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D:\OLD_PC\D\A_zakázky\2020_10_II_608\2025_03_OK Nelahozeves\2025_03_OK_Nelahozeves\G - SOUPIS PRACÍ\"/>
    </mc:Choice>
  </mc:AlternateContent>
  <xr:revisionPtr revIDLastSave="0" documentId="13_ncr:1_{D3B0FBC4-5BA2-43BA-9C7D-92EF9AD440B2}" xr6:coauthVersionLast="47" xr6:coauthVersionMax="47" xr10:uidLastSave="{00000000-0000-0000-0000-000000000000}"/>
  <bookViews>
    <workbookView xWindow="-38510" yWindow="-170" windowWidth="38620" windowHeight="21220" xr2:uid="{00000000-000D-0000-FFFF-FFFF00000000}"/>
  </bookViews>
  <sheets>
    <sheet name="_SO 000" sheetId="7" r:id="rId1"/>
    <sheet name="_SO 101" sheetId="2" r:id="rId2"/>
    <sheet name="_SO 102" sheetId="3" r:id="rId3"/>
    <sheet name="_SO 150" sheetId="4" r:id="rId4"/>
    <sheet name="_SO 151" sheetId="5" r:id="rId5"/>
    <sheet name="_SO F.1" sheetId="6" r:id="rId6"/>
  </sheets>
  <calcPr calcId="191029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7" l="1"/>
  <c r="O50" i="7" s="1"/>
  <c r="I46" i="7"/>
  <c r="O46" i="7" s="1"/>
  <c r="I42" i="7"/>
  <c r="O42" i="7" s="1"/>
  <c r="I38" i="7"/>
  <c r="O38" i="7" s="1"/>
  <c r="I34" i="7"/>
  <c r="O34" i="7" s="1"/>
  <c r="I30" i="7"/>
  <c r="O30" i="7" s="1"/>
  <c r="I26" i="7"/>
  <c r="O26" i="7" s="1"/>
  <c r="O22" i="7"/>
  <c r="I22" i="7"/>
  <c r="I18" i="7"/>
  <c r="O18" i="7" s="1"/>
  <c r="I14" i="7"/>
  <c r="O14" i="7" s="1"/>
  <c r="I10" i="7"/>
  <c r="O10" i="7" s="1"/>
  <c r="R9" i="7" s="1"/>
  <c r="O9" i="7" s="1"/>
  <c r="O2" i="7" s="1"/>
  <c r="I18" i="6"/>
  <c r="O18" i="6" s="1"/>
  <c r="I14" i="6"/>
  <c r="O14" i="6" s="1"/>
  <c r="O10" i="6"/>
  <c r="I10" i="6"/>
  <c r="Q9" i="6" s="1"/>
  <c r="I9" i="6" s="1"/>
  <c r="I3" i="6" s="1"/>
  <c r="I83" i="5"/>
  <c r="O83" i="5" s="1"/>
  <c r="I79" i="5"/>
  <c r="Q14" i="5" s="1"/>
  <c r="I14" i="5" s="1"/>
  <c r="I75" i="5"/>
  <c r="O75" i="5" s="1"/>
  <c r="I71" i="5"/>
  <c r="O71" i="5" s="1"/>
  <c r="O67" i="5"/>
  <c r="I67" i="5"/>
  <c r="I63" i="5"/>
  <c r="O63" i="5" s="1"/>
  <c r="I59" i="5"/>
  <c r="O59" i="5" s="1"/>
  <c r="I55" i="5"/>
  <c r="O55" i="5" s="1"/>
  <c r="I51" i="5"/>
  <c r="O51" i="5" s="1"/>
  <c r="I47" i="5"/>
  <c r="O47" i="5" s="1"/>
  <c r="I43" i="5"/>
  <c r="O43" i="5" s="1"/>
  <c r="I39" i="5"/>
  <c r="O39" i="5" s="1"/>
  <c r="O35" i="5"/>
  <c r="I35" i="5"/>
  <c r="I31" i="5"/>
  <c r="O31" i="5" s="1"/>
  <c r="I27" i="5"/>
  <c r="O27" i="5" s="1"/>
  <c r="I23" i="5"/>
  <c r="O23" i="5" s="1"/>
  <c r="I19" i="5"/>
  <c r="O19" i="5" s="1"/>
  <c r="I15" i="5"/>
  <c r="O15" i="5" s="1"/>
  <c r="O10" i="5"/>
  <c r="R9" i="5" s="1"/>
  <c r="O9" i="5" s="1"/>
  <c r="I10" i="5"/>
  <c r="Q9" i="5"/>
  <c r="I9" i="5"/>
  <c r="I70" i="4"/>
  <c r="O70" i="4" s="1"/>
  <c r="I66" i="4"/>
  <c r="O66" i="4" s="1"/>
  <c r="I62" i="4"/>
  <c r="O62" i="4" s="1"/>
  <c r="I58" i="4"/>
  <c r="O58" i="4" s="1"/>
  <c r="O54" i="4"/>
  <c r="I54" i="4"/>
  <c r="I50" i="4"/>
  <c r="O50" i="4" s="1"/>
  <c r="I46" i="4"/>
  <c r="O46" i="4" s="1"/>
  <c r="I42" i="4"/>
  <c r="O42" i="4" s="1"/>
  <c r="I38" i="4"/>
  <c r="O38" i="4" s="1"/>
  <c r="I34" i="4"/>
  <c r="O34" i="4" s="1"/>
  <c r="I30" i="4"/>
  <c r="O30" i="4" s="1"/>
  <c r="I26" i="4"/>
  <c r="O26" i="4" s="1"/>
  <c r="O22" i="4"/>
  <c r="I22" i="4"/>
  <c r="I18" i="4"/>
  <c r="O18" i="4" s="1"/>
  <c r="I14" i="4"/>
  <c r="O14" i="4" s="1"/>
  <c r="I10" i="4"/>
  <c r="O10" i="4" s="1"/>
  <c r="I84" i="3"/>
  <c r="O84" i="3" s="1"/>
  <c r="O80" i="3"/>
  <c r="I80" i="3"/>
  <c r="I76" i="3"/>
  <c r="O76" i="3" s="1"/>
  <c r="I71" i="3"/>
  <c r="O71" i="3" s="1"/>
  <c r="I67" i="3"/>
  <c r="O67" i="3" s="1"/>
  <c r="I63" i="3"/>
  <c r="O63" i="3" s="1"/>
  <c r="I58" i="3"/>
  <c r="O58" i="3" s="1"/>
  <c r="R57" i="3" s="1"/>
  <c r="O57" i="3" s="1"/>
  <c r="Q57" i="3"/>
  <c r="I57" i="3" s="1"/>
  <c r="I53" i="3"/>
  <c r="O53" i="3" s="1"/>
  <c r="I49" i="3"/>
  <c r="Q48" i="3" s="1"/>
  <c r="I48" i="3" s="1"/>
  <c r="O44" i="3"/>
  <c r="R43" i="3" s="1"/>
  <c r="O43" i="3" s="1"/>
  <c r="I44" i="3"/>
  <c r="Q43" i="3"/>
  <c r="I43" i="3"/>
  <c r="I39" i="3"/>
  <c r="O39" i="3" s="1"/>
  <c r="I35" i="3"/>
  <c r="O35" i="3" s="1"/>
  <c r="I31" i="3"/>
  <c r="O31" i="3" s="1"/>
  <c r="I27" i="3"/>
  <c r="O27" i="3" s="1"/>
  <c r="I23" i="3"/>
  <c r="O23" i="3" s="1"/>
  <c r="O19" i="3"/>
  <c r="I19" i="3"/>
  <c r="I14" i="3"/>
  <c r="O14" i="3" s="1"/>
  <c r="I10" i="3"/>
  <c r="O10" i="3" s="1"/>
  <c r="R9" i="3" s="1"/>
  <c r="O9" i="3" s="1"/>
  <c r="Q9" i="3"/>
  <c r="I9" i="3"/>
  <c r="O249" i="2"/>
  <c r="I249" i="2"/>
  <c r="I245" i="2"/>
  <c r="O245" i="2" s="1"/>
  <c r="I241" i="2"/>
  <c r="O241" i="2" s="1"/>
  <c r="I237" i="2"/>
  <c r="O237" i="2" s="1"/>
  <c r="I233" i="2"/>
  <c r="O233" i="2" s="1"/>
  <c r="I229" i="2"/>
  <c r="O229" i="2" s="1"/>
  <c r="I225" i="2"/>
  <c r="O225" i="2" s="1"/>
  <c r="I221" i="2"/>
  <c r="O221" i="2" s="1"/>
  <c r="I216" i="2"/>
  <c r="O216" i="2" s="1"/>
  <c r="I212" i="2"/>
  <c r="O212" i="2" s="1"/>
  <c r="I208" i="2"/>
  <c r="O208" i="2" s="1"/>
  <c r="I204" i="2"/>
  <c r="O204" i="2" s="1"/>
  <c r="I200" i="2"/>
  <c r="O200" i="2" s="1"/>
  <c r="I196" i="2"/>
  <c r="O196" i="2" s="1"/>
  <c r="O192" i="2"/>
  <c r="I192" i="2"/>
  <c r="I188" i="2"/>
  <c r="O188" i="2" s="1"/>
  <c r="I183" i="2"/>
  <c r="O183" i="2" s="1"/>
  <c r="R182" i="2" s="1"/>
  <c r="O182" i="2" s="1"/>
  <c r="Q182" i="2"/>
  <c r="I182" i="2"/>
  <c r="I178" i="2"/>
  <c r="O178" i="2" s="1"/>
  <c r="O174" i="2"/>
  <c r="I174" i="2"/>
  <c r="I170" i="2"/>
  <c r="O170" i="2" s="1"/>
  <c r="I166" i="2"/>
  <c r="O166" i="2" s="1"/>
  <c r="I162" i="2"/>
  <c r="O162" i="2" s="1"/>
  <c r="I158" i="2"/>
  <c r="O158" i="2" s="1"/>
  <c r="I154" i="2"/>
  <c r="O154" i="2" s="1"/>
  <c r="I150" i="2"/>
  <c r="O150" i="2" s="1"/>
  <c r="I146" i="2"/>
  <c r="O146" i="2" s="1"/>
  <c r="O142" i="2"/>
  <c r="I142" i="2"/>
  <c r="I138" i="2"/>
  <c r="O138" i="2" s="1"/>
  <c r="I134" i="2"/>
  <c r="O134" i="2" s="1"/>
  <c r="I129" i="2"/>
  <c r="O129" i="2" s="1"/>
  <c r="I125" i="2"/>
  <c r="O125" i="2" s="1"/>
  <c r="I121" i="2"/>
  <c r="O121" i="2" s="1"/>
  <c r="R120" i="2" s="1"/>
  <c r="O120" i="2" s="1"/>
  <c r="I116" i="2"/>
  <c r="O116" i="2" s="1"/>
  <c r="I112" i="2"/>
  <c r="O112" i="2" s="1"/>
  <c r="I107" i="2"/>
  <c r="O107" i="2" s="1"/>
  <c r="I103" i="2"/>
  <c r="O103" i="2" s="1"/>
  <c r="O99" i="2"/>
  <c r="I99" i="2"/>
  <c r="I95" i="2"/>
  <c r="O95" i="2" s="1"/>
  <c r="I91" i="2"/>
  <c r="O91" i="2" s="1"/>
  <c r="I87" i="2"/>
  <c r="O87" i="2" s="1"/>
  <c r="I83" i="2"/>
  <c r="O83" i="2" s="1"/>
  <c r="I79" i="2"/>
  <c r="O79" i="2" s="1"/>
  <c r="I75" i="2"/>
  <c r="O75" i="2" s="1"/>
  <c r="I71" i="2"/>
  <c r="O71" i="2" s="1"/>
  <c r="O67" i="2"/>
  <c r="I67" i="2"/>
  <c r="I63" i="2"/>
  <c r="O63" i="2" s="1"/>
  <c r="I59" i="2"/>
  <c r="O59" i="2" s="1"/>
  <c r="I55" i="2"/>
  <c r="O55" i="2" s="1"/>
  <c r="I51" i="2"/>
  <c r="O51" i="2" s="1"/>
  <c r="I47" i="2"/>
  <c r="O47" i="2" s="1"/>
  <c r="I43" i="2"/>
  <c r="O43" i="2" s="1"/>
  <c r="I39" i="2"/>
  <c r="O39" i="2" s="1"/>
  <c r="O35" i="2"/>
  <c r="I35" i="2"/>
  <c r="Q18" i="2" s="1"/>
  <c r="I18" i="2" s="1"/>
  <c r="I31" i="2"/>
  <c r="O31" i="2" s="1"/>
  <c r="I27" i="2"/>
  <c r="O27" i="2" s="1"/>
  <c r="I23" i="2"/>
  <c r="O23" i="2" s="1"/>
  <c r="I19" i="2"/>
  <c r="O19" i="2" s="1"/>
  <c r="I14" i="2"/>
  <c r="O14" i="2" s="1"/>
  <c r="O10" i="2"/>
  <c r="R9" i="2" s="1"/>
  <c r="O9" i="2" s="1"/>
  <c r="I10" i="2"/>
  <c r="Q9" i="2" s="1"/>
  <c r="I9" i="2" s="1"/>
  <c r="Q9" i="7" l="1"/>
  <c r="I9" i="7" s="1"/>
  <c r="I3" i="7" s="1"/>
  <c r="R220" i="2"/>
  <c r="O220" i="2" s="1"/>
  <c r="R111" i="2"/>
  <c r="O111" i="2" s="1"/>
  <c r="R9" i="4"/>
  <c r="O9" i="4" s="1"/>
  <c r="O2" i="4" s="1"/>
  <c r="I3" i="5"/>
  <c r="R133" i="2"/>
  <c r="O133" i="2" s="1"/>
  <c r="R18" i="2"/>
  <c r="O18" i="2" s="1"/>
  <c r="O2" i="2" s="1"/>
  <c r="R187" i="2"/>
  <c r="O187" i="2" s="1"/>
  <c r="R14" i="5"/>
  <c r="O14" i="5" s="1"/>
  <c r="O2" i="5" s="1"/>
  <c r="R62" i="3"/>
  <c r="O62" i="3" s="1"/>
  <c r="I3" i="3"/>
  <c r="R9" i="6"/>
  <c r="O9" i="6" s="1"/>
  <c r="O2" i="6" s="1"/>
  <c r="R18" i="3"/>
  <c r="O18" i="3" s="1"/>
  <c r="O2" i="3" s="1"/>
  <c r="R75" i="3"/>
  <c r="O75" i="3" s="1"/>
  <c r="O79" i="5"/>
  <c r="O49" i="3"/>
  <c r="R48" i="3" s="1"/>
  <c r="O48" i="3" s="1"/>
  <c r="Q111" i="2"/>
  <c r="I111" i="2" s="1"/>
  <c r="I3" i="2" s="1"/>
  <c r="Q9" i="4"/>
  <c r="I9" i="4" s="1"/>
  <c r="I3" i="4" s="1"/>
  <c r="Q133" i="2"/>
  <c r="I133" i="2" s="1"/>
  <c r="Q75" i="3"/>
  <c r="I75" i="3" s="1"/>
  <c r="Q18" i="3"/>
  <c r="I18" i="3" s="1"/>
  <c r="Q187" i="2"/>
  <c r="I187" i="2" s="1"/>
  <c r="Q120" i="2"/>
  <c r="I120" i="2" s="1"/>
  <c r="Q220" i="2"/>
  <c r="I220" i="2" s="1"/>
  <c r="Q62" i="3"/>
  <c r="I62" i="3" s="1"/>
</calcChain>
</file>

<file path=xl/sharedStrings.xml><?xml version="1.0" encoding="utf-8"?>
<sst xmlns="http://schemas.openxmlformats.org/spreadsheetml/2006/main" count="1969" uniqueCount="655">
  <si>
    <t>ASPE10</t>
  </si>
  <si>
    <t>S</t>
  </si>
  <si>
    <t>Firma: SUDOP EU a.s.</t>
  </si>
  <si>
    <t>Soupis prací objektu</t>
  </si>
  <si>
    <t xml:space="preserve">Stavba: </t>
  </si>
  <si>
    <t>20-234.200</t>
  </si>
  <si>
    <t>Okružní křižovatka silnic II/608 x III/00812 x III/24021</t>
  </si>
  <si>
    <t>O</t>
  </si>
  <si>
    <t>Objekt:</t>
  </si>
  <si>
    <t/>
  </si>
  <si>
    <t>O1</t>
  </si>
  <si>
    <t>Rozpočet:</t>
  </si>
  <si>
    <t>0,00</t>
  </si>
  <si>
    <t>15,00</t>
  </si>
  <si>
    <t>21,00</t>
  </si>
  <si>
    <t>3</t>
  </si>
  <si>
    <t>2</t>
  </si>
  <si>
    <t>SO 000</t>
  </si>
  <si>
    <t>Vedlejší rozpočtové náklady</t>
  </si>
  <si>
    <t>Typ</t>
  </si>
  <si>
    <t>0</t>
  </si>
  <si>
    <t>Poř. číslo</t>
  </si>
  <si>
    <t>1</t>
  </si>
  <si>
    <t>Kód položky</t>
  </si>
  <si>
    <t>Varianta</t>
  </si>
  <si>
    <t>Název položky</t>
  </si>
  <si>
    <t>4</t>
  </si>
  <si>
    <t>MJ</t>
  </si>
  <si>
    <t>5</t>
  </si>
  <si>
    <t>Množství</t>
  </si>
  <si>
    <t>6</t>
  </si>
  <si>
    <t>Jednotková cena</t>
  </si>
  <si>
    <t>Jednotková</t>
  </si>
  <si>
    <t>9</t>
  </si>
  <si>
    <t>Celkem</t>
  </si>
  <si>
    <t>10</t>
  </si>
  <si>
    <t>SD</t>
  </si>
  <si>
    <t>Všeobecné konstrukce a práce</t>
  </si>
  <si>
    <t>P</t>
  </si>
  <si>
    <t>7</t>
  </si>
  <si>
    <t>02620</t>
  </si>
  <si>
    <t>ZKOUŠENÍ KONSTRUKCÍ A PRACÍ NEZÁVISLOU ZKUŠEBNOU</t>
  </si>
  <si>
    <t>KPL</t>
  </si>
  <si>
    <t>PP</t>
  </si>
  <si>
    <t>-  Laboratorní rozbor zeminy podloží včetně rozhodnutí případné sanace aktivní zóny.</t>
  </si>
  <si>
    <t>VV</t>
  </si>
  <si>
    <t>1=1,000 [A]</t>
  </si>
  <si>
    <t>TS</t>
  </si>
  <si>
    <t>zahrnuje veškeré náklady spojené s objednatelem požadovanými zkouškami</t>
  </si>
  <si>
    <t>02710</t>
  </si>
  <si>
    <t>POMOC PRÁCE ZŘÍZ NEBO ZAJIŠŤ OBJÍŽĎKY A PŘÍSTUP CESTY - OPRAVY OBJÍZDNÝCH TRAS</t>
  </si>
  <si>
    <t>Oprava vozovek objízdných tras a dotčených komunikací stavbou - oprava  
výtluků, krytových vrstev, olámané okraje,….   
Opravy objízdných tras včetně návozních tras a komunikací dotčených stavbou.  
Náklad zahrnuje i nutný pasport objízdných tras včetně návozních tras a  
komunikací dotčených stavbou před zahájením stavby a po dokončení. 
Ocenit hodnotou 3 mil. Kč bez DPH 
Bude čerpáno se souhlasem TDI a zástupcem KSUS.</t>
  </si>
  <si>
    <t>Položka zahrnuje:  
- veškeré náklady spojené se zřízením nebo zajištěním objížďky a přístupové cesty  
Položka nezahrnuje:  
- x</t>
  </si>
  <si>
    <t>02811</t>
  </si>
  <si>
    <t>PRŮZKUMNÉ PRÁCE GEOTECHNICKÉ NA POVRCHU</t>
  </si>
  <si>
    <t>- Geotechnická výpomoc při stavbě, statická zkouška - stanovení skutečné únosnosti podloží atd.</t>
  </si>
  <si>
    <t>zahrnuje veškeré náklady spojené s objednatelem požadovanými pracemi</t>
  </si>
  <si>
    <t>02910</t>
  </si>
  <si>
    <t>OSTATNÍ POŽADAVKY - ZEMĚMĚŘIČSKÁ MĚŘENÍ</t>
  </si>
  <si>
    <t>- před stavbou, po stavbě a během stavby (ZAMĚŘENÍ PŘED - STÁVAJÍCÍ STAV Z HLEDISKA NAPOJENÍ/ING. SÍTĚ ATD., PŘI - ZEMNÍ PLÁŇ ATD., PO - ZAMĚŘENÍ SKUTEČNÉHO PROVEDENÍ)</t>
  </si>
  <si>
    <t>3=3,000 [A]</t>
  </si>
  <si>
    <t>Položka zahrnuje : 
- přípravu podkladů, určení pevného měřického bodu pro mapování 1:500, technická nivelace, zaměření a zpracování mapy M1:500, digitální model terénu pro měřítko 1:500, předání zaměření skutečného stavu potřebných dat v tzv. jednotném výměnném formátu (JVF - dle specifik Vyhlášky o DTM 393/2020 Sb. Vyhláška o digitální technické mapě kraje.  
- Dopravu.</t>
  </si>
  <si>
    <t>- Geometrický plán, včetně zavkladování</t>
  </si>
  <si>
    <t>zahrnuje veškeré náklady spojené s objednatelem požadovanými pracemi,</t>
  </si>
  <si>
    <t>8</t>
  </si>
  <si>
    <t>02943</t>
  </si>
  <si>
    <t>OSTATNÍ POŽADAVKY - VYPRACOVÁNÍ RDS</t>
  </si>
  <si>
    <t>předání v elektronické i v papírové podobě v počtu paré dle smlouvy</t>
  </si>
  <si>
    <t>02944</t>
  </si>
  <si>
    <t>OSTAT POŽADAVKY - DOKUMENTACE SKUTEČ PROVEDENÍ V DIGIT FORMĚ</t>
  </si>
  <si>
    <t>02960.R</t>
  </si>
  <si>
    <t>OSTATNÍ POŽADAVKY</t>
  </si>
  <si>
    <t>Havarijní plán, BOZP,</t>
  </si>
  <si>
    <t>Položka zahrnuje:  
- veškeré náklady spojené s objednatelem požadovanými pracemi  
Položka nezahrnuje:  
- x</t>
  </si>
  <si>
    <t>11</t>
  </si>
  <si>
    <t>Pasportizace před a po  výstavbě okolní zástavby, případně zeleně dotčené výstavbou 
Obecně: 
 - objekty, předměty atd...které nejsou majetkem objednatele</t>
  </si>
  <si>
    <t>02990</t>
  </si>
  <si>
    <t>OSTATNÍ POŽADAVKY - INFORMAČNÍ TABULE</t>
  </si>
  <si>
    <t>- Identifikační tabule stavby se základními údaji o díle včetně omluvných tabulí po celou dobu realizace  
Informační tabule stavby, omluvné dle standardu KSUS -  4 KS</t>
  </si>
  <si>
    <t>4=4,000 [A]</t>
  </si>
  <si>
    <t>položka zahrnuje:  
- dodání a osazení informačních tabulí v předepsaném provedení a množství s obsahem předepsaným zadavatelem  
- veškeré nosné a upevňovací konstrukce  
- základové konstrukce včetně nutných zemních prací  
- demontáž a odvoz po skončení platnosti  
- případně nutné opravy poškozených čátí během platnosti</t>
  </si>
  <si>
    <t>03100</t>
  </si>
  <si>
    <t>ZAŘÍZENÍ STAVENIŠTĚ - ZŘÍZENÍ, PROVOZ, DEMONTÁŽ</t>
  </si>
  <si>
    <t>- zahrnuje objednatelem povolené náklady na pořízení (event. pronájem), provozování, udržování a likvidaci zhotovitelova zařízení 
- poskytnutí zázemí k výkonu TDS 
- vlastní náklady zahrnuje Zhotovitel do jednotkových cen stavebních prací</t>
  </si>
  <si>
    <t>SO 101</t>
  </si>
  <si>
    <t>Okružní křižovatka Nelahozeves</t>
  </si>
  <si>
    <t>124</t>
  </si>
  <si>
    <t>014102.R</t>
  </si>
  <si>
    <t>ULOŽENÍ ODPADU ZE STAVBY NA SKLÁDKU S OPRÁVNĚNÍM K OPĚTOVNÉMU VYUŽITÍ - RECYKLAČNÍ STŘEDISKO</t>
  </si>
  <si>
    <t>T</t>
  </si>
  <si>
    <t>17 01 01 - BETON z vybouraných konstrukcí (obrubníky, propusty, panely a jiné) 
17 09 04 - Směsné stavební a demoliční odpady neuvedené pod čísly 17 09 01, 17 09 02 a 17 09 03</t>
  </si>
  <si>
    <t>pol. 113328 
884,012*1.8=1 591,222 [A] 
pol. 113348 
600,160*2=1 200,320 [B] 
pol. 11353 
38,500*0.15*0.25*2.5=3,609 [C] 
Celkem: A+B+C=2 795,151 [D]</t>
  </si>
  <si>
    <t>Položka zahrnuje: 
- veškeré poplatky provozovateli skládky související s uložením odpadu na skládce. 
Náklad na uložení do recyklačního střediska či na skládku s oprávněním k opětovnému využítí dodaného typu odpadu.  
Zhotovitel doloží  platné oprávnění opravňující ho k nakládání s odpady. Dále předloží doklady o uložení tzv.Průvodku odpadu (s uvedením SPZ, množství-váhy, názvu odpadu, místo dalšího využí odpadu). Tuto průvodu odsouhlasí zástupci smluvních stran.</t>
  </si>
  <si>
    <t>125</t>
  </si>
  <si>
    <t>014103.R</t>
  </si>
  <si>
    <t>17 05 04 - Zemina a kamení neuvedené pod číslem 17 05 03 
- Poplatek za vytěžený materiál</t>
  </si>
  <si>
    <t>pol. 11130  
237*0,1*1,8=42,660 [A] 
pol. 121108 sejmutí ornice... 
56,263*1,8=101,273 [B] 
pol. 123738 
(2 437,856)*1,8=4 388,141 [C] 
Celkem: A+B+C=4 532,074 [D]</t>
  </si>
  <si>
    <t>Položka zahrnuje: 
- veškeré poplatky provozovateli skládky související s uložením odpadu na skládce. 
nepotřebný výkopek - zemina, drny, kamení - nevhodný materiál pro další použí na této stavbě 
Položka zahrnuje :  
Náklad na uložení do recyklačního střediska či na skládku s oprávněním k opětovnému využítí dodaného typu odpadu.  
Zhotovitel doloží  platné oprávnění opravňující ho k nakládání s odpady. Dále předloží doklady o uložení tzv.Průvodku odpadu (s uvedením SPZ, množství-váhy, názvu odpadu, místo dalšího využí odpadu). Tuto průvodu odsouhlasí zástupci smluvních stran.</t>
  </si>
  <si>
    <t>Zemní práce</t>
  </si>
  <si>
    <t>11130</t>
  </si>
  <si>
    <t>SEJMUTÍ DRNU</t>
  </si>
  <si>
    <t>M2</t>
  </si>
  <si>
    <t>Zarostlé krajnice a svahy, délka zmeřena ze situace 
237=237,000 [A]</t>
  </si>
  <si>
    <t>včetně vodorovné dopravy  a uložení na skládku</t>
  </si>
  <si>
    <t>113328</t>
  </si>
  <si>
    <t>ODSTRAN PODKL ZPEVNĚNÝCH PLOCH Z KAMENIVA NESTMEL, ODVOZ</t>
  </si>
  <si>
    <t>M3</t>
  </si>
  <si>
    <t>Silnice 
- Odstranění ŠD tl. min. 250 mm 
Chodník (předpoklad konstrukce chodníku) 
- ŠD/ŠTĚRK  tl. 200 mm 
- Změřeno ze situace a vynásobeno koficientem (odskoky/přesahy jednotlivých vrstev z řezu)</t>
  </si>
  <si>
    <t>Silnice 
ŠD - komunikace (odečtena plocha pod středovým ostrůvkem) 
(3528.238-(3.9*3.9*3.14)+10.2*1.1+10.7*1.1+6.5*1.1+12.5*1.1)*0.25=881,092 [A] 
Chodník 
ŠD/ŠTĚRK tl. 200 mm 
14.6*0.2=2,920 [B] 
Celkem: A+B=884,012 [C]</t>
  </si>
  <si>
    <t>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</si>
  <si>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105</t>
  </si>
  <si>
    <t>113348</t>
  </si>
  <si>
    <t>ODSTRAN PODKL ZPEVNĚNÝCH PLOCH S CEM POJIVEM, ODVOZ</t>
  </si>
  <si>
    <t>Silnice 
- Odstranění SC tl. min. 170 mm 
- Změřeno ze situace a vynásobeno koficientem (odskoky/přesahy jednotlivých vrstev z řezu)</t>
  </si>
  <si>
    <t>(3528.238-(3.9*3.9*3.14)+10.2*1.25+10.7*1.25+6.5*1.25+12.5*1.25)*0.17=600,160 [A]</t>
  </si>
  <si>
    <t>104</t>
  </si>
  <si>
    <t>11343</t>
  </si>
  <si>
    <t>ODSTRAN KRYTU ZPEVNĚNÝCH PLOCH S ASFALT POJIVEM VČET PODKLADU</t>
  </si>
  <si>
    <t>- odstranění chodníku zastávky (předpoklad konstrukce chodníku)</t>
  </si>
  <si>
    <t>ACO-8CH tl. 50 mm 
14.6*0.05=0,730 [A]</t>
  </si>
  <si>
    <t>78</t>
  </si>
  <si>
    <t>11353</t>
  </si>
  <si>
    <t>ODSTRANĚNÍ CHODNÍKOVÝCH KAMENNÝCH OBRUBNÍKŮ</t>
  </si>
  <si>
    <t>M</t>
  </si>
  <si>
    <t>- nástupní hrana chodníku původní zastávky</t>
  </si>
  <si>
    <t>38.5=38,500 [A]</t>
  </si>
  <si>
    <t>11372</t>
  </si>
  <si>
    <t>A</t>
  </si>
  <si>
    <t>FRÉZOVÁNÍ ZPEVNĚNÝCH PLOCH ASFALTOVÝCH</t>
  </si>
  <si>
    <t>- S odvozem a s povinným odkupem AS dodavatelem 
- Změřeno ze situace a vynásobeno koficientem (odskoky/přeashy jednotlivých AC vrstev z řezu)</t>
  </si>
  <si>
    <t>Frézování do hl. 40 mm (SMA) 
(3270+10.2*2+10.7*2+6.5*2+12.5*2)*0,04=133,992 [A] 
Frézování do hl. 80 mm (ACL) 
(3383.298*1.01+10.2*1.5+10.7*1.5+6.5*1.5+12.5*1.5)*0,08=278,158 [B] 
Frézování do hl. 80 mm (ACP) 
(3383.298*1.01*1.015+10.2*1.5+10.7*1.5+6.5*1.5+12.5*1.5)*0,08=282,259 [C] 
V případě výskytu poškození vozovky na vedlejších komunikacích (hlavní tah bude rekonstruován v rámci jiné stavby) - oprava trhlin dle TP 115.  
Předpoklad frézování v tl. 80 mm (ACP/ACL) a tl. 40 mm (SMA) 
POLOŽKA BUDE POUŽITA POUZE NA PŘÍMÍ PŘÍKAZ TDI A INVESTORA 
500*0.08=40,000 [D] 
500*0.04=20,000 [E] 
Celkem: A+B+C+D+E=754,409 [F]</t>
  </si>
  <si>
    <t>12</t>
  </si>
  <si>
    <t>121108</t>
  </si>
  <si>
    <t>SEJMUTÍ ORNICE NEBO LESNÍ PŮDY S ODVOZEM</t>
  </si>
  <si>
    <t>- Krajnice a svahy 
- včetně místa u propustku, plocha pojížděná stroji 150 m2 
- odečtení ornice nutné pro zpětné použití</t>
  </si>
  <si>
    <t>Odhumusování tl 150 mm 
0.15*(689+452.5+370+345.7+150)=301,080 [A] 
Humózní zemina potřebná pro ohumusování nových/upravených zelených ploch 
Středový ostrůvek (poloměr 8.3m) 
-217*0.15=-32,550 [B] 
Svahy (koeficient pro sešikmení svahu 1.1) + případná úprava při pojíždění stroji 150 m2 
-((470.2+272.2+189.5+218.2)*1.1+150)*0.15=- 212,267 [C] 
Celkem: A+B+C=56,263 [D]</t>
  </si>
  <si>
    <t>položka zahrnuje sejmutí ornice bez ohledu na tloušťku vrstvy a její vodorovnou dopravu 
nezahrnuje uložení na trvalou skládku</t>
  </si>
  <si>
    <t>108</t>
  </si>
  <si>
    <t>123734</t>
  </si>
  <si>
    <t>ODKOP PRO SPOD STAVBU SILNIC A ŽELEZNIC TŘ. I, ODVOZ</t>
  </si>
  <si>
    <t>- odvoz zeminy na mezideponii</t>
  </si>
  <si>
    <t>Středový ostrůvek - výška na stredu v=1m, prumerna vyska pro vypocet 0.68 bez ohumusovani (ohumus 0.15m), poloměr středu 8,3m  
0.68*217=147,560 [A] 
Doplnění zeminy v místě odhumusování pod vozovkou (celkem 31,326m3) 
Větev A 
0.05*5=0,250 [B] 
Větev B  
0.05*5=0,250 [C] 
Větev C 
0.12*5+0.49*10+10*0.16+8*0.033=7,364 [D] 
Větev D 
0.45*5+0.17*10+0.042*10=4,370 [E] 
OK 
13*0.28+13.8*0.12+15.2*0.73+15*0.18=19,092 [F] 
Celkem: A+B+C+D+E+F=178,886 [G]</t>
  </si>
  <si>
    <t>položka zahrnuje: 
- vodorovná a svislá doprava, přemístění, přeložení, manipulace s výkopkem 
- kompletní provedení vykopávky nezapažené i zapažené 
- ošetření výkopiště po celou dobu práce v něm vč. klimatických opatření 
- ztížení vykopávek v blízkosti podzemního vedení, konstrukcí a objektů vč. jejich dočasného zajištění 
- ztížení pod vodou, v okolí výbušnin, ve stísněných prostorech a pod. 
- příplatek za lepivost 
- těžení po vrstvách, pásech a po jiných nutných částech (figurách) 
- čerpání vody vč. čerpacích jímek, potrubí a pohotovostní čerpací soupravy (viz ustanovení k pol. 1151,2) 
- potřebné snížení hladiny podzemní vody 
- těžení a rozpojování jednotlivých balvanů 
- vytahování a nošení výkopku 
- svahování a přesvah. svahů do konečného tvaru, výměna hornin v podloží a v pláni znehodnocené klimatickými vlivy 
- ruční vykopávky, odstranění kořenů a napadávek 
- pažení, vzepření a rozepření vč. přepažování (vyjma štětových stěn) 
- úpravu, ochranu a očištění dna, základové spáry, stěn a svahů 
- zhutnění podloží, případně i svahů vč. svahování 
- zřízení stupňů v podloží a lavic na svazích, není-li pro tyto práce zřízena samostatná položka 
- udržování výkopiště a jeho ochrana proti vodě 
- odvedení nebo obvedení vody v okolí výkopiště a ve výkopišti 
- třídění výkopku 
- veškeré pomocné konstrukce umožňující provedení vykopávky (příjezdy, sjezdy, nájezdy, lešení, podpěr. konstr., přemostění, zpevněné plochy, zakrytí a pod.) 
- nezahrnuje uložení zeminy (na skládku, do násypu) ani poplatky za skládku, vykazují se v položce č.0141**</t>
  </si>
  <si>
    <t>13</t>
  </si>
  <si>
    <t>123738</t>
  </si>
  <si>
    <t>- Změřeno ze situace a řezů 
- Část zeminy bude použito pro dosyp u středového ostrůvku (147,56m3 bude odvezeno na mezideponii) a v místě odhumusování pod vozovkou (celkem 31,326m3) viz položka 125734</t>
  </si>
  <si>
    <t>Odkop zeminy v oblasti rozšíření mimo stávající konstrukci komunikace 
Větev A 
5*(1.53+1.28)+10*(1.74+0.5)+10*(1.7+0.67)+10*(1.8+0.56)+10*(2.04+0.54)+10*(2.15+1)+10*(2.4+0.51)+7*(2.43+0.44)+(2.84+2)*(2.33+0.47)=203,792 [A] 
Větev B 
5*(1.87+1.87+2.2)+10*(1.22+1.66+1.88)+10*(1.0+0.88)+10*(0.9+0.9)+10*(0.84+1.0)+10*(0.94+0.81)+10*(0.94+0.6)+6*(0.96+0.6)+(2.05+2)*(0.87+0.6)=180,714 [B] 
Větev C 
5*(2.0+1.41)+10*(0.99+1.06)+(10+2.5)*(0.67+0.79)+(2.5+1)+(0.41+0.72)+(1.251+2)*(0.44+0.49)=63,453 [C] 
Větev D 
5*(0.89+1.64)+10*(0.78+1.18)+(10+3)*(0.56+1.1)+(2+0.84+2)*(0.41+0.6)=58,718 [D] 
OK (délka úseku mezi větvemi x průměrná tl. odtěžené zeminy) 
13*0.36+13.8*1.2+15.2*0.97+15*1.59=59,834 [E] 
Výkop z důvodu sanace aktivní zóny (použito pouze na přímý příkaz TDI, kdy po geologikém rozboru nebude stačit zlepšení zeminy vápnocementovým pojivem): 
Silnice (odečtění části středového ostrůvku) 
(4084.5-((8.5-0.5)*(8.5-0.5)*3.14))*0.5=1 941,770 [F] 
Zemina v oblasti drenáže (větev B,C,D) 
Větev B 
(3+5)*0.39+0.37*10+0.45*10+10*0.42+10*0.52+10*0.48+10*0.57+10*0.57+(8+2)*0.55=42,420 [G] 
Větev C 
(3+5)*0.28+0.29*10+0.36*10+5*0.23+(3.25+2)*0.18=10,835 [H] 
Větev D 
(3+5)*0.39+0.49*10+0.46*10+(5.84+2)*0.52=16,697 [I] 
Zemina v oblasti příkopu 
15*0.32+10*0.83=13,100 [J] 
Zemina v oblasti chráničky VO (ŠÍŘKA VÝKOPU 350, LOŽE 100 A ZBYV ZEMINA 600 MM) 
(0.6+0.1)*0.35*(17.2+17+15.7)=12,226 [K] 
Zemina v oblasti posunutého kabelu NN od VTL stanice (využití položky na základě TDI) 
22*0.35*1=7,700 [L] 
Zemina odvážená na mezideponii 
-(147.56+31.326)=- 178,886 [M] 
Uliční vpust - úprava/zahloubení v okolí ukončeni přípojky 
2.04*0.5=1,020 [N] 
Posunutý kabel CETIN - zásyp (Na přímý příkaz TDI) 
(1-0.15)*0.35*15=4,463 [O] 
Celkem: A+B+C+D+E+F+G+H+I+J+K+L+M+N+O=2 437,856 [P]</t>
  </si>
  <si>
    <t>položka zahrnuje:   
- vodorovná a svislá doprava, přemístění, přeložení, manipulace s výkopkem   
- kompletní provedení vykopávky nezapažené i zapažené   
- ošetření výkopiště po celou dobu práce v něm vč. klimatických opatření   
- ztížení vykopávek v blízkosti podzemního vedení, konstrukcí a objektů vč. jejich dočasného zajištění   
- ztížení pod vodou, v okolí výbušnin, ve stísněných prostorech a pod.   
- příplatek za lepivost   
- těžení po vrstvách, pásech a po jiných nutných částech (figurách)   
- čerpání vody vč. čerpacích jímek, potrubí a pohotovostní čerpací soupravy (viz ustanovení k pol. 1151,2)   
- potřebné snížení hladiny podzemní vody   
- těžení a rozpojování jednotlivých balvanů   
- vytahování a nošení výkopku   
- svahování a přesvah. svahů do konečného tvaru, výměna hornin v podloží a v pláni znehodnocené klimatickými vlivy   
- ruční vykopávky, odstranění kořenů a napadávek   
- pažení, vzepření a rozepření vč. přepažování (vyjma štětových stěn)   
- úpravu, ochranu a očištění dna, základové spáry, stěn a svahů   
- zhutnění podloží, případně i svahů vč. svahování   
- zřízení stupňů v podloží a lavic na svazích, není-li pro tyto práce zřízena samostatná položka   
- udržování výkopiště a jeho ochrana proti vodě   
- odvedení nebo obvedení vody v okolí výkopiště a ve výkopišti   
- třídění výkopku   
- veškeré pomocné konstrukce umožňující provedení vykopávky (příjezdy, sjezdy, nájezdy, lešení, podpěr. konstr., přemostění, zpevněné plochy, zakrytí a pod.)   
- nezahrnuje uložení zeminy (na skládku, do násypu) ani poplatky za skládku, vykazují se v položce č.0141**</t>
  </si>
  <si>
    <t>107</t>
  </si>
  <si>
    <t>125734</t>
  </si>
  <si>
    <t>VYKOPÁVKY ZE ZEMNÍKŮ A SKLÁDEK TŘ. I, ODVOZ</t>
  </si>
  <si>
    <t>- vykopávky ze zemníku (mezideponie) - přemístění zeminy na stavbu pro využití zásypu v oblasti středového ostrůvku a pod vozovkou v místě ohumusování</t>
  </si>
  <si>
    <t>Středový ostrůvek - výška na stredu v=1m, prumerna vyska pro vypocet 0.68 bez ohumusovani (ohumus 0.15m), poloměr středu 8,3m  
0.68*217=147,560 [A] 
Doplnění zeminy v místě odhumusování pod vozovkou (celkem 31,326m3) 
Větev A 
0.05*5=0,250 [B] 
Větev B  
0.05*5=0,250 [C] 
Větev C 
0.12*5+0.49*10+10*0.16+8*0.033=7,364 [D] 
Větev D 
0.45*5+0.17*10+0.042*10=4,370 [E] 
OK 
13*0.28+13.8*0.12+15.2*0.73+15*0.18=19,092 [F] 
Humózní zemina potřebná pro ohumusování nových/upravených zelených ploch 
Středový ostrůvek (poloměr 8.3m) 
217*0.15=32,550 [G] 
Svahy (koeficient pro sešikmení svahu 1.1) + případná úprava při pojíždění stroji 150 m2 
((470.2+272.2+189.5+218.2)*1.1+150)*0.15=212,267 [H] 
Celkem: A+B+C+D+E+F+G+H=423,703 [I]</t>
  </si>
  <si>
    <t>položka zahrnuje: 
- vodorovná a svislá doprava, přemístění, přeložení, manipulace s výkopkem 
- kompletní provedení vykopávky nezapažené i zapažené 
- ošetření výkopiště po celou dobu práce v něm vč. klimatických opatření 
- ztížení vykopávek v blízkosti podzemního vedení, konstrukcí a objektů vč. jejich dočasného zajištění 
- ztížení pod vodou, v okolí výbušnin, ve stísněných prostorech a pod. 
- příplatek za lepivost 
- těžení po vrstvách, pásech a po jiných nutných částech (figurách) 
- čerpání vody vč. čerpacích jímek, potrubí a pohotovostní čerpací soupravy (viz ustanovení k pol. 1151,2) 
- potřebné snížení hladiny podzemní vody 
- těžení a rozpojování jednotlivých balvanů 
- vytahování a nošení výkopku 
- ruční vykopávky, odstranění kořenů a napadávek 
- pažení, vzepření a rozepření vč. přepažování (vyjma štětových stěn) 
- úpravu, ochranu a očištění dna, základové spáry, stěn a svahů 
- udržování výkopiště a jeho ochrana proti vodě 
- odvedení nebo obvedení vody v okolí výkopiště a ve výkopišti 
- třídění výkopku 
- veškeré pomocné konstrukce umožňující provedení vykopávky (příjezdy, sjezdy, nájezdy, lešení, podpěr. konstr., přemostění, zpevněné plochy, zakrytí a pod.) 
položka nezahrnuje: 
- práce spojené s otvírkou zemníku</t>
  </si>
  <si>
    <t>126</t>
  </si>
  <si>
    <t>- vykopávky ze zemníku (mezideponie) - přemístění zeminy na stavbu pro ohumusování (dodávka ornice) 
Plocha viz pol. 18222 - 1632,110 m2. til oghumusování 150 mm</t>
  </si>
  <si>
    <t>1632,11*0,15=244,817 [A]</t>
  </si>
  <si>
    <t>Položka zahrnuje:  
- vodorovnou a svislou dopravu, přemístění, přeložení, manipulace s výkopkem  
- kompletní provedení vykopávky nezapažené i zapažené  
- ošetření výkopiště po celou dobu práce v něm vč. klimatických opatření  
- ztížení vykopávek v blízkosti podzemního vedení, konstrukcí a objektů vč. jejich dočasného zajištění  
- ztížení pod vodou, v okolí výbušnin, ve stísněných prostorech a pod.  
- příplatek za lepivost  
- těžení po vrstvách, pásech a po jiných nutných částech (figurách)  
- čerpání vody vč. čerpacích jímek, potrubí a pohotovostní čerpací soupravy (viz ustanovení k pol. 1151,2)  
- potřebné snížení hladiny podzemní vody  
- těžení a rozpojování jednotlivých balvanů  
- vytahování a nošení výkopku  
- ruční vykopávky, odstranění kořenů a napadávek  
- pažení, vzepření a rozepření vč. přepažování (vyjma pažení záporového a štětových stěn)  
- úpravu, ochranu a očištění dna, základové spáry, stěn a svahů  
- udržování výkopiště a jeho ochrana proti vodě  
- odvedení nebo obvedení vody v okolí výkopiště a ve výkopišti  
- třídění výkopku  
- veškeré pomocné konstrukce umožňující provedení vykopávky (příjezdy, sjezdy, nájezdy, lešení, podpěr. konstr., přemostění, zpevněné plochy, zakrytí a pod.)  
Položka nezahrnuje:  
- práce spojené s otvírkou zemníku</t>
  </si>
  <si>
    <t>109</t>
  </si>
  <si>
    <t>17110</t>
  </si>
  <si>
    <t>ULOŽENÍ SYPANINY DO NÁSYPŮ SE ZHUTNĚNÍM</t>
  </si>
  <si>
    <t>- zeminy dovezená z mezideponie na stavbu - pro využití zásypu v oblasti středového ostrůvku a pod vozovkou v místě ohumusování</t>
  </si>
  <si>
    <t>Středový ostrůvek - výška na stredu v=1m, prumerna vyska pro vypocet 0.68 bez ohumusovani (ohumus 0.15m), poloměr středu 8,3m  
0.68*217=147,560 [A] 
Doplnění zeminy v místě odhumusování pod vozovkou (celkem 31,326m3) 
Větev A 
0.05*5=0,250 [B] 
Větev B  
0.05*5=0,250 [C] 
Větev C 
0.12*5+0.49*10+10*0.16+8*0.033=7,364 [D] 
Větev D 
0.45*5+0.17*10+0.042*10=4,370 [E] 
OK 
13*0.28+13.8*0.12+15.2*0.73+15*0.18=19,092 [F] 
Celkem: A+B+C+D+E+F=178,886 [G]</t>
  </si>
  <si>
    <t>položka zahrnuje: 
- kompletní provedení zemní konstrukce vč. výběru vhodného materiálu 
- úprava  ukládaného  materiálu  vlhčením,  tříděním,  promícháním  nebo  vysoušením,  příp. jiné úpravy za účelem zlepšení jeho  mech. vlastností 
- hutnění i různé míry hutnění  
- ošetření úložiště po celou dobu práce v něm vč. klimatických opatření 
- ztížení v okolí vedení, konstrukcí a objektů a jejich dočasné zajištění 
- ztížení provádění vč. hutnění ve ztížených podmínkách a stísněných prostorech 
- ztížené ukládání sypaniny pod vodu 
- ukládání po vrstvách a po jiných nutných částech (figurách) vč. dosypávek 
- spouštění a nošení materiálu 
- výměna částí zemní konstrukce znehodnocené klimatickými vlivy 
- ruční hutnění a výplň jam a prohlubní v podloží 
- úprava, očištění, ochrana a zhutnění podloží 
- svahování, hutnění a uzavírání povrchů svahů 
- zřízení lavic na svazích 
- udržování úložiště a jeho ochrana proti vodě 
- odvedení nebo obvedení vody v okolí úložiště a v úložišti 
- veškeré  pomocné konstrukce umožňující provedení  zemní konstrukce  (příjezdy,  sjezdy,  nájezdy, lešení, podpěrné konstrukce, přemostění, zpevněné plochy, zakrytí a pod.)</t>
  </si>
  <si>
    <t>106</t>
  </si>
  <si>
    <t>171111</t>
  </si>
  <si>
    <t>ULOŽENÍ SYP DO NÁSYPŮ SE ZLEPŠENÍM ZEMINY SE ZHUT DO 95% PS</t>
  </si>
  <si>
    <t>- Zlepšením svrchní vrstvy zemin u komunikace (aktivní zóny) o mocnosti cca 250–350 mm pomocí směsného vápenocementového pojiva 
- Bude stanoveno geotechnikem na místě 
- V případě potřeby bude použita položka na přímý příkaz TDI položka pro aktivní zónu č. 123738 a č. 17180</t>
  </si>
  <si>
    <t>Zlepšení aktivní zóny (odečten prostor pod středovým ostrůvkem OK) 
(4108-((8.5-0.5)*(8.5-0.5)*3.142))*0.35=1 367,419 [A]</t>
  </si>
  <si>
    <t>19</t>
  </si>
  <si>
    <t>17180</t>
  </si>
  <si>
    <t>ULOŽENÍ SYPANINY DO NÁSYPŮ Z NAKUPOVANÝCH MATERIÁLŮ</t>
  </si>
  <si>
    <t>- Náhrada podložní zeminy (aktivní zóna) nenamrzavým a únosným materiálem  s požadavkem na dosažení parametru Edef2=45 MPa (silnice) 
- Použití pouze na přímý příkaz TDI 
- Zemina vhodná do násypu pod ostrůvky</t>
  </si>
  <si>
    <t>Výměna z důvodu sanace aktivní zóny (použito pouze na přímý příkaz TDI, kdy po geologickém rozboru nebude stačit zlepšení zeminy vápnocementovým pojivem): 
Silnice (odečtění části středového ostrůvku) 
(4084.5-((8.5-0.5)*(8.5-0.5)*3.14))*0.5=1 941,770 [A] 
Zemina vhodná do násypu pod ostrůvky (0.42 průměrná výška) 
(26.78+27.6+27.63+20.02)*0.42=42,853 [B] 
Celkem: A+B=1 984,623 [C]</t>
  </si>
  <si>
    <t>položka zahrnuje: 
- kompletní provedení zemní konstrukce (násypového tělesa včetně aktivní zóny) včetně nákupu a dopravy materiálu dle zadávací dokumentace 
- úprava  ukládaného  materiálu  vlhčením,  tříděním,  promícháním  nebo  vysoušením,  příp. jiné úpravy za účelem zlepšení jeho  mech. vlastností 
- hutnění i různé míry hutnění  
- ošetření úložiště po celou dobu práce v něm vč. klimatických opatření 
- ztížení v okolí vedení, konstrukcí a objektů a jejich dočasné zajištění 
- ztížení provádění vč. hutnění ve ztížených podmínkách a stísněných prostorech 
- ztížené ukládání sypaniny pod vodu 
- ukládání po vrstvách a po jiných nutných částech (figurách) vč. dosypávek 
- spouštění a nošení materiálu 
- výměna částí zemní konstrukce znehodnocené klimatickými vlivy 
- ruční hutnění a výplň jam a prohlubní v podloží 
- úprava, očištění, ochrana a zhutnění podloží 
- svahování, hutnění a uzavírání povrchů svahů 
- zřízení lavic na svazích 
- udržování úložiště a jeho ochrana proti vodě 
- odvedení nebo obvedení vody v okolí úložiště a v úložišti 
- veškeré  pomocné konstrukce umožňující provedení  zemní konstrukce  (příjezdy,  sjezdy,  nájezdy, lešení, podpěrné konstrukce, přemostění, zpevněné plochy, zakrytí a pod.)</t>
  </si>
  <si>
    <t>20</t>
  </si>
  <si>
    <t>173103</t>
  </si>
  <si>
    <t>ZEMNÍ KRAJNICE A DOSYPÁVKY SE ZHUT DO 100% PS</t>
  </si>
  <si>
    <t>- Změřeno ze situace a řezů</t>
  </si>
  <si>
    <t>Větev A 
5*0.55+10*0.87+10*0.9+10*1.02+10*1.12+10*1.14+10*1.21+7*1.16+(2.84+2)*(0.96)=78,116 [A] 
Větev B 
5*0.26+10*0.26+10*0.29+10*0.26+10*0.28+10*0.27+10*0.31+6*0.3+(2.05+2)*0.28=20,934 [B] 
Větev C 
5*0.62+10*0.48+(10+2.5)*0.48+(2.5+1)+0.47+(1.251+2)*0.25=18,683 [C] 
Větev D 
5*0.16+10*0.17+(10+3)*0.24+(2+0.84+2)*0.27=6,927 [D] 
OK 
13*0.36+13.8*0.32+15.2*0.38+15*0.26=18,772 [E] 
Celkem: A+B+C+D+E=143,432 [F]</t>
  </si>
  <si>
    <t>položka zahrnuje: 
- kompletní provedení zemní konstrukce vč. výběru vhodného materiálu 
- úprava  ukládaného  materiálu  vlhčením,  tříděním,  promícháním  nebo  vysoušením,  příp. jiné úpravy za účelem zlepšení jeho  mech. vlastností 
- hutnění i různé míry hutnění  
- ošetření úložiště po celou dobu práce v něm vč. klimatických opatření 
- ztížení v okolí vedení, konstrukcí a objektů a jejich dočasné zajištění 
- ztížení provádění vč. hutnění ve ztížených podmínkách a stísněných prostorech 
- ztížené ukládání sypaniny pod vodu 
- ukládání po vrstvách a po jiných nutných částech (figurách) vč. dosypávek 
- spouštění a nošení materiálu 
- výměna částí zemní konstrukce znehodnocené klimatickými vlivy 
- ruční hutnění 
- svahování, hutnění a uzavírání povrchů svahů 
- udržování úložiště a jeho ochrana proti vodě 
- odvedení nebo obvedení vody v okolí úložiště a v úložišti 
- veškeré  pomocné konstrukce umožňující provedení  zemní konstrukce  (příjezdy,  sjezdy,  nájezdy, lešení, podpěrné konstrukce, přemostění, zpevněné plochy, zakrytí a pod.)</t>
  </si>
  <si>
    <t>98</t>
  </si>
  <si>
    <t>17411</t>
  </si>
  <si>
    <t>ZÁSYP JAM A RÝH ZEMINOU SE ZHUTNĚNÍM</t>
  </si>
  <si>
    <t>- Podélná vsakovací drenáž 
- Změřeno z řezů a PP 
- Zásyp - viz níže - změřeno ze situace a řezů</t>
  </si>
  <si>
    <t>Podélná vsakovací drenáž - zásyp ryhy štěrkem fr. 32/63 
Větev B 
(3+5)*0.39+0.37*10+0.45*10+10*0.42+10*0.52+10*0.48+10*0.57+10*0.57+(8+2)*0.55=42,420 [A] 
Větev C 
(3+5)*0.28+0.29*10+0.36*10+5*0.23+(3.25+2)*0.18=10,835 [B] 
Větev D 
(3+5)*0.39+0.49*10+0.46*10+(5.84+2)*0.52=16,697 [C] 
Zásyp nad trubkou (přípojkou UV1) a pod konstrukcí vozovky 
0.625*0.5=0,313 [D] 
Chránička pro budoucí VO - zásyp (dle potřeby 0-200 mm) 
((0.2*0.35)-(0.063*0.063*3.14))*(17.2+17+15.7)=2,871 [E] 
Chránička pro kabel NN od VTL stanice - zásyp (dle potřeby 0-600 mm) 
(0.6*0.35*17)=3,570 [F] 
Posunutý kabel NN od VTL stanice - zásyp (Na přímý příkaz TDI) 
(1-0.15)*0.35*22=6,545 [G] 
Posunutý kabel CETIN - zásyp (Na přímý příkaz TDI) 
(1-0.15)*0.35*15=4,463 [H] 
Celkem: A+B+C+D+E+F+G+H=87,714 [I]</t>
  </si>
  <si>
    <t>Technická specifikace položky odpovídá příslušné cenové soustavě.</t>
  </si>
  <si>
    <t>21</t>
  </si>
  <si>
    <t>17511</t>
  </si>
  <si>
    <t>OBSYP POTRUBÍ A OBJEKTŮ SE ZHUTNĚNÍM</t>
  </si>
  <si>
    <t>- Přípojka UV1</t>
  </si>
  <si>
    <t>Zhutněný obsyp - štěrkopísek kolem trubky min. 300 nad trubku 
((0.45*0.5)-(3.142*0.075*0.075))*10=2,073 [A]</t>
  </si>
  <si>
    <t>položka zahrnuje: 
- kompletní provedení zemní konstrukce vč. výběru vhodného materiálu 
- úprava  ukládaného  materiálu  vlhčením,  tříděním,  promícháním  nebo  vysoušením,  příp. jiné úpravy za účelem zlepšení jeho  mech. vlastností 
- hutnění i různé míry hutnění  
- ošetření úložiště po celou dobu práce v něm vč. klimatických opatření 
- ztížení v okolí vedení, konstrukcí a objektů a jejich dočasné zajištění 
- ztížení provádění vč. hutnění ve ztížených podmínkách a stísněných prostorech 
- ztížené ukládání sypaniny pod vodu 
- ukládání po vrstvách a po jiných nutných částech (figurách) vč. dosypávek 
- spouštění a nošení materiálu 
- výměna částí zemní konstrukce znehodnocené klimatickými vlivy 
- ruční hutnění a výplň jam a prohlubní v podloží 
- úprava, očištění, ochrana a zhutnění podloží 
- svahování, hutnění a uzavírání povrchů svahů 
- zřízení lavic na svazích 
- udržování úložiště a jeho ochrana proti vodě 
- odvedení nebo obvedení vody v okolí úložiště a v úložišti 
- veškeré  pomocné konstrukce umožňující provedení  zemní konstrukce  (příjezdy,  sjezdy,  nájezdy, lešení, podpěrné konstrukce, přemostění, zpevněné plochy, zakrytí a pod.) 
- zemina vytlačená potrubím o DN do 180mm se od kubatury obsypů neodečítá</t>
  </si>
  <si>
    <t>22</t>
  </si>
  <si>
    <t>18110</t>
  </si>
  <si>
    <t>ÚPRAVA PLÁNĚ SE ZHUTNĚNÍM V HORNINĚ TŘ. I</t>
  </si>
  <si>
    <t>- v oblasti podloží celé komunikace bez středového ostrůvku 
- Edef = 45 MPa</t>
  </si>
  <si>
    <t>4108-((8.5-0.5)*(8.5-0.5)*3.142)=3 906,912 [A]</t>
  </si>
  <si>
    <t>položka zahrnuje úpravu pláně včetně vyrovnání výškových rozdílů. Míru zhutnění určuje projekt.</t>
  </si>
  <si>
    <t>23</t>
  </si>
  <si>
    <t>18222</t>
  </si>
  <si>
    <t>ROZPROSTŘENÍ ORNICE VE SVAHU V TL DO 0,15M</t>
  </si>
  <si>
    <t>- Svahy příkopů, zatravnění ostatních ploch 
- Změřeno ze situace</t>
  </si>
  <si>
    <t>Humózní zemina potřebná pro ohumusování nových/upravených zelených ploch 
Středový ostrůvek (poloměr 8.3m) 
217=217,000 [A] 
Svahy (koeficient pro sešikmení svahu 1.1) + případná úprava při pojíždění stroji 150 m2 
((470.2+272.2+189.5+218.2)*1.1+150)=1 415,110 [B] 
Celkem: A+B=1 632,110 [C]</t>
  </si>
  <si>
    <t>položka zahrnuje: 
nutné přemístění ornice z dočasných skládek vzdálených do 50m 
rozprostření ornice v předepsané tloušťce ve svahu přes 1:5</t>
  </si>
  <si>
    <t>24</t>
  </si>
  <si>
    <t>18242</t>
  </si>
  <si>
    <t>ZALOŽENÍ TRÁVNÍKU HYDROOSEVEM NA ORNICI</t>
  </si>
  <si>
    <t>Zahrnuje dodání předepsané travní směsi, hydroosev na ornici, zalévání, první pokosení, to vše bez ohledu na sklon terénu</t>
  </si>
  <si>
    <t>123</t>
  </si>
  <si>
    <t>18471</t>
  </si>
  <si>
    <t>OŠETŘENÍ DŘEVIN VE SKUPINÁCH</t>
  </si>
  <si>
    <t>Vztahuje se na plochu u keřů (5 x po dobu tří let). 
Jeden keř - 1,5 m2.  
Plocha 1,5 x 30 ks x 5 ošetření.</t>
  </si>
  <si>
    <t>Vysazené keře - střed OK 
1,5*30*5=225,000 [A]</t>
  </si>
  <si>
    <t>Položka zahrnuje:  
- odplevelení s nakypřením, vypletí, ošetření řezem, hnojením  
- odstranění poškozených částí dřevin s případným složením odpadu na hromady, naložením na dopravní prostředek, odvozem a složením  
Položka nezahrnuje:  
- x</t>
  </si>
  <si>
    <t>122</t>
  </si>
  <si>
    <t>184A1</t>
  </si>
  <si>
    <t>VYSAZOVÁNÍ KEŘŮ LISTNATÝCH S BALEM VČETNĚ VÝKOPU JAMKY</t>
  </si>
  <si>
    <t>KUS</t>
  </si>
  <si>
    <t>Vysazování keřů v ostrůvku.  
Kalina tušalaj, případně ptačí zob. 
Přesný druh se upřesní v rámci RDS.</t>
  </si>
  <si>
    <t>30=30,000 [A]</t>
  </si>
  <si>
    <t>Položka vysazování keřů zahrnuje dodávku projektem předepsaných  keřů,  hloubení jamek (min. rozměry pro keře 30/30/30cm) s event. výměnou půdy, s hnojením anorganickým hnojivem a přídavkem organického hnojiva dle PD, zálivku,  a pod. 
položka zahrnuje veškerý materiál, výrobky a polotovary, včetně mimostaveništní a vnitrostaveništní dopravy (rovněž přesuny), včetně naložení a složení, případně s uložením</t>
  </si>
  <si>
    <t>127</t>
  </si>
  <si>
    <t>18600</t>
  </si>
  <si>
    <t>ZALÉVÁNÍ VODOU</t>
  </si>
  <si>
    <t>Zálivka po dobu tří let.  
Počet keřů 30 
zálivka 10 x v množství 5 l</t>
  </si>
  <si>
    <t>((30*5/1000)*10)=1,500 [A]</t>
  </si>
  <si>
    <t>Položka zahrnuje  
- veškerý materiál, výrobky a polotovary, včetně mimostaveništní a vnitrostaveništní dopravy (rovněž přesuny), včetně naložení a složení, případně s uložením  
Položka nezahrnuje:  
- x</t>
  </si>
  <si>
    <t>Základy</t>
  </si>
  <si>
    <t>75</t>
  </si>
  <si>
    <t>21197</t>
  </si>
  <si>
    <t>OPLÁŠTĚNÍ ODVODŇOVACÍCH ŽEBER Z GEOTEXTILIE</t>
  </si>
  <si>
    <t>- filtračně separační geotextílie podélné vsakovací drenáže dle TP 97 
- přesah do středu komunikace 0.5m a přesah na vnější stranu 0.25m, počítány i odskoky 
- měřeno z PP a řezů</t>
  </si>
  <si>
    <t>Větev B 
(3+5)*(2.02+1.58)+(1.95+2)*10+(2.15+2.15)*10+10*(2.1+2.1)+10*(2.3+2.2)+10*(2.25+2.15)+10*(2.45+2.35)+10*(2.4+2.45)+(8+2)*(2.4+2.4)+6*0.1*(0.5+0.75)+0.4+0.55+2*(0.5+0.75)*0.5=389,750 [A] 
Větev C 
(3+5)*2.35+2.4*10+2.65*10+5*2.2+(3.25+2)*1.95+0.28+0.23*0.5+0.35*0.5+0.1*0.5+0.18+2*(0.5+0.75)*0.5=92,588 [B] 
Větev D 
(3+5)*(2.05+2.05)+(2.25+2.25)*10+(2.15+2.2)*10+(5.84+2)*(2.35+2.25)+0.4+2*0.2*0.5+0.52+2*(0.5+0.75)*0.5=159,734 [C] 
Celkem: A+B+C=642,072 [D]</t>
  </si>
  <si>
    <t>položka zahrnuje dodávku předepsané geotextilie, mimostaveništní a vnitrostaveništní dopravu a její uložení včetně potřebných přesahů (nezapočítávají se do výměry)</t>
  </si>
  <si>
    <t>25</t>
  </si>
  <si>
    <t>21461</t>
  </si>
  <si>
    <t>SEPARAČNÍ GEOTEXTILIE</t>
  </si>
  <si>
    <t>- Separace aktivní zóny separační geotextílií dle TP 97 (hmotnost např. 150 g/m2) 
- Na přímý příkaz TDI (v případě potřeby při výměně aktivní zóny dle geologa)</t>
  </si>
  <si>
    <t>Položka zahrnuje:  
- dodávku předepsané geotextilie  
- úpravu, očištění a ochranu podkladu  
- přichycení k podkladu, případně zatížení  
- úpravy spojů a zajištění okrajů  
- úpravy pro odvodnění  
- nutné přesahy  
- mimostaveništní a vnitrostaveništní dopravu  
není-li v zadávací dokumentaci uvedeno jinak, jedná se o nakupovaný materiál</t>
  </si>
  <si>
    <t>Vodorovné konstrukce</t>
  </si>
  <si>
    <t>112</t>
  </si>
  <si>
    <t>451315</t>
  </si>
  <si>
    <t>PODKLADNÍ A VÝPLŇOVÉ VRSTVY Z PROSTÉHO BETONU C30/37</t>
  </si>
  <si>
    <t>- Dělící ostrůvky - kamenná dlažba 120/120 mm do betonu C 30/37 
- Prstenec OK - kamenná dlažba 160/160 mm do betonu C 30/37 
- Změřeno z řezů a situace</t>
  </si>
  <si>
    <t>Dělící ostrůvky - betonové lože C 30/37  tl. 100 mm  
(42.44+39.65+39.95+31.79)*0.1=15,383 [A] 
Prstenec OK - betonový podklad C 30/37 tl. 100 mm  
((10.5-0.2)*2*3.142*(2-0.2))*0.1=11,651 [B] 
Celkem: A+B=27,034 [C]</t>
  </si>
  <si>
    <t>- dodání  čerstvého  betonu  (betonové  směsi)  požadované  kvality,  jeho  uložení  do požadovaného tvaru při jakékoliv hustotě výztuže, konzistenci čerstvého betonu a způsobu hutnění, ošetření a ochranu betonu,   
- zhotovení nepropustného, mrazuvzdorného betonu a betonu požadované trvanlivosti a vlastností,   
- užití potřebných přísad a technologií výroby betonu,   
- zřízení pracovních a dilatačních spar, včetně potřebných úprav, výplně, vložek, opracování, očištění a ošetření,   
- bednění  požadovaných  konstr. (i ztracené) s úpravou  dle požadované  kvality povrchu betonu, včetně odbedňovacích a odskružovacích prostředků,   
- podpěrné  konstr. (skruže) a lešení všech druhů pro bednění, uložení čerstvého betonu, výztuže a doplňkových konstr., vč. požadovaných otvorů, ochranných a bezpečnostních opatření a základů těchto konstrukcí a lešení,   
- vytvoření kotevních čel, kapes, nálitků, a sedel,   
- zřízení  všech  požadovaných  otvorů, kapes, výklenků, prostupů, dutin, drážek a pod., vč. ztížení práce a úprav  kolem nich,   
- úpravy pro osazení výztuže, doplňkových konstrukcí a vybavení,   
- úpravy povrchu pro položení požadované izolace, povlaků a nátěrů, případně vyspravení,   
- ztížení práce u kabelových a injektážních trubek a ostatních zařízení osazovaných do betonu,   
- konstrukce betonových kloubů, upevnění kotevních prvků a doplňkových konstrukcí,   
- nátěry zabraňující soudržnost betonu a bednění,   
- výplň, těsnění  a tmelení spar a spojů,   
- opatření  povrchů  betonu  izolací  proti zemní vlhkosti v částech, kde přijdou do styku se zeminou nebo kamenivem,   
- případné zřízení spojovací vrstvy u základů,   
- úpravy pro osazení zařízení ochrany konstrukce proti vlivu bludných proudů</t>
  </si>
  <si>
    <t>92</t>
  </si>
  <si>
    <t>45157</t>
  </si>
  <si>
    <t>PODKLADNÍ A VÝPLŇOVÉ VRSTVY Z KAMENIVA TĚŽENÉHO</t>
  </si>
  <si>
    <t>- Změřeno z řezu a situace</t>
  </si>
  <si>
    <t>UV1 
Štěrkopískový podklad u čela přípojky UV1 
(((3.14*((0.25*2+0.15)/2)*((0.25*2+0.15)/2))-3.14*0.075*0.075))*0.1=0,031 [A] 
Štěrkopískové lože - přípojka UV1 
0,5*0,1*10=0,500 [B] 
Zásyp nad trubkou (přípojkou) a pod konstrukcí vozovky 
0.43*0.5*10=2,150 [C] 
Chránička pro budoucí VO - pískové lože tl. 100 mm 
0.1*0.35*(49.9)=1,747 [D] 
Chránička pro kabel NN od VTL stanice - pískové lože tl. 100 mm  
0.1*0.35*17=0,595 [E] 
Posunutý kabel NN od VTL stanice - pískové lože tl. 100 mm (Na přímý příkaz TDI) 
22*0.35*0.1=0,770 [F] 
Posunutý kabel CETIN- pískové lože tl. 100 mm (Na přímý příkaz TDI) 
0.1*0.35*15=0,525 [H] 
Celkem: A+B+C+D+E+F+H=6,318 [I]</t>
  </si>
  <si>
    <t>Technická specifikace položky odpovídá příslušné cenové soustavě</t>
  </si>
  <si>
    <t>117</t>
  </si>
  <si>
    <t>465512</t>
  </si>
  <si>
    <t>DLAŽBY Z LOMOVÉHO KAMENE NA MC</t>
  </si>
  <si>
    <t>- UV1 - čelo u ukončení přípojky  
- Čelo z lomového kamene tl 100-200 mm do betonu C 30/37 o tl. 150 mm</t>
  </si>
  <si>
    <t>(((3.14*((0.25*2+0.15)/2)*((0.25*2+0.15)/2))-3.14*0.075*0.075))*0.35=0,110 [A]</t>
  </si>
  <si>
    <t>položka zahrnuje: 
- nutné zemní práce (svahování, úpravu pláně a pod.) 
- zřízení spojovací vrstvy 
- zřízení lože dlažby z cementové malty předepsané kvality a předepsané tloušťky 
- dodávku a položení dlažby z lomového kamene do předepsaného tvaru 
- spárování, těsnění, tmelení a vyplnění spar MC případně s vyklínováním 
- úprava povrchu pro odvedení srážkové vody 
- nezahrnuje podklad pod dlažbu, vykazuje se samostatně položkami SD 45</t>
  </si>
  <si>
    <t>Komunikace</t>
  </si>
  <si>
    <t>26</t>
  </si>
  <si>
    <t>56144</t>
  </si>
  <si>
    <t>KAMENIVO ZPEVNĚNÉ CEMENTEM TL. DO 200MM</t>
  </si>
  <si>
    <t>- SC C8/10 tl. 170 mm 
- Změřeno z řezů a situace 
- Pozn. Při vyšší pevnosti C8/10 je nutné zajištění dilatace</t>
  </si>
  <si>
    <t>SC (odečtena plocha středového ostrůvku a dělících ostrůvků, přičteno napojení na vrstvy stávající komunikace š. 1,25 m) 
3770-326.85-30.6-30.52-30.62-22.86+10.2*1.25+10.7*1.25+6.5*1.25+12.5*1.25=3 378,425 [A]</t>
  </si>
  <si>
    <t>- dodání směsi v požadované kvalitě 
- očištění podkladu 
- uložení směsi dle předepsaného technologického předpisu a zhutnění vrstvy v předepsané tloušťce 
- zřízení vrstvy bez rozlišení šířky, pokládání vrstvy po etapách, včetně pracovních spar a spojů 
- úpravu napojení, ukončení 
- úpravu dilatačních spar včetně předepsané výztuže 
- nezahrnuje postřiky, nátěry 
- nezahrnuje úpravu povrchu krytu</t>
  </si>
  <si>
    <t>27</t>
  </si>
  <si>
    <t>56333</t>
  </si>
  <si>
    <t>VOZOVKOVÉ VRSTVY ZE ŠTĚRKODRTI TL. DO 150MM</t>
  </si>
  <si>
    <t>- ŠD tl. 150 mm 
- změřeno ze situace a řezů</t>
  </si>
  <si>
    <t>Prodlouženíi za krajnicí u větve A a C tl. 150 mm 
283=283,000 [A] 
Dělící ostrůvky - ŠD po bet. ložem kam. dlažby 
42.44+39.65+39.95+31.79=153,830 [B] 
Prstenec OK - ŠD po bet. ložem kam. dlažby (2 vrstvy, polomr 10.5 minus sirka obruby, plus dosyp pod obrubou prstence) 
(10.5-0.2-0.1)*2*3.142*(2-0.2-0.1+0.35)=131,398 [C] 
(10.5-0.2-0.1)*2*3.142*(2-0.2-0.1+0.4)=134,603 [D] 
Celkem: A+B+C+D=702,831 [E]</t>
  </si>
  <si>
    <t>- dodání kameniva předepsané kvality a zrnitosti 
- rozprostření a zhutnění vrstvy v předepsané tloušťce 
- zřízení vrstvy bez rozlišení šířky, pokládání vrstvy po etapách 
- nezahrnuje postřiky, nátěry</t>
  </si>
  <si>
    <t>28</t>
  </si>
  <si>
    <t>56335</t>
  </si>
  <si>
    <t>VOZOVKOVÉ VRSTVY ZE ŠTĚRKODRTI TL. DO 250MM</t>
  </si>
  <si>
    <t>- ŠD tl. min. 250 mm 
- Změřeno ze situace a řezů</t>
  </si>
  <si>
    <t>ŠD (odečten střed OK a dělící ostrůvky, vynásobeno koeficientem 1,3 (zemní pláň ve sklonu 3%), přičteno napojení na vrstvy stávající komunikace š. 1,1) 
(4106-20.42-22.78-22.7-15.31)*1.3+37.54+9.48+10.2*1.1+10.7*1.1+6.5*1.1+12.5*1.1=5 323,137 [A]</t>
  </si>
  <si>
    <t>110</t>
  </si>
  <si>
    <t>56963</t>
  </si>
  <si>
    <t>ZPEVNĚNÍ KRAJNIC Z RECYKLOVANÉHO MATERIÁLU TL DO 150MM</t>
  </si>
  <si>
    <t>- krajnice z recyklovaného materiálu nebo štěrkodrti 
- š. 0.750 m, tl. 0.15m 
- změřeno ze situace</t>
  </si>
  <si>
    <t>86.51+2*2*0.75+53.1+2*0.75+34.8+0.75*2+88+2*2*0.75+88.91+2*2*0.75=363,320 [A]</t>
  </si>
  <si>
    <t>- dodání recyklátu v požadované kvalitě 
- očištění podkladu 
- uložení recyklátu dle předepsaného technologického předpisu, zhutnění vrstvy v předepsané tloušťce 
- zřízení vrstvy bez rozlišení šířky, pokládání vrstvy po etapách, včetně pracovních spar a spojů 
- úpravu napojení, ukončení  
- nezahrnuje postřiky, nátěry</t>
  </si>
  <si>
    <t>29</t>
  </si>
  <si>
    <t>572123</t>
  </si>
  <si>
    <t>INFILTRAČNÍ POSTŘIK Z EMULZE DO 1,0KG/M2</t>
  </si>
  <si>
    <t>- Infiltrační postřik modif. asfaltovou emulzí, 0,60 kg/m2</t>
  </si>
  <si>
    <t>ACP 22S 
3 314,803=3 314,803 [A]</t>
  </si>
  <si>
    <t>- dodání všech předepsaných materiálů pro postřiky v předepsaném množství 
- provedení dle předepsaného technologického předpisu 
- zřízení vrstvy bez rozlišení šířky, pokládání vrstvy po etapách 
- úpravu napojení, ukončení</t>
  </si>
  <si>
    <t>30</t>
  </si>
  <si>
    <t>572214</t>
  </si>
  <si>
    <t>SPOJOVACÍ POSTŘIK Z MODIFIK EMULZE DO 0,5KG/M2</t>
  </si>
  <si>
    <t>- Spojovací postřik modif. asfaltovou emulzí C 60 BP 5, 0,30 kg/m2</t>
  </si>
  <si>
    <t>SMA S11 
3 115,840=3 115,840 [A] 
ACL 22S 
 3 206,848=3 206,848 [B] 
Celkem: A+B=6 322,688 [C]</t>
  </si>
  <si>
    <t>31</t>
  </si>
  <si>
    <t>574D78</t>
  </si>
  <si>
    <t>ASFALTOVÝ BETON PRO LOŽNÍ VRSTVY MODIFIK ACL 22+, 22S TL. 80MM</t>
  </si>
  <si>
    <t>- ACL 22S s asfaltovým modifikovaným pojivem PMB 25/55-60</t>
  </si>
  <si>
    <t>ACL 22S (plocha SMA 11S přenásobena koeficientem přesahu vstvy pod SMA, přičteno napojení na vrstvy stávající komunikace š. 1,5 m) 
3115.84*1.01+10.2*1.5+10.7*1.5+6.5*1.5+12.5*1.5=3 206,848 [A]</t>
  </si>
  <si>
    <t>- dodání směsi v požadované kvalitě 
- očištění podkladu 
- uložení směsi dle předepsaného technologického předpisu, zhutnění vrstvy v předepsané tloušťce 
- zřízení vrstvy bez rozlišení šířky, pokládání vrstvy po etapách, včetně pracovních spar a spojů 
- úpravu napojení, ukončení podél obrubníků, dilatačních zařízení, odvodňovacích proužků, odvodňovačů, vpustí, šachet a pod. 
- nezahrnuje postřiky, nátěry 
- nezahrnuje těsnění podél obrubníků, dilatačních zařízení, odvodňovacích proužků, odvodňovačů, vpustí, šachet a pod.</t>
  </si>
  <si>
    <t>32</t>
  </si>
  <si>
    <t>574F78</t>
  </si>
  <si>
    <t>ASFALTOVÝ BETON PRO PODKLADNÍ VRSTVY MODIFIK ACP 22+, 22S TL. 80MM</t>
  </si>
  <si>
    <t>- ACP 22S tl. 80 mm s asfaltovým pojivem pojivem 50/70</t>
  </si>
  <si>
    <t>ACP 22S (plocha ACL 22S přenásobena koeficientem přesahu vstvy pod SMA, přičteno napojení na vrstvy stávající komunikace š. 1,5 m) 
3206.85*1.015+10.2*1.5+10.7*1.5+6.5*1.5+12.5*1.5=3 314,803 [A]</t>
  </si>
  <si>
    <t>33</t>
  </si>
  <si>
    <t>574J54</t>
  </si>
  <si>
    <t>ASFALTOVÝ KOBEREC MASTIXOVÝ MODIFIK SMA 11+, 11S TL. 40MM</t>
  </si>
  <si>
    <t>- SMA S11 s asfaltovým modifikovaným pojivem PMB 40/80-60 
- Změřeno ze situace</t>
  </si>
  <si>
    <t>SMA S11 tl.40 mm (odečtené ostrůvky a prstenec s odvodňovacími proužky, přičteno napojení na vrstvy stávající komunikace š. 2 m) 
3616-363.05-61.27-54.41-55-46.23+10.2*2+10.7*2+6.5*2+12.5*2=3 115,840 [A]</t>
  </si>
  <si>
    <t>- dodání směsi v požadované kvalitě  
- očištění podkladu  
- uložení směsi dle předepsaného technologického předpisu, zhutnění vrstvy v předepsané tloušťce  
- zřízení vrstvy bez rozlišení šířky, pokládání vrstvy po etapách, včetně pracovních spar a spojů  
- úpravu napojení, ukončení podél obrubníků, dilatačních zařízení, odvodňovacích proužků, odvodňovačů, vpustí, šachet a pod.  
- nezahrnuje postřiky, nátěry  
- nezahrnuje těsnění podél obrubníků, dilatačních zařízení, odvodňovacích proužků, odvodňovačů, vpustí, šachet a pod.</t>
  </si>
  <si>
    <t>35</t>
  </si>
  <si>
    <t>58210</t>
  </si>
  <si>
    <t>DLÁŽDĚNÉ KRYTY Z VELKÝCH KOSTEK BEZ LOŽE</t>
  </si>
  <si>
    <t>- Dělící ostrůvky - kamenná dlažba 120/120 mm do betonu C 30/37 tl. 100 mm 
- Prstenec OK - kamenná dlažba 160/160 mm do betonu C 30/37 tl. 100 mm 
- Změřeno z řezů a situace 
- Bet. lože viz položka č. 451315</t>
  </si>
  <si>
    <t>Dělící ostrůvky - kamenná dlažba 120/120 mm 
42.44+39.65+39.95+31.79=153,830 [A] 
Prstenec OK - kamenná dlažba 160/160 mm (Poloměr minu š. obruby) 
(10.5-0.2)*2*3.142*(2-0.2)=116,505 [B] 
Celkem: A+B=270,335 [C]</t>
  </si>
  <si>
    <t>- dodání dlažebního materiálu v požadované kvalitě, dodání materiálu pro předepsanou výplň spar 
- očištění podkladu 
- uložení dlažby dle předepsaného technologického předpisu včetně předepsané výplně spar 
- zřízení vrstvy bez rozlišení šířky, pokládání vrstvy po etapách  
- úpravu napojení, ukončení podél obrubníků, dilatačních zařízení, odvodňovacích proužků, odvodňovačů, vpustí, šachet a pod., nestanoví-li zadávací dokumentace jinak 
- nezahrnuje postřiky, nátěry 
- nezahrnuje těsnění podél obrubníků, dilatačních zařízení, odvodňovacích proužků, odvodňovačů, vpustí, šachet a pod.</t>
  </si>
  <si>
    <t>114</t>
  </si>
  <si>
    <t>58910</t>
  </si>
  <si>
    <t>VÝPLŇ SPAR ASFALTEM</t>
  </si>
  <si>
    <t>-asfaltová nemodifikovaná zálivka podél obrub/přídlažba</t>
  </si>
  <si>
    <t>41.7+32.7+33.3+32+2*8.5*3.142+2*10.5*3.142+2*8.3*3.142=311,253 [A]</t>
  </si>
  <si>
    <t>položka zahrnuje: 
- dodávku předepsaného materiálu 
- vyčištění a výplň spar tímto materiálem</t>
  </si>
  <si>
    <t>38</t>
  </si>
  <si>
    <t>58920</t>
  </si>
  <si>
    <t>VÝPLŇ SPAR MODIFIKOVANÝM ASFALTEM</t>
  </si>
  <si>
    <t>- Asfaltova zálivka podél obrub/asflatu,přídlažby/asfaltu, asfalt/asfalt, plus střed vozovky, napojení na stavajicí vrstvy komunikací</t>
  </si>
  <si>
    <t>43.26+34.22+34.9+33.52+2*10.75*3.142+2*17.5*3.142+53.62+2*10.2+17+2*6.5+59.2+10.64*2+16.5+2*12.13=548,683 [A]</t>
  </si>
  <si>
    <t>Přidružená stavební výroba</t>
  </si>
  <si>
    <t>113</t>
  </si>
  <si>
    <t>702323</t>
  </si>
  <si>
    <t>ZAKRYTÍ KABELŮ BETONOVOU DESKOU ŠÍŘKY PŘES 40 CM</t>
  </si>
  <si>
    <t>- Ochrana v oblasti stávajícího kabelu CETIN 
- Ochrana v oblasti stávajícího kabelu NN GasNet (nekolizní případ s propustkem)</t>
  </si>
  <si>
    <t>Ochrana CETIN 
50=50,000 [A] 
Ochrana GasNet 
22=22,000 [B] 
Celkem: A+B=72,000 [C]</t>
  </si>
  <si>
    <t>1. Položka obsahuje: 
 – kompletní montáž, návrh, rozměření, upevnění, začištění, sváření, vrtání, řezání, spojování a pod.  
 – veškerý spojovací a montážní materiál vč. upevňovacího materiálu 
 – sestavení a upevnění konstrukce na stanovišti 
 – pomocné mechanismy a povrchovou úpravu 
2. Položka neobsahuje: 
 X 
3. Způsob měření: 
Udává se počet sad, které se skládají z předepsaných dílů, jež tvoří požadovaný celek, za každý započatý měsíc pronájmu.</t>
  </si>
  <si>
    <t>Potrubí</t>
  </si>
  <si>
    <t>91</t>
  </si>
  <si>
    <t>87433</t>
  </si>
  <si>
    <t>POTRUBÍ Z TRUB PLASTOVÝCH ODPADNÍCH DN DO 150MM</t>
  </si>
  <si>
    <t>m</t>
  </si>
  <si>
    <t>- nová přípojka PeHD DN 150 SN 160</t>
  </si>
  <si>
    <t>10=10,000 [A]</t>
  </si>
  <si>
    <t>položky pro zhotovení potrubí platí bez ohledu na sklon   
zahrnuje:   
- výrobní dokumentaci (včetně technologického předpisu)   
- dodání veškerého trubního a pomocného materiálu  (trouby,  trubky,  tvarovky,  spojovací a těsnící  materiál a pod.), podpěrných, závěsných a upevňovacích prvků, včetně potřebných úprav   
- úprava a příprava podkladu a podpěr, očištění a ošetření podkladu a podpěr   
- zřízení plně funkčního potrubí, kompletní soustavy, podle příslušného technologického předpisu   
- zřízení potrubí i jednotlivých částí po etapách, včetně pracovních spar a spojů, pracovního zaslepení konců a pod.   
- úprava prostupů, průchodů  šachtami a komorami, okolí podpěr a vyústění, zaústění, napojení, vyvedení a upevnění odpad. výustí   
- ochrana potrubí nátěrem (vč. úpravy povrchu), případně izolací, nejsou-li tyto práce předmětem jiné položky   
- úprava, očištění a ošetření prostoru kolem potrubí   
- položky platí pro práce prováděné v prostoru zapaženém i nezapaženém a i v kolektorech, chráničkách   
- položky zahrnují i práce spojené s nutnými obtoky, převáděním a čerpáním vody   
nezahrnuje zkoušky vodotěsnosti a televizní prohlídku</t>
  </si>
  <si>
    <t>40</t>
  </si>
  <si>
    <t>87633</t>
  </si>
  <si>
    <t>CHRÁNIČKY Z TRUB PLASTOVÝCH DN DO 150MM</t>
  </si>
  <si>
    <t>- Chránička pro budoucí VO</t>
  </si>
  <si>
    <t>Chránička pro budoucí VO (trubka ohebná průměr 63/52 mm) 
17+17,2+15,7=49,900 [A]</t>
  </si>
  <si>
    <t>položky pro zhotovení potrubí platí bez ohledu na sklon 
zahrnuje: 
- výrobní dokumentaci (včetně technologického předpisu) 
- dodání veškerého trubního a pomocného materiálu  (trouby,  trubky,  tvarovky,  spojovací a těsnící  materiál a pod.), podpěrných, závěsných a upevňovacích prvků, včetně potřebných úprav 
- úprava a příprava podkladu a podpěr, očištění a ošetření podkladu a podpěr 
- zřízení plně funkčního potrubí, kompletní soustavy, podle příslušného technologického předpisu 
- zřízení potrubí i jednotlivých částí po etapách, včetně pracovních spar a spojů, pracovního zaslepení konců a pod. 
- úprava prostupů, průchodů  šachtami a komorami, okolí podpěr a vyústění, zaústění, napojení, vyvedení a upevnění odpad. výustí 
- ochrana potrubí nátěrem (vč. úpravy povrchu), případně izolací, nejsou-li tyto práce předmětem jiné položky 
- úprava, očištění a ošetření prostoru kolem potrubí 
 včetně případně předepsaného utěsnění konců chrániček 
- položky platí pro práce prováděné v prostoru zapaženém i nezapaženém a i v kolektorech, chráničkách</t>
  </si>
  <si>
    <t>41</t>
  </si>
  <si>
    <t>87733</t>
  </si>
  <si>
    <t>CHRÁNIČKY PŮLENÉ Z TRUB PLAST DN DO 150MM</t>
  </si>
  <si>
    <t>- Chránička  pro kabel GasNet a CETIN (typ dle správce IS - viz dokladová část PD)</t>
  </si>
  <si>
    <t>Chránička  pro kabel CETIN 
15=15,000 [A] 
Chránička  pro kabel NN od VTL stanice 
17=17,000 [B] 
Celkem: A+B=32,000 [C]</t>
  </si>
  <si>
    <t>položky pro zhotovení potrubí platí bez ohledu na sklon 
zahrnuje: 
- výrobní dokumentaci (včetně technologického předpisu) 
- dodání veškerého trubního a pomocného materiálu  (trouby včetně podélného rozpůlení,  trubky,  tvarovky,  spojovací a těsnící  materiál a pod.), podpěrných, závěsných a upevňovacích prvků, včetně potřebných úprav 
- úprava a příprava podkladu a podpěr, očištění a ošetření podkladu a podpěr 
- zřízení plně funkčního potrubí, kompletní soustavy, podle příslušného technologického předpisu 
- zřízení potrubí i jednotlivých částí po etapách, včetně pracovních spar a spojů, pracovního zaslepení konců a pod. 
- úprava prostupů, průchodů  šachtami a komorami, okolí podpěr a vyústění, zaústění, napojení, vyvedení a upevnění odpad. výustí 
- ochrana potrubí nátěrem (vč. úpravy povrchu), případně izolací, nejsou-li tyto práce předmětem jiné položky 
- úprava, očištění a ošetření prostoru kolem potrubí 
 včetně případně předepsaného utěsnění konců chrániček 
- položky platí pro práce prováděné v prostoru zapaženém i nezapaženém a i v kolektorech, chráničkách</t>
  </si>
  <si>
    <t>42</t>
  </si>
  <si>
    <t>89712</t>
  </si>
  <si>
    <t>VPUSŤ KANALIZAČNÍ ULIČNÍ KOMPLETNÍ Z BETONOVÝCH DÍLCŮ</t>
  </si>
  <si>
    <t>položka zahrnuje: 
- dodávku a osazení předepsaných dílů včetně mříže 
- výplň, těsnění  a tmelení spar a spojů, 
- opatření  povrchů  betonu  izolací  proti zemní vlhkosti v částech, kde přijdou do styku se zeminou nebo kamenivem, 
- předepsané podkladní konstrukce</t>
  </si>
  <si>
    <t>46</t>
  </si>
  <si>
    <t>899309</t>
  </si>
  <si>
    <t>DOPLŇKY NA POTRUBÍ - VÝSTRAŽNÁ FÓLIE</t>
  </si>
  <si>
    <t>Chránička pro budoucí VO 
17+17,2+15,7=49,900 [A] 
Přípojka UV1 
10=10,000 [B] 
Chránička pro kabel NN od VTL stanice 
17=17,000 [C] 
Posunutý kabel NN od VTL stanice (využití položky na základě TDI) 
22=22,000 [D] 
Posunutý kabel CETIN (využití položky na základě TDI) 
15=15,000 [E] 
Celkem: A+B+C+D+E=113,900 [F]</t>
  </si>
  <si>
    <t>- Položka zahrnuje veškerý materiál, výrobky a polotovary, včetně mimostaveništní a vnitrostaveništní dopravy (rovněž přesuny), včetně naložení a složení,případně s uložením.</t>
  </si>
  <si>
    <t>115</t>
  </si>
  <si>
    <t>UZEMŇOVACÍ VEDENÍ V ZEMI</t>
  </si>
  <si>
    <t>- Zemnící pásek FeZn 30x4</t>
  </si>
  <si>
    <t>Posunutý kabel NN od VTL stanice 
22=22,000 [A]</t>
  </si>
  <si>
    <t>116</t>
  </si>
  <si>
    <t>DOPLŇKY NA POTRUBÍ - IZOLOVANÝ VODIČ</t>
  </si>
  <si>
    <t>- Izolovaný vodič pro zjisšťování potrubí (přípojka UV1)</t>
  </si>
  <si>
    <t>96</t>
  </si>
  <si>
    <t>89957</t>
  </si>
  <si>
    <t>OBETONOVÁNÍ POTRUBÍ ZE ŽELEZOBETONU VČETNĚ VÝZTUŽE</t>
  </si>
  <si>
    <t>Přípojka UV1 - obalení do betonu C 30/37 tl. 150 mm a vyztužení KARI sítí (počítáno na střed vrstvy). Cena včetně dodání KARI sítě.</t>
  </si>
  <si>
    <t>2*0.15*3.142*0.15*10=1,414 [A]</t>
  </si>
  <si>
    <t>- dodání  čerstvého  betonu  (betonové  směsi)  požadované  kvality,  jeho  uložení  do požadovaného tvaru při jakékoliv hustotě výztuže, konzistenci čerstvého betonu a způsobu hutnění, ošetření a ochranu betonu, 
- zhotovení nepropustného, mrazuvzdorného betonu a betonu požadované trvanlivosti a vlastností, 
- užití potřebných přísad a technologií výroby betonu, 
- zřízení pracovních a dilatačních spar, včetně potřebných úprav, výplně, vložek, opracování, očištění a ošetření, 
- bednění  požadovaných  konstr. (i ztracené) s úpravou  dle požadované  kvality povrchu betonu, včetně odbedňovacích a odskružovacích prostředků, 
- podpěrné  konstr. (skruže) a lešení všech druhů pro bednění, uložení čerstvého betonu, výztuže a doplňkových konstr., vč. požadovaných otvorů, ochranných a bezpečnostních opatření a základů těchto konstrukcí a lešení, 
- vytvoření kotevních čel, kapes, nálitků, a sedel, 
- zřízení  všech  požadovaných  otvorů, kapes, výklenků, prostupů, dutin, drážek a pod., vč. ztížení práce a úprav  kolem nich, 
- úpravy pro osazení výztuže, doplňkových konstrukcí a vybavení, 
- úpravy povrchu pro položení požadované izolace, povlaků a nátěrů, případně vyspravení, 
- ztížení práce u kabelových a injektážních trubek a ostatních zařízení osazovaných do betonu, 
- konstrukce betonových kloubů, upevnění kotevních prvků a doplňkových konstrukcí, 
- nátěry zabraňující soudržnost betonu a bednění, 
- výplň, těsnění  a tmelení spar a spojů, 
- opatření  povrchů  betonu  izolací  proti zemní vlhkosti v částech, kde přijdou do styku se zeminou nebo kamenivem, 
- případné zřízení spojovací vrstvy u základů, 
- úpravy pro osazení zařízení ochrany konstrukce proti vlivu bludných proudů</t>
  </si>
  <si>
    <t>Ostatní konstrukce a práce</t>
  </si>
  <si>
    <t>76</t>
  </si>
  <si>
    <t>9113A2</t>
  </si>
  <si>
    <t>SVODIDLO OCEL SILNIČ JEDNOSTR, ÚROVEŇ ZADRŽ N1, N2 - MONTÁŽ S PŘESUNEM (BEZ DODÁVKY)</t>
  </si>
  <si>
    <t>- z důvodu technologie pokládky AC a úpravě terénu a krajnice bude svodidlo demontováno a po dokončení prací opětovně osazeno</t>
  </si>
  <si>
    <t>20=20,000 [A]</t>
  </si>
  <si>
    <t>položka zahrnuje: 
- dopravu demontovaného zařízení z dočasné skládky 
- jeho montáž a osazení na určeném místě včetně všech nutných konstrukcí a prací 
- nutnou opravu poškozených částí, opravu nátěrů 
- případnou náhradu zničených částí 
nezahrnuje kompletní novou PKO</t>
  </si>
  <si>
    <t>77</t>
  </si>
  <si>
    <t>9113A3</t>
  </si>
  <si>
    <t>SVODIDLO OCEL SILNIČ JEDNOSTR, ÚROVEŇ ZADRŽ N1, N2 - DEMONTÁŽ S PŘESUNEM</t>
  </si>
  <si>
    <t>položka zahrnuje: 
- demontáž a odstranění zařízení 
- jeho odvoz na předepsané místo</t>
  </si>
  <si>
    <t>71</t>
  </si>
  <si>
    <t>915611</t>
  </si>
  <si>
    <t>VODOR DOPRAV ZNAČ - KNOFLÍKY TRVALÉ LEPENÉ - DOD A POKLÁDKA</t>
  </si>
  <si>
    <t>- Kamenný obrubník u středového ostrůvku OK š= 200 mm, v = 300 mm do C 30/37 
- Kamenný obrubník u dělících ostrůvků š= 200 mm, v = 300 mm do C 30/37 
- á= 1 m</t>
  </si>
  <si>
    <t>Kamenný obrubník u středového ostrůvku OK š= 200 mm, v = 300 mm do C 30/37  
Oblouk R(vnější)=8,5m (délka 2*8.5*3.142 = 53,414 m - zaokrouhleno na 54 ks) 
54=54,000 [A] 
Kamenný obrubník u dělících ostrůvků š= 200 mm, v = 300 mm do C 30/37 
42+33+34+32=141,000 [B] 
Celkem: A+B=195,000 [C]</t>
  </si>
  <si>
    <t>zahrnuje dodávku a osazení knoflíků předepsaným způsobem</t>
  </si>
  <si>
    <t>79</t>
  </si>
  <si>
    <t>917425</t>
  </si>
  <si>
    <t>CHODNÍKOVÉ OBRUBY Z KAMENNÝCH OBRUBNÍKŮ ŠÍŘ 200MM</t>
  </si>
  <si>
    <t>- Kamenný obrubník u středového ostrůvku OK š= 200 mm, v = 300 mm do C 30/37 
- Kamenný obrubník u dělících ostrůvků š= 200 mm, v = 300 mm do C 30/37 
- Kamenný obrubník u prstence OK š= 200 mm, v = 250 mm do C 30/37</t>
  </si>
  <si>
    <t>Kamenný obrubník u středového ostrůvku OK š= 200 mm, v = 300 mm do C 30/37  
Oblouk R(vnější)=8,5m 
2*8.5*3.142=53,414 [A] 
Kamenný obrubník u dělících ostrůvků š= 200 mm, v = 300 mm do C 30/37 
Oblouk (odecteny přímé bez rezervy) 
42+33+34+32-(11.8+9.66+11.49+4.77+3.65+2.18+7.88+12.09)=77,480 [B] 
Přímý (rezerva na řezání 5m) 
11.8+9.66+11.49+4.77+3.65+2.18+7.88+12.09+5=68,520 [C] 
Kamenný obrubník u prstence OK š= 200 mm, v = 250 mm do C 30/37 (zaoblení hrany) 
Oblouk R(vnější)=10,5m 
2*10.5*3.142=65,982 [D] 
Celkem: A+B+C+D=265,396 [E]</t>
  </si>
  <si>
    <t>Položka zahrnuje: 
-dodání a pokládku kamenných obrubníků o rozměrech předepsaných zadávací dokumentací 
-betonové lože i boční betonovou opěrku.</t>
  </si>
  <si>
    <t>119</t>
  </si>
  <si>
    <t>919111</t>
  </si>
  <si>
    <t>ŘEZÁNÍ ASFALTOVÉHO KRYTU VOZOVEK TL DO 50MM</t>
  </si>
  <si>
    <t>SMA 
185+2*32+2*45+10.2+10.7+6.5+12.5=378,900 [A]</t>
  </si>
  <si>
    <t>položka zahrnuje řezání vozovkové vrstvy v předepsané tloušťce, včetně spotřeby vody</t>
  </si>
  <si>
    <t>56</t>
  </si>
  <si>
    <t>919112</t>
  </si>
  <si>
    <t>ŘEZÁNÍ ASFALTOVÉHO KRYTU VOZOVEK TL DO 100MM</t>
  </si>
  <si>
    <t>ACL tl. 80 mm 
185+2*32+2*45+10.2+10.7+6.5+12.5-4*0.5=376,900 [A] 
ACP tl 80 mm 
185+2*32+2*45+10.2+10.7+6.5+12.5-4*0.5=376,900 [B] 
Celkem: A+B=753,800 [C]</t>
  </si>
  <si>
    <t>57</t>
  </si>
  <si>
    <t>935822</t>
  </si>
  <si>
    <t>ŽLABY A RIGOLY DLÁŽDĚNÉ Z KOSTEK VELKÝCH DO BETONU TL 100MM</t>
  </si>
  <si>
    <t>- Pokládka kamenné přídlažby (odvodňovacího proužku) z  žul dl. 120/120 mm do bet. lože C 30/37 tl. min. 100 mm (dvouřádek - celk. š. 250 mm)</t>
  </si>
  <si>
    <t>Prstenec OK 
2*(10.5+0.25)*3.142*0.25=16,888 [A] 
Dělící ostrůvky 
(43.26+34.21+34.87+33.53)*0.25=36,468 [B] 
Celkem: A+B=53,356 [C]</t>
  </si>
  <si>
    <t>položka zahrnuje: 
- dodání a uložení předepsaného dlažebního materiálu v požadované kvalitě do předepsaného tvaru a v předepsané šířce 
- dodání a rozprostření lože z předepsaného materiálu v předepsané tloušťce a šířce 
- úravu napojení a ukončení 
- vnitrostaveništní i mimostaveništní dopravu 
- měří se vydlážděná plocha.</t>
  </si>
  <si>
    <t>58</t>
  </si>
  <si>
    <t>93808</t>
  </si>
  <si>
    <t>OČIŠTĚNÍ VOZOVEK ZAMETENÍM</t>
  </si>
  <si>
    <t>SC 
3378,425=3 378,425 [A] 
ACP 
3314,803=3 314,803 [B] 
ACL 
3206,848=3 206,848 [C] 
Celkem: A+B+C=9 900,076 [D]</t>
  </si>
  <si>
    <t>položka zahrnuje očištění předepsaným způsobem včetně odklizení vzniklého odpadu</t>
  </si>
  <si>
    <t>SO 102</t>
  </si>
  <si>
    <t>Rekonstrukce propustku km 18,407</t>
  </si>
  <si>
    <t>17 01 01 - BETON z vybouraných konstrukcí (obrubníky, propusty, panely a jiné) 
17 09 04 - Směsné stavební a demoliční odpady neuvedené pod čísly 17 09 01, 17 09 02 a 17 09 03 
- Demoliční materiál - stavební suť ( beton, železobeton, atd...)</t>
  </si>
  <si>
    <t>pol. 966158 
14,770*2.5=36,925 [A]</t>
  </si>
  <si>
    <t>zahrnuje veškeré poplatky provozovateli skládky související s uložením odpadu na skládce. 
Položka zahrnuje :  
Náklad na uložení do recyklačního střediska či na skládku s oprávněním k opětovnému využítí dodaného typu odpadu.  
Zhotovitel doloží  platné oprávnění opravňující ho k nakládání s odpady. Dále předloží doklady o uložení tzv.Průvodku odpadu (s uvedením SPZ, množství-váhy, názvu odpadu, místo dalšího využí odpadu). Tuto průvodu odsouhlasí zástupci smluvních stran.</t>
  </si>
  <si>
    <t>pol. 113328 
2.153*1.8=3,875 [A] 
pol. 123738 
86,969*1.8=156,544 [B] 
pol. 12933 
138*0.5*1.8=124,200 [C] 
Celkem: A+B+C=284,619 [D]</t>
  </si>
  <si>
    <t>zahrnuje veškeré poplatky provozovateli skládky související s uložením odpadu na skládce. 
nepotřebný výkopek - zemina, drny, kamení - nevhodný materiál pro další použí na této stavbě 
Položka zahrnuje :  
Náklad na uložení do recyklačního střediska či na skládku s oprávněním k opětovnému využítí dodaného typu odpadu.  
Zhotovitel doloží  platné oprávnění opravňující ho k nakládání s odpady. Dále předloží doklady o uložení tzv.Průvodku odpadu (s uvedením SPZ, množství-váhy, názvu odpadu, místo dalšího využí odpadu). Tuto průvodu odsouhlasí zástupci smluvních stran.</t>
  </si>
  <si>
    <t>- štěrkopískové lože trouby tl. 150 mm</t>
  </si>
  <si>
    <t>0.15*1*14.35=2,153 [A]</t>
  </si>
  <si>
    <t>- zemina v oblasti propustku (pozn. odhumusování a ohumusování je počítáno u SO 101) 
- změřeno ze situace a řezu</t>
  </si>
  <si>
    <t>zemina u vtoku a vytoku 
(3.7+2*0.6)*(3.74+5.61)=45,815 [A] 
zemina u bočního výkopu viz příčný řez (odečteny obsah původní trouby s obetonováním) 
(3.52-(0.5*0.5*3.142))*15.05=41,154 [B] 
Celkem: A+B=86,969 [C]</t>
  </si>
  <si>
    <t>15</t>
  </si>
  <si>
    <t>12933</t>
  </si>
  <si>
    <t>ČIŠTĚNÍ PŘÍKOPŮ OD NÁNOSU PŘES 0,50M3/M</t>
  </si>
  <si>
    <t>- včetně odvozu a uložení na skládku</t>
  </si>
  <si>
    <t>Reprofilace, pročištění, prohloubení nezpev. příkopů 
2*65+8=138,000 [A]</t>
  </si>
  <si>
    <t>- vodorovná a svislá doprava, přemístění, přeložení, manipulace s výkopkem a uložení na skládku (bez poplatku)</t>
  </si>
  <si>
    <t>- zásyp základu čela z vhodného materiálu dle ČSN 72 1002 a ČSN 73 6133 v parametrech dle ČSN 73 6244 
- hutněn po vrstvách tl. max. 300 mm 
- dosyp a zhutněni vhodné zeminy místo odstraněných částí původního propustku (základu) 
- změřeno z řezu</t>
  </si>
  <si>
    <t>V oblasti základu čela 
0.68*3.6+2*(1.6+0.6)*0.68+0.715*3.6+2*(1.6+0.6)*0.715=11,160 [A] 
V oblasti původních základů propustku 
(0.255+0.26)*3.6=1,854 [B] 
Celkem: A+B=13,014 [C]</t>
  </si>
  <si>
    <t>- 30 MPa</t>
  </si>
  <si>
    <t>17.15*1.4=24,010 [A]</t>
  </si>
  <si>
    <t>21331</t>
  </si>
  <si>
    <t>DRENÁŽNÍ VRSTVY Z BETONU MEZEROVITÉHO (DRENÁŽNÍHO)</t>
  </si>
  <si>
    <t>- Obsyp/zásyp trouby z drenážního betonu 
- změřeno z řezu</t>
  </si>
  <si>
    <t>2.55*17.15=43,733 [A]</t>
  </si>
  <si>
    <t>Položka zahrnuje: 
- dodávku předepsaného materiálu pro drenážní vrstvu, včetně mimostaveništní a vnitrostaveništní dopravy 
- provedení drenážní vrstvy předepsaných rozměrů a předepsaného tvaru</t>
  </si>
  <si>
    <t>272315</t>
  </si>
  <si>
    <t>ZÁKLADY Z PROSTÉHO BETONU DO C30/37</t>
  </si>
  <si>
    <t>- Výtokový práh C30/37 - XF4, XC4, XD3 
- Vtokový práh C30/37 - XF4, XC4, XD3 
- Změřeno z řezu</t>
  </si>
  <si>
    <t>VÝTOKOVÝ PRÁH 
1.026*0.6=0,616 [A] 
VTOKOVÝ PRÁH 
1.023*0.6=0,614 [B] 
Celkem: A+B=1,230 [C]</t>
  </si>
  <si>
    <t>- dodání  čerstvého  betonu  (betonové  směsi)  požadované  kvality,  jeho  uložení  do požadovaného tvaru při jakékoliv hustotě výztuže, konzistenci čerstvého betonu a způsobu hutnění, ošetření a ochranu betonu, 
- zhotovení nepropustného, mrazuvzdorného betonu a betonu požadované trvanlivosti a vlastností, 
- užití potřebných přísad a technologií výroby betonu, 
- zřízení pracovních a dilatačních spar, včetně potřebných úprav, výplně, vložek, opracování, očištění a ošetření, 
- bednění  požadovaných  konstr. (i ztracené) s úpravou  dle požadované  kvality povrchu betonu, včetně odbedňovacích a odskružovacích prostředků, 
- podpěrné  konstr. (skruže) a lešení všech druhů pro bednění, uložení čerstvého betonu, výztuže a doplňkových konstr., vč. požadovaných otvorů, ochranných a bezpečnostních opatření a základů těchto konstrukcí a lešení, 
- vytvoření kotevních čel, kapes, nálitků, a sedel, 
- zřízení  všech  požadovaných  otvorů, kapes, výklenků, prostupů, dutin, drážek a pod., vč. ztížení práce a úprav  kolem nich, 
- úpravy pro osazení výztuže, doplňkových konstrukcí a vybavení, 
- úpravy povrchu pro položení požadované izolace, povlaků a nátěrů, případně vyspravení, 
- ztížení práce u kabelových a injektážních trubek a ostatních zařízení osazovaných do betonu, 
- konstrukce betonových kloubů, upevnění kotevních prvků a doplňkových konstrukcí, 
- nátěry zabraňující soudržnost betonu a bednění, 
- výplň, těsnění  a tmelení spar a spojů, 
- opatření  povrchů  betonu  izolací  proti zemní vlhkosti v částech, kde přijdou do styku se zeminou nebo kamenivem, 
- případné zřízení spojovací vrstvy u základů, 
- úpravy pro osazení zařízení ochrany konstrukce proti vlivu bludných proudů,</t>
  </si>
  <si>
    <t>- změřeno z řezu</t>
  </si>
  <si>
    <t>Štěrkopískový podklad pod podkladnÍm betonem trouby (pro vyrovnávku či pomoc při zhutnění tl. 150 mm) 
1.4*17.15*0.15=3,602 [A] 
Štěrkopískový podklad pod podkladním betonem základu čela (pro vyrovnávku či pomoc při zhutnění tl. 150 mm) 
2*1.25*(3.6+0.1+0.1)*0.15=1,425 [B] 
Štěrkopískový podklad tl. 100 mm- dlažba z lomového kamene v oblasti propustku ukončená prahem 
(0.81+0.81)*0.1=0,162 [C] 
Štěrkopískový podklad tl. 100 mm - oblast před vtokem/výtokem (svah) z dlažby z lomového kamene (koeficinet pro zvětšeni plochy vlivem sklonu - 1.2) 
(6.55+8.47)*1.2*0.1=1,802 [D] 
Celkem: A+B+C+D=6,991 [E]</t>
  </si>
  <si>
    <t>- dlažba do betonu C 25/30 v oblasti propustku ukončená prahem - z lomového kamene tl. 200 mm s vyspárováním cementovou maltou 
- dlažba do betonu C 25/30 v oblasti před vtokem/výtokem (svah) - z lomového kamene tl. 200 mm s vyspárováním cementovou maltou</t>
  </si>
  <si>
    <t>Dlažba v oblasti propustku ukončená prahem - z lomového kamene tl. 200 mm  
(0.81+0.81)*0.2=0,324 [A] 
Dlažba v oblasti před vtokem/výtokem (svah) - z lomového kamene tl. 200 mm (koeficinet pro zvětšeni plochy vlivem sklonu - 1.2) 
(6.55+8.47)*1.2*0.2=3,605 [B] 
Betonový podklad tl. 150 mm - dlažba z lomového kamene v oblasti propustku ukončená prahem 
(0.53+0.53)*0.15=0,159 [C] 
Betonový podklad tl. 150 mm - oblast před vtokem/výtokem (svah) z dlažby z lomového kamene (koeficinet pro zvětšeni plochy vlivem sklonu - 1.2) 
(6.55+8.47)*1.2*0.15=2,704 [D] 
Celkem: A+B+C+D=6,792 [E]</t>
  </si>
  <si>
    <t>97</t>
  </si>
  <si>
    <t>711111</t>
  </si>
  <si>
    <t>IZOLACE BĚŽNÝCH KONSTRUKCÍ PROTI ZEMNÍ VLHKOSTI ASFALTOVÝMI NÁTĚRY</t>
  </si>
  <si>
    <t>- Penetrační nátěr ALP (1x) 
- Izolační nátěr ALN (2x) 
- Změřeno z řezu</t>
  </si>
  <si>
    <t>ŽB trouba - propustek 
ALP 
1*(0.6+2*0.105)*3.142*17.9=45,556 [A] 
ALN 
2*(0.6+2*0.105)*3.142*17.9=91,112 [B] 
ŽB čelo a ŽB základ - propustek 
ALP 
1*((0.426*2+0.45+0.56)*2+(3.6*(2*1.14+2+2.3)-3.142*0.405*0.405))=26,897 [C] 
ALN 
2*((0.426*2+0.45+0.56)*2+(3.6*(2*1.14+2+2.3)-3.142*0.405*0.405))=53,793 [D] 
Celkem: A+B+C+D=217,358 [E]</t>
  </si>
  <si>
    <t>101</t>
  </si>
  <si>
    <t>82458</t>
  </si>
  <si>
    <t>POTRUBÍ Z TRUB ŽELEZOBETONOVÝCH DN DO 600MM</t>
  </si>
  <si>
    <t>- ŽB TROUBA HRDLOVÁ DN 600 C40/50 - XF4, XC4, XD3, dl. 2,5 m (8 KS) 
- Nadvýšení trub bude řešeno v RDS zhotovitele dle zjištěné geotechnické charakteristiky podloží propustku.</t>
  </si>
  <si>
    <t>17.9=17,900 [A]</t>
  </si>
  <si>
    <t>položky pro zhotovení potrubí platí bez ohledu na sklon 
zahrnuje: 
- výrobní dokumentaci (včetně technologického předpisu) 
- dodání veškerého trubního a pomocného materiálu  (trouby,  trubky,  tvarovky,  spojovací a těsnící  materiál a pod.), podpěrných, závěsných a upevňovacích prvků, včetně potřebných úprav 
- úprava a příprava podkladu a podpěr, očištění a ošetření podkladu a podpěr 
- zřízení plně funkčního potrubí, kompletní soustavy, podle příslušného technologického předpisu 
- zřízení potrubí i jednotlivých částí po etapách, včetně pracovních spar a spojů, pracovního zaslepení konců a pod. 
- úprava prostupů, průchodů  šachtami a komorami, okolí podpěr a vyústění, zaústění, napojení, vyvedení a upevnění odpad. výustí 
- ochrana potrubí nátěrem (vč. úpravy povrchu), případně izolací, nejsou-li tyto práce předmětem jiné položky 
- úprava, očištění a ošetření prostoru kolem potrubí 
- položky platí pro práce prováděné v prostoru zapaženém i nezapaženém a i v kolektorech, chráničkách 
- položky zahrnují i práce spojené s nutnými obtoky, převáděním a čerpáním vody 
nezahrnuje zkoušky vodotěsnosti a televizní prohlídku</t>
  </si>
  <si>
    <t>899523</t>
  </si>
  <si>
    <t>OBETONOVÁNÍ POTRUBÍ Z PROSTÉHO BETONU DO C16/20</t>
  </si>
  <si>
    <t>- betonové lože C 16/20n do sedla 120° okolo betonového podpatku 
- ZMĚŘENO Z ŘEZU</t>
  </si>
  <si>
    <t>0.34*17.15=5,831 [A]</t>
  </si>
  <si>
    <t>899525</t>
  </si>
  <si>
    <t>OBETONOVÁNÍ POTRUBÍ Z PROSTÉHO BETONU DO C30/37</t>
  </si>
  <si>
    <t>- betonový podpatek C 30/37 XF1 
- ZMĚŘENO Z ŘEZU</t>
  </si>
  <si>
    <t>0.12*17.15=2,058 [A]</t>
  </si>
  <si>
    <t>- dodání čerstvého betonu (betonové směsi) požadované kvality, jeho uložení do požadovaného tvaru při jakékoliv hustotě výztuže, konzistenci čerstvého betonu a způsobu hutnění, ošetření a ochranu betonu,   
- zhotovení nepropustného, mrazuvzdorného betonu a betonu požadované trvanlivosti a vlastností,   
- užití potřebných přísad a technologií výroby betonu,   
- zřízení pracovních a dilatačních spar, včetně potřebných úprav, výplně, vložek, opracování, očištění a ošetření,   
- bednění požadovaných konstr. (i ztracené) s úpravou dle požadované kvality povrchu betonu, včetně odbedňovacích a odskružovacích prostředků,   
- podpěrné konstr. (skruže) a lešení všech druhů pro bednění, uložení čerstvého betonu, výztuže a doplňkových konstr., vč. požadovaných otvorů, ochranných a bezpečnostních opatření a základů těchto konstrukcí a lešení,   
- vytvoření kotevních čel, kapes, nálitků, a sedel,   
- zřízení všech požadovaných otvorů, kapes, výklenků, prostupů, dutin, drážek a pod., vč. ztížení práce a úprav kolem nich,   
- úpravy pro osazení výztuže, doplňkových konstrukcí a vybavení,   
- úpravy povrchu pro položení požadované izolace, povlaků a nátěrů, případně vyspravení,   
- ztížení práce u kabelových a injektážních trubek a ostatních zařízení osazovaných do betonu,   
- konstrukce betonových kloubů, upevnění kotevních prvků a doplňkových konstrukcí,   
- nátěry zabraňující soudržnost betonu a bednění,   
- výplň, těsnění a tmelení spar a spojů,   
- opatření povrchů betonu izolací proti zemní vlhkosti v částech, kde přijdou do styku se zeminou nebo kamenivem,   
- případné zřízení spojovací vrstvy u základů,   
- úpravy pro osazení zařízení ochrany konstrukce proti vlivu bludných proudů</t>
  </si>
  <si>
    <t>918115</t>
  </si>
  <si>
    <t>ČELA PROPUSTU Z BETONU DO C 30/37</t>
  </si>
  <si>
    <t>- ŽB ZÁKLAD ČELA PROPUSTKU C30/37 - XF2, XC4, XD1 
- ŽB ČELO PROPUSTKU C30/37 - XF4, XC4, XD3 
- ŽB ŘÍMSA PROPUSTKU C30/37 - XF4, XC4, XD3 
- Změřeno z řezu</t>
  </si>
  <si>
    <t>ŽB ZÁKLAD ČELA  
0.426*3.6+0.426*3.6=3,067 [A] 
ŽB ČELO (Odečteno profil propustku) 
(0.45*3.6)-(3.142*0.405*0.405*0.35)+0.56*3.6-(3.124*0.405*0.405*0.35)=3,276 [B] 
ŽB ŘÍMSA  
2*0.11*3.7=0,814 [C] 
Celkem: A+B+C=7,157 [D]</t>
  </si>
  <si>
    <t>Položka zahrnuje kompletní čelo (základ, dřík, římsu) 
- dodání  čerstvého  betonu  (betonové  směsi)  požadované  kvality,  jeho  uložení  do požadovaného tvaru při jakékoliv hustotě výztuže, konzistenci čerstvého betonu a způsobu hutnění, ošetření a ochranu betonu, 
- dodání a osazení výztuže, 
- případně dokumentací předepsaný kamenný obklad, 
- zhotovení nepropustného, mrazuvzdorného betonu a betonu požadované trvanlivosti a vlastností, 
- užití potřebných přísad a technologií výroby betonu, 
- zřízení pracovních a dilatačních spar, včetně potřebných úprav, výplně, vložek, opracování, očištění a ošetření, 
- bednění  požadovaných  konstr. (i ztracené) s úpravou  dle požadované  kvality povrchu betonu, včetně odbedňovacích a odskružovacích prostředků, 
- podpěrné  konstr. (skruže) a lešení všech druhů pro bednění, uložení čerstvého betonu, výztuže a doplňkových konstr., vč. požadovaných otvorů, ochranných a bezpečnostních opatření a základů těchto konstrukcí a lešení, 
- vytvoření kotevních čel, kapes, nálitků, a sedel, 
- zřízení  všech  požadovaných  otvorů, kapes, výklenků, prostupů, dutin, drážek a pod., vč. ztížení práce a úprav  kolem nich, 
- úpravy pro osazení výztuže, doplňkových konstrukcí a vybavení, 
- úpravy povrchu pro položení požadované izolace, povlaků a nátěrů, případně vyspravení, 
- ztížení práce u kabelových a injektážních trubek a ostatních zařízení osazovaných do betonu, 
- konstrukce betonových kloubů, upevnění kotevních prvků a doplňkových konstrukcí, 
- nátěry zabraňující soudržnost betonu a bednění, 
- výplň, těsnění  a tmelení spar a spojů, 
- opatření  povrchů  betonu  izolací  proti zemní vlhkosti v částech, kde přijdou do styku se zeminou nebo kamenivem, 
- případné zřízení spojovací vrstvy u základů, 
- úpravy pro osazení zařízení ochrany konstrukce proti vlivu bludných proudů.</t>
  </si>
  <si>
    <t>935212</t>
  </si>
  <si>
    <t>PŘÍKOPOVÉ ŽLABY Z BETON TVÁRNIC ŠÍŘ DO 600MM DO BETONU TL 100MM</t>
  </si>
  <si>
    <t>- příkopová tvárnice  š. 570-600 mm, uložené do polosuchého betonu tl. 100 mm a vyspárované cementovou maltou</t>
  </si>
  <si>
    <t>3.2=3,200 [A]</t>
  </si>
  <si>
    <t>položka zahrnuje: 
- dodávku a uložení příkopových tvárnic předepsaného rozměru a kvality 
- dodání a rozprostření lože z předepsaného materiálu v předepsané kvalitěa v předepsané tloušťce 
- veškerou manipulaci s materiálem, vnitrostaveništní i mimostaveništní dopravu 
- ukončení, patky, spárování 
- měří se v metrech běžných délky osy žlabu</t>
  </si>
  <si>
    <t>102</t>
  </si>
  <si>
    <t>966158</t>
  </si>
  <si>
    <t>BOURÁNÍ KONSTRUKCÍ Z PROST BETONU S ODVOZEM</t>
  </si>
  <si>
    <t>- bourání konstrukce původního propustku 
- původní konstrukce propustku (římsy, čelo atd)  jsou zasypány - rozměry jsou stanoveny odborným odhadem projektanta</t>
  </si>
  <si>
    <t>Římsa 
0.150*0.450*3.700+0.15*0.45*3.6=0,493 [A] 
Čela 
0.35*1.125*3.6+0.35*1.5*3.5=3,255 [B] 
Základ 
0.6*0.6*3.6+0.6*0.6*3.5=2,556 [C] 
Obetonování 
(0.6+2*0.1)*3.142*0.1*14.35=3,607 [D] 
Betonová trouba 
15*(0.6+2*0.1)*3.142*0.105=3,959 [E] 
Betonové lože lt. 150 mm 
0.15*3.8*0.8+0.15*3.7*0.8=0,900 [F] 
Celkem: A+B+C+D+E+F=14,770 [G]</t>
  </si>
  <si>
    <t>položka zahrnuje: 
- rozbourání konstrukce bez ohledu na použitou technologii 
- veškeré pomocné konstrukce (lešení a pod.) 
- veškerou manipulaci s vybouranou sutí a hmotami včetně uložení na skládku. Nezahrnuje poplatek za skládku, který se vykazuje v položce 0141** (s výjimkou malého množství bouraného materiálu, kde je možné poplatek zahrnout do jednotkové ceny bourání – tento fakt musí být uveden v doplňujícím textu k položce) 
- veškeré další práce plynoucí z technologického předpisu a z platných předpisů</t>
  </si>
  <si>
    <t>SO 150</t>
  </si>
  <si>
    <t>Definitivní dopravní značení</t>
  </si>
  <si>
    <t>- z důvodu úpravy krajnice (nová svodidla budou řešena v rámci stavby „II/608 Rekonstrukce silnice II/608 - II.etapa, km 18,800 - 26,600”, která bude probíhat až po výstavbě OK)</t>
  </si>
  <si>
    <t>24=24,000 [A]</t>
  </si>
  <si>
    <t>- z důvodu úpravy krajnice</t>
  </si>
  <si>
    <t>47</t>
  </si>
  <si>
    <t>91228</t>
  </si>
  <si>
    <t>SMĚROVÉ SLOUPKY Z PLAST HMOT VČETNĚ ODRAZNÉHO PÁSKU</t>
  </si>
  <si>
    <t>Směrové sloupky bílé Z11a(b) 
40=40,000 [A]</t>
  </si>
  <si>
    <t>položka zahrnuje:  
- dodání a osazení sloupku včetně nutných zemních prací  
- vnitrostaveništní a mimostaveništní doprava  
- odrazky plastové nebo z retroreflexní fólie</t>
  </si>
  <si>
    <t>48</t>
  </si>
  <si>
    <t>912283</t>
  </si>
  <si>
    <t>SMĚROVÉ SLOUPKY Z PLAST HMOT - DEMONTÁŽ A ODVOZ</t>
  </si>
  <si>
    <t>Sloupky volně  
24=24,000 [A]</t>
  </si>
  <si>
    <t>položka zahrnuje demontáž stávajícího sloupku, jeho odvoz do skladu nebo na skládku</t>
  </si>
  <si>
    <t>50</t>
  </si>
  <si>
    <t>914131</t>
  </si>
  <si>
    <t>DOPRAVNÍ ZNAČKY ZÁKLADNÍ VELIKOSTI OCELOVÉ FÓLIE TŘ 2 - DODÁVKA A MONTÁŽ</t>
  </si>
  <si>
    <t>- 4x B20a 50 km/h, 4x B20a 70 km/h, 4x A4, 1x IS3c, 3x IS3d, 4x P4+C1, 4x C4a</t>
  </si>
  <si>
    <t>4+4+4+1+3+4+4+4=28,000 [A]</t>
  </si>
  <si>
    <t>položka zahrnuje: 
- dodávku a montáž značek v požadovaném provedení</t>
  </si>
  <si>
    <t>103</t>
  </si>
  <si>
    <t>914132</t>
  </si>
  <si>
    <t>DOPRAVNÍ ZNAČKY ZÁKLADNÍ VELIKOSTI OCELOVÉ FÓLIE TŘ 2 - MONTÁŽ S PŘEMÍSTĚNÍM</t>
  </si>
  <si>
    <t>- osazení značkek výš na stávajícím sloupku místo odstraněných IS (IS24b + IS firmy)</t>
  </si>
  <si>
    <t>1+1=2,000 [A]</t>
  </si>
  <si>
    <t>položka zahrnuje: 
- dopravu demontované značky z dočasné skládky 
- osazení a montáž značky na místě určeném projektem 
- nutnou opravu poškozených částí 
nezahrnuje dodávku značky</t>
  </si>
  <si>
    <t>49</t>
  </si>
  <si>
    <t>914133</t>
  </si>
  <si>
    <t>DOPRAVNÍ ZNAČKY ZÁKLADNÍ VELIKOSTI OCELOVÉ FÓLIE TŘ 2 - DEMONTÁŽ</t>
  </si>
  <si>
    <t>- dopravní značky základní velikosti + 4x dopravní majáček (39+4)</t>
  </si>
  <si>
    <t>27=27,000 [A]</t>
  </si>
  <si>
    <t>Položka zahrnuje odstranění, demontáž a odklizení materiálu s odvozem na předepsané místo. 
2xP1, 2x P4, 2x IJa, 2x B4, 
2x E13, 2x E7b, 2x IS3a, 1x IS1c, 5x IS3d, 1x IS3b, 6x IS3c</t>
  </si>
  <si>
    <t>69</t>
  </si>
  <si>
    <t>914231</t>
  </si>
  <si>
    <t>DOPRAVNÍ ZNAČKY ZVĚTŠENÉ VELIKOSTI OCELOVÉ FÓLIE TŘ 2 - DODÁVKA A MONTÁŽ</t>
  </si>
  <si>
    <t>- 4x ZO3-3</t>
  </si>
  <si>
    <t>914439</t>
  </si>
  <si>
    <t>DOPRAV ZNAČKY 100X150CM OCEL FÓLIE TŘ 2 - NÁJEMNÉ</t>
  </si>
  <si>
    <t>KSDEN</t>
  </si>
  <si>
    <t>- dočasné značení IP 22 „POZOR ZMĚNA PŘEDNOSTI V JÍZDĚ” 
- 2 měsíce po dokončení stavby</t>
  </si>
  <si>
    <t>4*2*30=240,000 [A]</t>
  </si>
  <si>
    <t>položka zahrnuje sazbu za pronájem dopravních značek a zařízení, počet jednotek je určen jako součin počtu značek a počtu dní použití</t>
  </si>
  <si>
    <t>67</t>
  </si>
  <si>
    <t>914521</t>
  </si>
  <si>
    <t>DOPRAV ZNAČ VELKOPLOŠ OCEL LAMELY FÓLIE TŘ 2 - DOD A MONT</t>
  </si>
  <si>
    <t>- 4x IS 9a (rozměry cca 3x  4x2,795 m, 1x 4x3,01 m )</t>
  </si>
  <si>
    <t>4*4*2.795+1*4*3.01=56,760 [A]</t>
  </si>
  <si>
    <t>51</t>
  </si>
  <si>
    <t>914921</t>
  </si>
  <si>
    <t>SLOUPKY A STOJKY DOPRAVNÍCH ZNAČEK Z OCEL TRUBEK DO PATKY - DODÁVKA A MONTÁŽ</t>
  </si>
  <si>
    <t>-Sloupky budou pozinkované o průměru 60 mm a kotvené do základových patek z prostého betonu C 20/25 XF4 s AL kotevní patkou</t>
  </si>
  <si>
    <t>položka zahrnuje: 
- sloupky a upevňovací zařízení včetně jejich osazení (betonová patka, zemní práce)</t>
  </si>
  <si>
    <t>62</t>
  </si>
  <si>
    <t>914923</t>
  </si>
  <si>
    <t>SLOUPKY A STOJKY DZ Z OCEL TRUBEK DO PATKY DEMONTÁŽ</t>
  </si>
  <si>
    <t>12=12,000 [A]</t>
  </si>
  <si>
    <t>Položka zahrnuje odstranění, demontáž a odklizení materiálu s odvozem na předepsané místo</t>
  </si>
  <si>
    <t>914939</t>
  </si>
  <si>
    <t>SLOUPKY A STOJKY DZ Z HLINÍK TRUBEK ZABET NÁJEMNÉ</t>
  </si>
  <si>
    <t>2*4*2*30=480,000 [A]</t>
  </si>
  <si>
    <t>položka zahrnuje sazbu za pronájem dopravních značek a zařízení. Počet měrných jednotek se určí jako součin počtu sloupků a počtu dní použití</t>
  </si>
  <si>
    <t>64</t>
  </si>
  <si>
    <t>914981</t>
  </si>
  <si>
    <t>SLOUPKY A STOJKY DZ Z PŘÍHRAD KONSTR DOD A MONTÁŽ</t>
  </si>
  <si>
    <t>2*8=16,000 [A]</t>
  </si>
  <si>
    <t>52</t>
  </si>
  <si>
    <t>915111</t>
  </si>
  <si>
    <t>VODOROVNÉ DOPRAVNÍ ZNAČENÍ BARVOU HLADKÉ - DODÁVKA A POKLÁDKA</t>
  </si>
  <si>
    <t>Dle pol. 915221</t>
  </si>
  <si>
    <t>276.421=276,421 [A]</t>
  </si>
  <si>
    <t>položka zahrnuje:  
- dodání a pokládku nátěrového materiálu (měří se pouze natíraná plocha)  
- předznačení a reflexní úpravu</t>
  </si>
  <si>
    <t>53</t>
  </si>
  <si>
    <t>915221</t>
  </si>
  <si>
    <t>VODOR DOPRAV ZNAČ PLASTEM STRUKTURÁLNÍ NEHLUČNÉ - DOD A POKLÁDKA</t>
  </si>
  <si>
    <t>Dvousložkový plast buď strukturální plast s baretami (s max. rozestupem baret 75 cm s šířkou barety 4,5 cm +- 1 cm výškou 3-7 mm nad povrch značení) či spotflex.</t>
  </si>
  <si>
    <t>Plná čára tl. 125 mm (středová čára + v oblasti dopravních stínů/ostrůvků) 
(10+4)*0,125+(132.2+2*74+47+55)*0.125=49,525 [A] 
Plná čára tl. 250 mm (vodící proužek) 
(118.2+121.7+118.8+123.7+6.5+7.3+7.2+4+68.4)*0,25=143,950 [B] 
Přerušovaná čára 0,5/0,5/0,25 m (v místě vjezdových a výjezdovych větvi) 
(17.8+19.2+9.6+10.7+10+9.9+6.5)*0,25/2=10,463 [C] 
Dopravní stín V13a (0.5/0.5) 
(10.9+14.6)/2=12,750 [D] 
Dopravní stín V13a (0.5/1) 
(44.2+135)/3=59,733 [E] 
Celkem: A+B+C+D+E=276,421 [F]</t>
  </si>
  <si>
    <t>SO 151</t>
  </si>
  <si>
    <t>Dopravně inženýrská opatření</t>
  </si>
  <si>
    <t>02720</t>
  </si>
  <si>
    <t>POMOC PRÁCE ZŘÍZ NEBO ZAJIŠŤ REGULACI A OCHRANU DOPRAVY</t>
  </si>
  <si>
    <t>Projekt DIO během výstavby, včetně vyřízení/projednání/povolení  DIO objízdné trasy pro OA, MHD a kamiónové dopravy.</t>
  </si>
  <si>
    <t>zahrnuje veškeré náklady spojené s objednatelem požadovanými zařízeními</t>
  </si>
  <si>
    <t>Schéma C/5 
Provizorní DZ 
A15 - 2 ks, E3a - 2 ks, B21a - 2 ks, B20a - 2 ks, A10 - 2 ks, B20a - 2 ks, B26 - 2 ks, C4b - 1 ks, B21a - 4 ks, B20a - 4 ks, 
Celkem 23 ks 
Objízdné trasy 
B1 - 2 ks, E13 - 2 ks, IP10a - 4 ks, E3a - 4 ks, IS11b - 15 ks, B4 - 4 ks, E5 - 4 ks, E3a - 4 ks,  
Celkem 39 ks</t>
  </si>
  <si>
    <t>23+39=62,000 [A]</t>
  </si>
  <si>
    <t>Položka zahrnuje:  
- dopravu demontované značky z dočasné skládky  
- osazení a montáž značky na místě určeném projektem  
- nutnou opravu poškozených částí  
Položka nezahrnuje:  
- dodávku značky</t>
  </si>
  <si>
    <t>Položka zahrnuje:  
- odstranění, demontáž a odklizení materiálu s odvozem na předepsané místo  
Položka nezahrnuje:  
- x</t>
  </si>
  <si>
    <t>914139</t>
  </si>
  <si>
    <t>DOPRAV ZNAČKY ZÁKLAD VEL OCEL FÓLIE TŘ 2 - NÁJEMNÉ</t>
  </si>
  <si>
    <t>Schéma C/5 
Provizorní DZ 
A15 - 2 ks, E3a - 2 ks, B21a - 2 ks, B20a - 2 ks, A10 - 2 ks, B20a - 2 ks, B26 - 2 ks, C4b - 1 ks, B21a - 4 ks, B20a - 4 ks, 
Celkem 23 ks 
Objízdné trasy 
B1 - 2 ks, E13 - 2 ks, IP10a - 4 ks, E3a - 4 ks, IS11b - 15 ks, B4 - 4 ks, E5 - 4 ks, E3a - 4 ks,  
Celkem 39 ks 
Pronájem za dobu realizace akce 98 dní</t>
  </si>
  <si>
    <t>(23+39)*98=6 076,000 [A]</t>
  </si>
  <si>
    <t>Položka zahrnuje:  
- sazbu za pronájem dopravních značek a zařízení  
Položka nezahrnuje:  
- x  
Způsob měření:  
- počet jednotek je určen jako součin počtu značek a počtu dní použití</t>
  </si>
  <si>
    <t>914412</t>
  </si>
  <si>
    <t>DOPRAVNÍ ZNAČKY 100X150CM OCELOVÉ - MONTÁŽ S PŘEMÍSTĚNÍM</t>
  </si>
  <si>
    <t>Objízdné trasy 
Provizorní DZ IP22 - 10 ks</t>
  </si>
  <si>
    <t>914413</t>
  </si>
  <si>
    <t>DOPRAVNÍ ZNAČKY 100X150CM OCELOVÉ - DEMONTÁŽ</t>
  </si>
  <si>
    <t>914419</t>
  </si>
  <si>
    <t>DOPRAV ZNAČKY 100X150CM OCEL - NÁJEMNÉ</t>
  </si>
  <si>
    <t>Objízdné trasy 
Provizorní DZ IP22 - 10 ks 
Pronájem za dobu realizace akce 98 dní</t>
  </si>
  <si>
    <t>10*98=980,000 [A]</t>
  </si>
  <si>
    <t>916132</t>
  </si>
  <si>
    <t>DOPRAV SVĚTLO VÝSTRAŽ SOUPRAVA 5KS - MONTÁŽ S PŘESUNEM</t>
  </si>
  <si>
    <t>Schéma C/5 
Provizorní DZ</t>
  </si>
  <si>
    <t>2=2,000 [A]</t>
  </si>
  <si>
    <t>Položka zahrnuje:  
- přemístění zařízení z dočasné skládky a jeho osazení a montáž na místě určeném projektem  
- údržbu po celou dobu trvání funkce  
- náhradu zničených nebo ztracených kusů  
- nutnou opravu poškozených částí  
- napájení z baterie včetně záložní baterie  
Položka nezahrnuje:  
- x</t>
  </si>
  <si>
    <t>916133</t>
  </si>
  <si>
    <t>DOPRAV SVĚTLO VÝSTRAŽ SOUPRAVA 5KS - DEMONTÁŽ</t>
  </si>
  <si>
    <t>916139</t>
  </si>
  <si>
    <t>DOPRAVNÍ SVĚTLO VÝSTRAŽNÉ SOUPRAVA 5 KUSŮ - NÁJEMNÉ</t>
  </si>
  <si>
    <t>Schéma C/5 
Provizorní DZ 
Pronájem za dobu realizace akce 98 dní</t>
  </si>
  <si>
    <t>2*98=196,000 [A]</t>
  </si>
  <si>
    <t>Položka zahrnuje:  
- sazbu za pronájem zařízení  
Položka nezahrnuje:  
- x  
Způsob měření:  
- součin počtu zařízení a počtu dní použití.</t>
  </si>
  <si>
    <t>916152</t>
  </si>
  <si>
    <t>SEMAFOROVÁ PŘENOSNÁ SOUPRAVA - MONTÁŽ S PŘESUNEM</t>
  </si>
  <si>
    <t>Schéma C/5 
Řízení dopravy - dynamická SSZ 
Souprava obsahuje 2 semafory.</t>
  </si>
  <si>
    <t>1,5=1,500 [A]</t>
  </si>
  <si>
    <t>916153</t>
  </si>
  <si>
    <t>SEMAFOROVÁ PŘENOSNÁ SOUPRAVA - DEMONTÁŽ</t>
  </si>
  <si>
    <t>916159</t>
  </si>
  <si>
    <t>SEMAFOROVÁ PŘENOSNÁ SOUPRAVA - NÁJEMNÉ</t>
  </si>
  <si>
    <t>Schéma C/5 
Řízení dopravy - dynamická SSZ 
Souprava obsahuje 2 semafory.  
Pronájem za dobu realizace akce 98 dní</t>
  </si>
  <si>
    <t>1,5*98=147,000 [A]</t>
  </si>
  <si>
    <t>14</t>
  </si>
  <si>
    <t>916322</t>
  </si>
  <si>
    <t>DOPRAVNÍ ZÁBRANY Z2 S FÓLIÍ TŘ 2 - MONTÁŽ S PŘESUNEM</t>
  </si>
  <si>
    <t>Položka zahrnuje:  
- přemístění zařízení z dočasné skládky a jeho osazení a montáž na místě určeném projektem  
- údržbu po celou dobu trvání funkce  
- náhradu zničených nebo ztracených kusů  
- nutnou opravu poškozených částí  
Položka nezahrnuje:  
- x</t>
  </si>
  <si>
    <t>916323</t>
  </si>
  <si>
    <t>DOPRAVNÍ ZÁBRANY Z2 S FÓLIÍ TŘ 2 - DEMONTÁŽ</t>
  </si>
  <si>
    <t>16</t>
  </si>
  <si>
    <t>916329</t>
  </si>
  <si>
    <t>DOPRAVNÍ ZÁBRANY Z2 S FÓLIÍ TŘ 2 - NÁJEMNÉ</t>
  </si>
  <si>
    <t>4*98=392,000 [A]</t>
  </si>
  <si>
    <t>17</t>
  </si>
  <si>
    <t>916342</t>
  </si>
  <si>
    <t>SMĚROV DESKY Z4 JEDNOSTR S FÓLIÍ TŘ 2 - MONTÁŽ S PŘESUNEM</t>
  </si>
  <si>
    <t>Schéma C/5 
Provizorní DZ - 20  ks</t>
  </si>
  <si>
    <t>18</t>
  </si>
  <si>
    <t>916353</t>
  </si>
  <si>
    <t>SMĚROVACÍ DESKY Z4 OBOUSTR S FÓLIÍ TŘ 1 - DEMONTÁŽ</t>
  </si>
  <si>
    <t>Schéma C/5 
Provizorní DZ - 20 ks</t>
  </si>
  <si>
    <t>916359</t>
  </si>
  <si>
    <t>SMĚROVACÍ DESKY Z4 OBOUSTR S FÓLIÍ TŘ 1 - NÁJEMNÉ</t>
  </si>
  <si>
    <t>Schéma C/5 
Provizorní DZ - 20 ks 
Pronájem za dobu realizace akce 98 dní</t>
  </si>
  <si>
    <t>20*98=1 960,000 [A]</t>
  </si>
  <si>
    <t>SO F.1</t>
  </si>
  <si>
    <t>Dendrologie</t>
  </si>
  <si>
    <t>11120</t>
  </si>
  <si>
    <t>ODSTRANĚNÍ KŘOVIN</t>
  </si>
  <si>
    <t>27 m2</t>
  </si>
  <si>
    <t>Položka zahrnuje:  
- odstranění křovin a stromů do průměru 100 mm  
- dopravu dřevin bez ohledu na vzdálenost  
- spálení na hromadách nebo štěpkování  
Položka nezahrnuje:  
- x</t>
  </si>
  <si>
    <t>112018</t>
  </si>
  <si>
    <t>KÁCENÍ STROMŮ D KMENE DO 0,5M S ODSTRANĚNÍM PAŘEZŮ</t>
  </si>
  <si>
    <t>2 ks 
Vykácené dřeviny (kmeny, silnější větve) zhotovitel odkoupí dle platných směrnic zadavatele.</t>
  </si>
  <si>
    <t>Položka  zahrnuje:  
- poražení stromu a osekání větví  
- spálení větví na hromadách nebo štěpkování  
- dopravu a uložení kmenů, případné další práce s nimi dle pokynů zadávací dokumentace  
- vytrhání nebo vykopání pařezů  
- veškeré zemní práce spojené s odstraněním pařezů  
- dopravu a uložení pařezů, případně další práce s nimi dle pokynů zadávací dokumentace  
- zásyp jam po pařezech  
Položka nezahrnuje:  
- x  
Způsob měření:  
- kácení stromů se měří v [ks] poražených stromů (průměr stromů se měří ve výšce 1,3m nad terénem)</t>
  </si>
  <si>
    <t>112048</t>
  </si>
  <si>
    <t>KÁCENÍ STROMŮ D KMENE DO 0,3M S ODSTRANĚNÍM PAŘEZŮ, ODVOZ</t>
  </si>
  <si>
    <t>24 ks 
Vykácené dřeviny (kmeny, silnější větve) zhotovitel odkoupí dle platných směrnic zadavatele.</t>
  </si>
  <si>
    <t>20-233.200</t>
  </si>
  <si>
    <t>Cenová soustava</t>
  </si>
  <si>
    <t>2024_OTSKP</t>
  </si>
  <si>
    <t>Zařízení staveniště po dobu realizace - 98 dní</t>
  </si>
  <si>
    <t>98=98,000 [A]</t>
  </si>
  <si>
    <t>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</si>
</sst>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0"/>
  </numFmts>
  <fonts count="7" x14ac:knownFonts="1">
    <font>
      <sz val="10"/>
      <name val="Arial"/>
    </font>
    <font>
      <b/>
      <sz val="16"/>
      <color rgb="FF000000"/>
      <name val="Arial"/>
    </font>
    <font>
      <b/>
      <sz val="11"/>
      <name val="Arial"/>
    </font>
    <font>
      <sz val="10"/>
      <color rgb="FFFFFFFF"/>
      <name val="Arial"/>
    </font>
    <font>
      <b/>
      <sz val="10"/>
      <name val="Arial"/>
    </font>
    <font>
      <i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B441A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</cellStyleXfs>
  <cellXfs count="35">
    <xf numFmtId="0" fontId="0" fillId="0" borderId="0" xfId="0"/>
    <xf numFmtId="0" fontId="3" fillId="3" borderId="1" xfId="6" applyFont="1" applyFill="1" applyBorder="1" applyAlignment="1">
      <alignment horizontal="center" vertical="center" wrapText="1"/>
    </xf>
    <xf numFmtId="0" fontId="0" fillId="2" borderId="3" xfId="6" applyFont="1" applyFill="1" applyBorder="1"/>
    <xf numFmtId="0" fontId="2" fillId="2" borderId="3" xfId="6" applyFont="1" applyFill="1" applyBorder="1" applyAlignment="1">
      <alignment horizontal="right"/>
    </xf>
    <xf numFmtId="0" fontId="0" fillId="2" borderId="0" xfId="6" applyFont="1" applyFill="1"/>
    <xf numFmtId="0" fontId="2" fillId="2" borderId="0" xfId="6" applyFont="1" applyFill="1" applyAlignment="1">
      <alignment horizontal="right"/>
    </xf>
    <xf numFmtId="0" fontId="0" fillId="2" borderId="0" xfId="6" applyFont="1" applyFill="1"/>
    <xf numFmtId="0" fontId="1" fillId="2" borderId="0" xfId="6" applyFont="1" applyFill="1" applyAlignment="1">
      <alignment horizontal="center" vertical="center"/>
    </xf>
    <xf numFmtId="0" fontId="0" fillId="2" borderId="1" xfId="6" applyFont="1" applyFill="1" applyBorder="1" applyAlignment="1">
      <alignment horizontal="center"/>
    </xf>
    <xf numFmtId="0" fontId="0" fillId="2" borderId="2" xfId="6" applyFont="1" applyFill="1" applyBorder="1"/>
    <xf numFmtId="0" fontId="0" fillId="2" borderId="3" xfId="6" applyFont="1" applyFill="1" applyBorder="1"/>
    <xf numFmtId="0" fontId="0" fillId="2" borderId="4" xfId="6" applyFont="1" applyFill="1" applyBorder="1"/>
    <xf numFmtId="0" fontId="0" fillId="2" borderId="5" xfId="6" applyFont="1" applyFill="1" applyBorder="1"/>
    <xf numFmtId="0" fontId="2" fillId="2" borderId="0" xfId="6" applyFont="1" applyFill="1"/>
    <xf numFmtId="0" fontId="2" fillId="2" borderId="0" xfId="6" applyFont="1" applyFill="1" applyAlignment="1">
      <alignment horizontal="left"/>
    </xf>
    <xf numFmtId="0" fontId="3" fillId="3" borderId="1" xfId="6" applyFont="1" applyFill="1" applyBorder="1" applyAlignment="1">
      <alignment horizontal="center" vertical="center" wrapText="1"/>
    </xf>
    <xf numFmtId="0" fontId="2" fillId="2" borderId="3" xfId="6" applyFont="1" applyFill="1" applyBorder="1"/>
    <xf numFmtId="0" fontId="2" fillId="2" borderId="3" xfId="6" applyFont="1" applyFill="1" applyBorder="1" applyAlignment="1">
      <alignment horizontal="left"/>
    </xf>
    <xf numFmtId="0" fontId="0" fillId="0" borderId="1" xfId="6" applyFont="1" applyBorder="1"/>
    <xf numFmtId="0" fontId="0" fillId="2" borderId="6" xfId="6" applyFont="1" applyFill="1" applyBorder="1"/>
    <xf numFmtId="0" fontId="4" fillId="2" borderId="6" xfId="6" applyFont="1" applyFill="1" applyBorder="1" applyAlignment="1">
      <alignment horizontal="right"/>
    </xf>
    <xf numFmtId="0" fontId="4" fillId="2" borderId="6" xfId="6" applyFont="1" applyFill="1" applyBorder="1" applyAlignment="1">
      <alignment wrapText="1"/>
    </xf>
    <xf numFmtId="4" fontId="4" fillId="2" borderId="6" xfId="6" applyNumberFormat="1" applyFont="1" applyFill="1" applyBorder="1" applyAlignment="1">
      <alignment horizontal="center"/>
    </xf>
    <xf numFmtId="0" fontId="0" fillId="0" borderId="1" xfId="6" applyFont="1" applyBorder="1" applyAlignment="1">
      <alignment horizontal="right"/>
    </xf>
    <xf numFmtId="0" fontId="0" fillId="0" borderId="1" xfId="6" applyFont="1" applyBorder="1" applyAlignment="1">
      <alignment wrapText="1"/>
    </xf>
    <xf numFmtId="0" fontId="0" fillId="0" borderId="1" xfId="6" applyFont="1" applyBorder="1" applyAlignment="1">
      <alignment horizontal="center"/>
    </xf>
    <xf numFmtId="164" fontId="0" fillId="0" borderId="1" xfId="6" applyNumberFormat="1" applyFont="1" applyBorder="1" applyAlignment="1">
      <alignment horizontal="center"/>
    </xf>
    <xf numFmtId="4" fontId="0" fillId="0" borderId="1" xfId="6" applyNumberFormat="1" applyFont="1" applyBorder="1" applyAlignment="1">
      <alignment horizontal="center"/>
    </xf>
    <xf numFmtId="0" fontId="0" fillId="0" borderId="5" xfId="6" applyFont="1" applyBorder="1" applyAlignment="1">
      <alignment vertical="top"/>
    </xf>
    <xf numFmtId="0" fontId="0" fillId="0" borderId="1" xfId="6" applyFont="1" applyBorder="1" applyAlignment="1">
      <alignment horizontal="left" vertical="center" wrapText="1"/>
    </xf>
    <xf numFmtId="0" fontId="0" fillId="0" borderId="0" xfId="6" applyFont="1" applyAlignment="1">
      <alignment vertical="top"/>
    </xf>
    <xf numFmtId="0" fontId="5" fillId="0" borderId="1" xfId="6" applyFont="1" applyBorder="1" applyAlignment="1">
      <alignment horizontal="left" vertical="center" wrapText="1"/>
    </xf>
    <xf numFmtId="4" fontId="0" fillId="2" borderId="1" xfId="6" applyNumberFormat="1" applyFont="1" applyFill="1" applyBorder="1" applyAlignment="1">
      <alignment horizontal="center"/>
    </xf>
    <xf numFmtId="0" fontId="4" fillId="2" borderId="3" xfId="6" applyFont="1" applyFill="1" applyBorder="1" applyAlignment="1">
      <alignment horizontal="right"/>
    </xf>
    <xf numFmtId="4" fontId="4" fillId="2" borderId="3" xfId="6" applyNumberFormat="1" applyFont="1" applyFill="1" applyBorder="1" applyAlignment="1">
      <alignment horizontal="center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6" xr:uid="{00000000-0005-0000-0000-000000000000}"/>
    <cellStyle name="Normální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104676-81CE-4638-B84E-902274CD4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3144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77944-19BE-4C0A-A4E0-4B5A58D275D6}">
  <sheetPr>
    <pageSetUpPr fitToPage="1"/>
  </sheetPr>
  <dimension ref="A1:R53"/>
  <sheetViews>
    <sheetView tabSelected="1" workbookViewId="0">
      <pane ySplit="8" topLeftCell="A37" activePane="bottomLeft" state="frozen"/>
      <selection pane="bottomLeft" activeCell="H58" sqref="H58"/>
    </sheetView>
  </sheetViews>
  <sheetFormatPr defaultColWidth="9.1796875" defaultRowHeight="12.75" customHeight="1" x14ac:dyDescent="0.25"/>
  <cols>
    <col min="1" max="1" width="9.1796875" hidden="1" customWidth="1"/>
    <col min="2" max="2" width="11.7265625" customWidth="1"/>
    <col min="3" max="3" width="14.7265625" customWidth="1"/>
    <col min="4" max="4" width="9.7265625" customWidth="1"/>
    <col min="5" max="5" width="70.7265625" customWidth="1"/>
    <col min="6" max="6" width="11.7265625" customWidth="1"/>
    <col min="7" max="9" width="16.7265625" customWidth="1"/>
    <col min="10" max="10" width="20.7265625" customWidth="1"/>
    <col min="15" max="18" width="9.1796875" hidden="1" customWidth="1"/>
  </cols>
  <sheetData>
    <row r="1" spans="1:18" ht="12.75" customHeight="1" x14ac:dyDescent="0.25">
      <c r="A1" t="s">
        <v>0</v>
      </c>
      <c r="B1" s="6"/>
      <c r="C1" s="6"/>
      <c r="D1" s="6"/>
      <c r="E1" s="6" t="s">
        <v>2</v>
      </c>
      <c r="F1" s="6"/>
      <c r="G1" s="6"/>
      <c r="H1" s="6"/>
      <c r="I1" s="6"/>
      <c r="J1" s="6"/>
      <c r="P1" t="s">
        <v>15</v>
      </c>
    </row>
    <row r="2" spans="1:18" ht="25" customHeight="1" x14ac:dyDescent="0.25">
      <c r="B2" s="6"/>
      <c r="C2" s="6"/>
      <c r="D2" s="6"/>
      <c r="E2" s="7" t="s">
        <v>3</v>
      </c>
      <c r="F2" s="6"/>
      <c r="G2" s="6"/>
      <c r="H2" s="10"/>
      <c r="I2" s="10"/>
      <c r="J2" s="6"/>
      <c r="O2">
        <f>0+O9</f>
        <v>0</v>
      </c>
      <c r="P2" t="s">
        <v>15</v>
      </c>
    </row>
    <row r="3" spans="1:18" ht="15" customHeight="1" x14ac:dyDescent="0.3">
      <c r="A3" t="s">
        <v>1</v>
      </c>
      <c r="B3" s="13" t="s">
        <v>4</v>
      </c>
      <c r="C3" s="5" t="s">
        <v>649</v>
      </c>
      <c r="D3" s="4"/>
      <c r="E3" s="14" t="s">
        <v>6</v>
      </c>
      <c r="F3" s="6"/>
      <c r="G3" s="9"/>
      <c r="H3" s="8" t="s">
        <v>17</v>
      </c>
      <c r="I3" s="32">
        <f>0+I9</f>
        <v>0</v>
      </c>
      <c r="J3" s="11"/>
      <c r="O3" t="s">
        <v>12</v>
      </c>
      <c r="P3" t="s">
        <v>16</v>
      </c>
    </row>
    <row r="4" spans="1:18" ht="15" customHeight="1" x14ac:dyDescent="0.3">
      <c r="A4" t="s">
        <v>7</v>
      </c>
      <c r="B4" s="13" t="s">
        <v>8</v>
      </c>
      <c r="C4" s="5" t="s">
        <v>9</v>
      </c>
      <c r="D4" s="4"/>
      <c r="E4" s="14" t="s">
        <v>6</v>
      </c>
      <c r="F4" s="6"/>
      <c r="G4" s="6"/>
      <c r="H4" s="12"/>
      <c r="I4" s="12"/>
      <c r="J4" s="6"/>
      <c r="O4" t="s">
        <v>13</v>
      </c>
      <c r="P4" t="s">
        <v>16</v>
      </c>
    </row>
    <row r="5" spans="1:18" ht="12.75" customHeight="1" x14ac:dyDescent="0.3">
      <c r="A5" t="s">
        <v>10</v>
      </c>
      <c r="B5" s="16" t="s">
        <v>11</v>
      </c>
      <c r="C5" s="3" t="s">
        <v>17</v>
      </c>
      <c r="D5" s="2"/>
      <c r="E5" s="17" t="s">
        <v>18</v>
      </c>
      <c r="F5" s="10"/>
      <c r="G5" s="10"/>
      <c r="H5" s="10"/>
      <c r="I5" s="10"/>
      <c r="J5" s="10"/>
      <c r="O5" t="s">
        <v>14</v>
      </c>
      <c r="P5" t="s">
        <v>16</v>
      </c>
    </row>
    <row r="6" spans="1:18" ht="12.75" customHeight="1" x14ac:dyDescent="0.25">
      <c r="A6" s="1" t="s">
        <v>19</v>
      </c>
      <c r="B6" s="1" t="s">
        <v>21</v>
      </c>
      <c r="C6" s="1" t="s">
        <v>23</v>
      </c>
      <c r="D6" s="1" t="s">
        <v>24</v>
      </c>
      <c r="E6" s="1" t="s">
        <v>25</v>
      </c>
      <c r="F6" s="1" t="s">
        <v>27</v>
      </c>
      <c r="G6" s="1" t="s">
        <v>29</v>
      </c>
      <c r="H6" s="1" t="s">
        <v>31</v>
      </c>
      <c r="I6" s="1"/>
      <c r="J6" s="1" t="s">
        <v>650</v>
      </c>
    </row>
    <row r="7" spans="1:18" ht="12.75" customHeight="1" x14ac:dyDescent="0.25">
      <c r="A7" s="1"/>
      <c r="B7" s="1"/>
      <c r="C7" s="1"/>
      <c r="D7" s="1"/>
      <c r="E7" s="1"/>
      <c r="F7" s="1"/>
      <c r="G7" s="1"/>
      <c r="H7" s="15" t="s">
        <v>32</v>
      </c>
      <c r="I7" s="15" t="s">
        <v>34</v>
      </c>
      <c r="J7" s="1"/>
    </row>
    <row r="8" spans="1:18" ht="12.75" customHeight="1" x14ac:dyDescent="0.25">
      <c r="A8" s="15" t="s">
        <v>20</v>
      </c>
      <c r="B8" s="15" t="s">
        <v>22</v>
      </c>
      <c r="C8" s="15" t="s">
        <v>16</v>
      </c>
      <c r="D8" s="15" t="s">
        <v>15</v>
      </c>
      <c r="E8" s="15" t="s">
        <v>26</v>
      </c>
      <c r="F8" s="15" t="s">
        <v>28</v>
      </c>
      <c r="G8" s="15" t="s">
        <v>30</v>
      </c>
      <c r="H8" s="15" t="s">
        <v>33</v>
      </c>
      <c r="I8" s="15" t="s">
        <v>35</v>
      </c>
      <c r="J8" s="15" t="s">
        <v>74</v>
      </c>
    </row>
    <row r="9" spans="1:18" ht="12.75" customHeight="1" x14ac:dyDescent="0.3">
      <c r="A9" s="19" t="s">
        <v>36</v>
      </c>
      <c r="B9" s="19"/>
      <c r="C9" s="20" t="s">
        <v>20</v>
      </c>
      <c r="D9" s="19"/>
      <c r="E9" s="21" t="s">
        <v>37</v>
      </c>
      <c r="F9" s="19"/>
      <c r="G9" s="19"/>
      <c r="H9" s="19"/>
      <c r="I9" s="22">
        <f>0+Q9</f>
        <v>0</v>
      </c>
      <c r="J9" s="19"/>
      <c r="O9">
        <f>0+R9</f>
        <v>0</v>
      </c>
      <c r="Q9">
        <f>0+I10+I14+I18+I22+I26+I30+I34+I38+I42+I46+I50</f>
        <v>0</v>
      </c>
      <c r="R9">
        <f>0+O10+O14+O18+O22+O26+O30+O34+O38+O42+O46+O50</f>
        <v>0</v>
      </c>
    </row>
    <row r="10" spans="1:18" ht="12.5" x14ac:dyDescent="0.25">
      <c r="A10" s="18" t="s">
        <v>38</v>
      </c>
      <c r="B10" s="23" t="s">
        <v>39</v>
      </c>
      <c r="C10" s="23" t="s">
        <v>40</v>
      </c>
      <c r="D10" s="18" t="s">
        <v>9</v>
      </c>
      <c r="E10" s="24" t="s">
        <v>41</v>
      </c>
      <c r="F10" s="25" t="s">
        <v>42</v>
      </c>
      <c r="G10" s="26">
        <v>1</v>
      </c>
      <c r="H10" s="27">
        <v>0</v>
      </c>
      <c r="I10" s="27">
        <f>ROUND(ROUND(H10,2)*ROUND(G10,3),2)</f>
        <v>0</v>
      </c>
      <c r="J10" s="25" t="s">
        <v>651</v>
      </c>
      <c r="O10">
        <f>(I10*21)/100</f>
        <v>0</v>
      </c>
      <c r="P10" t="s">
        <v>16</v>
      </c>
    </row>
    <row r="11" spans="1:18" ht="12.5" x14ac:dyDescent="0.25">
      <c r="A11" s="28" t="s">
        <v>43</v>
      </c>
      <c r="E11" s="29" t="s">
        <v>44</v>
      </c>
    </row>
    <row r="12" spans="1:18" ht="13" x14ac:dyDescent="0.25">
      <c r="A12" s="30" t="s">
        <v>45</v>
      </c>
      <c r="E12" s="31" t="s">
        <v>46</v>
      </c>
    </row>
    <row r="13" spans="1:18" ht="12.5" x14ac:dyDescent="0.25">
      <c r="A13" t="s">
        <v>47</v>
      </c>
      <c r="E13" s="29" t="s">
        <v>48</v>
      </c>
    </row>
    <row r="14" spans="1:18" ht="25" x14ac:dyDescent="0.25">
      <c r="A14" s="18" t="s">
        <v>38</v>
      </c>
      <c r="B14" s="23" t="s">
        <v>33</v>
      </c>
      <c r="C14" s="23" t="s">
        <v>49</v>
      </c>
      <c r="D14" s="18" t="s">
        <v>9</v>
      </c>
      <c r="E14" s="24" t="s">
        <v>50</v>
      </c>
      <c r="F14" s="25" t="s">
        <v>42</v>
      </c>
      <c r="G14" s="26">
        <v>1</v>
      </c>
      <c r="H14" s="27">
        <v>0</v>
      </c>
      <c r="I14" s="27">
        <f>ROUND(ROUND(H14,2)*ROUND(G14,3),2)</f>
        <v>0</v>
      </c>
      <c r="J14" s="25" t="s">
        <v>651</v>
      </c>
      <c r="O14">
        <f>(I14*21)/100</f>
        <v>0</v>
      </c>
      <c r="P14" t="s">
        <v>16</v>
      </c>
    </row>
    <row r="15" spans="1:18" ht="87.5" x14ac:dyDescent="0.25">
      <c r="A15" s="28" t="s">
        <v>43</v>
      </c>
      <c r="E15" s="29" t="s">
        <v>51</v>
      </c>
    </row>
    <row r="16" spans="1:18" ht="13" x14ac:dyDescent="0.25">
      <c r="A16" s="30" t="s">
        <v>45</v>
      </c>
      <c r="E16" s="31" t="s">
        <v>46</v>
      </c>
    </row>
    <row r="17" spans="1:16" ht="50" x14ac:dyDescent="0.25">
      <c r="A17" t="s">
        <v>47</v>
      </c>
      <c r="E17" s="29" t="s">
        <v>52</v>
      </c>
    </row>
    <row r="18" spans="1:16" ht="12.5" x14ac:dyDescent="0.25">
      <c r="A18" s="18" t="s">
        <v>38</v>
      </c>
      <c r="B18" s="23" t="s">
        <v>30</v>
      </c>
      <c r="C18" s="23" t="s">
        <v>53</v>
      </c>
      <c r="D18" s="18" t="s">
        <v>9</v>
      </c>
      <c r="E18" s="24" t="s">
        <v>54</v>
      </c>
      <c r="F18" s="25" t="s">
        <v>42</v>
      </c>
      <c r="G18" s="26">
        <v>1</v>
      </c>
      <c r="H18" s="27">
        <v>0</v>
      </c>
      <c r="I18" s="27">
        <f>ROUND(ROUND(H18,2)*ROUND(G18,3),2)</f>
        <v>0</v>
      </c>
      <c r="J18" s="25" t="s">
        <v>651</v>
      </c>
      <c r="O18">
        <f>(I18*21)/100</f>
        <v>0</v>
      </c>
      <c r="P18" t="s">
        <v>16</v>
      </c>
    </row>
    <row r="19" spans="1:16" ht="25" x14ac:dyDescent="0.25">
      <c r="A19" s="28" t="s">
        <v>43</v>
      </c>
      <c r="E19" s="29" t="s">
        <v>55</v>
      </c>
    </row>
    <row r="20" spans="1:16" ht="13" x14ac:dyDescent="0.25">
      <c r="A20" s="30" t="s">
        <v>45</v>
      </c>
      <c r="E20" s="31" t="s">
        <v>46</v>
      </c>
    </row>
    <row r="21" spans="1:16" ht="12.5" x14ac:dyDescent="0.25">
      <c r="A21" t="s">
        <v>47</v>
      </c>
      <c r="E21" s="29" t="s">
        <v>56</v>
      </c>
    </row>
    <row r="22" spans="1:16" ht="12.5" x14ac:dyDescent="0.25">
      <c r="A22" s="18" t="s">
        <v>38</v>
      </c>
      <c r="B22" s="23" t="s">
        <v>22</v>
      </c>
      <c r="C22" s="23" t="s">
        <v>57</v>
      </c>
      <c r="D22" s="18" t="s">
        <v>9</v>
      </c>
      <c r="E22" s="24" t="s">
        <v>58</v>
      </c>
      <c r="F22" s="25" t="s">
        <v>42</v>
      </c>
      <c r="G22" s="26">
        <v>3</v>
      </c>
      <c r="H22" s="27">
        <v>0</v>
      </c>
      <c r="I22" s="27">
        <f>ROUND(ROUND(H22,2)*ROUND(G22,3),2)</f>
        <v>0</v>
      </c>
      <c r="J22" s="25" t="s">
        <v>651</v>
      </c>
      <c r="O22">
        <f>(I22*21)/100</f>
        <v>0</v>
      </c>
      <c r="P22" t="s">
        <v>16</v>
      </c>
    </row>
    <row r="23" spans="1:16" ht="37.5" x14ac:dyDescent="0.25">
      <c r="A23" s="28" t="s">
        <v>43</v>
      </c>
      <c r="E23" s="29" t="s">
        <v>59</v>
      </c>
    </row>
    <row r="24" spans="1:16" ht="13" x14ac:dyDescent="0.25">
      <c r="A24" s="30" t="s">
        <v>45</v>
      </c>
      <c r="E24" s="31" t="s">
        <v>60</v>
      </c>
    </row>
    <row r="25" spans="1:16" ht="87.5" x14ac:dyDescent="0.25">
      <c r="A25" t="s">
        <v>47</v>
      </c>
      <c r="E25" s="29" t="s">
        <v>61</v>
      </c>
    </row>
    <row r="26" spans="1:16" ht="12.5" x14ac:dyDescent="0.25">
      <c r="A26" s="18" t="s">
        <v>38</v>
      </c>
      <c r="B26" s="23" t="s">
        <v>28</v>
      </c>
      <c r="C26" s="23" t="s">
        <v>57</v>
      </c>
      <c r="D26" s="18" t="s">
        <v>22</v>
      </c>
      <c r="E26" s="24" t="s">
        <v>58</v>
      </c>
      <c r="F26" s="25" t="s">
        <v>42</v>
      </c>
      <c r="G26" s="26">
        <v>1</v>
      </c>
      <c r="H26" s="27">
        <v>0</v>
      </c>
      <c r="I26" s="27">
        <f>ROUND(ROUND(H26,2)*ROUND(G26,3),2)</f>
        <v>0</v>
      </c>
      <c r="J26" s="25" t="s">
        <v>651</v>
      </c>
      <c r="O26">
        <f>(I26*21)/100</f>
        <v>0</v>
      </c>
      <c r="P26" t="s">
        <v>16</v>
      </c>
    </row>
    <row r="27" spans="1:16" ht="12.5" x14ac:dyDescent="0.25">
      <c r="A27" s="28" t="s">
        <v>43</v>
      </c>
      <c r="E27" s="29" t="s">
        <v>62</v>
      </c>
    </row>
    <row r="28" spans="1:16" ht="13" x14ac:dyDescent="0.25">
      <c r="A28" s="30" t="s">
        <v>45</v>
      </c>
      <c r="E28" s="31" t="s">
        <v>46</v>
      </c>
    </row>
    <row r="29" spans="1:16" ht="12.5" x14ac:dyDescent="0.25">
      <c r="A29" t="s">
        <v>47</v>
      </c>
      <c r="E29" s="29" t="s">
        <v>63</v>
      </c>
    </row>
    <row r="30" spans="1:16" ht="12.5" x14ac:dyDescent="0.25">
      <c r="A30" s="18" t="s">
        <v>38</v>
      </c>
      <c r="B30" s="23" t="s">
        <v>64</v>
      </c>
      <c r="C30" s="23" t="s">
        <v>65</v>
      </c>
      <c r="D30" s="18" t="s">
        <v>9</v>
      </c>
      <c r="E30" s="24" t="s">
        <v>66</v>
      </c>
      <c r="F30" s="25" t="s">
        <v>42</v>
      </c>
      <c r="G30" s="26">
        <v>1</v>
      </c>
      <c r="H30" s="27">
        <v>0</v>
      </c>
      <c r="I30" s="27">
        <f>ROUND(ROUND(H30,2)*ROUND(G30,3),2)</f>
        <v>0</v>
      </c>
      <c r="J30" s="25" t="s">
        <v>651</v>
      </c>
      <c r="O30">
        <f>(I30*21)/100</f>
        <v>0</v>
      </c>
      <c r="P30" t="s">
        <v>16</v>
      </c>
    </row>
    <row r="31" spans="1:16" ht="12.5" x14ac:dyDescent="0.25">
      <c r="A31" s="28" t="s">
        <v>43</v>
      </c>
      <c r="E31" s="29" t="s">
        <v>67</v>
      </c>
    </row>
    <row r="32" spans="1:16" ht="13" x14ac:dyDescent="0.25">
      <c r="A32" s="30" t="s">
        <v>45</v>
      </c>
      <c r="E32" s="31" t="s">
        <v>46</v>
      </c>
    </row>
    <row r="33" spans="1:16" ht="12.5" x14ac:dyDescent="0.25">
      <c r="A33" t="s">
        <v>47</v>
      </c>
      <c r="E33" s="29" t="s">
        <v>56</v>
      </c>
    </row>
    <row r="34" spans="1:16" ht="12.5" x14ac:dyDescent="0.25">
      <c r="A34" s="18" t="s">
        <v>38</v>
      </c>
      <c r="B34" s="23" t="s">
        <v>16</v>
      </c>
      <c r="C34" s="23" t="s">
        <v>68</v>
      </c>
      <c r="D34" s="18" t="s">
        <v>9</v>
      </c>
      <c r="E34" s="24" t="s">
        <v>69</v>
      </c>
      <c r="F34" s="25" t="s">
        <v>42</v>
      </c>
      <c r="G34" s="26">
        <v>1</v>
      </c>
      <c r="H34" s="27">
        <v>0</v>
      </c>
      <c r="I34" s="27">
        <f>ROUND(ROUND(H34,2)*ROUND(G34,3),2)</f>
        <v>0</v>
      </c>
      <c r="J34" s="25" t="s">
        <v>651</v>
      </c>
      <c r="O34">
        <f>(I34*21)/100</f>
        <v>0</v>
      </c>
      <c r="P34" t="s">
        <v>16</v>
      </c>
    </row>
    <row r="35" spans="1:16" ht="12.5" x14ac:dyDescent="0.25">
      <c r="A35" s="28" t="s">
        <v>43</v>
      </c>
      <c r="E35" s="29" t="s">
        <v>67</v>
      </c>
    </row>
    <row r="36" spans="1:16" ht="13" x14ac:dyDescent="0.25">
      <c r="A36" s="30" t="s">
        <v>45</v>
      </c>
      <c r="E36" s="31" t="s">
        <v>46</v>
      </c>
    </row>
    <row r="37" spans="1:16" ht="12.5" x14ac:dyDescent="0.25">
      <c r="A37" t="s">
        <v>47</v>
      </c>
      <c r="E37" s="29" t="s">
        <v>56</v>
      </c>
    </row>
    <row r="38" spans="1:16" ht="12.5" x14ac:dyDescent="0.25">
      <c r="A38" s="18" t="s">
        <v>38</v>
      </c>
      <c r="B38" s="23" t="s">
        <v>35</v>
      </c>
      <c r="C38" s="23" t="s">
        <v>70</v>
      </c>
      <c r="D38" s="18" t="s">
        <v>22</v>
      </c>
      <c r="E38" s="24" t="s">
        <v>71</v>
      </c>
      <c r="F38" s="25" t="s">
        <v>42</v>
      </c>
      <c r="G38" s="26">
        <v>1</v>
      </c>
      <c r="H38" s="27">
        <v>0</v>
      </c>
      <c r="I38" s="27">
        <f>ROUND(ROUND(H38,2)*ROUND(G38,3),2)</f>
        <v>0</v>
      </c>
      <c r="J38" s="25" t="s">
        <v>651</v>
      </c>
      <c r="O38">
        <f>(I38*21)/100</f>
        <v>0</v>
      </c>
      <c r="P38" t="s">
        <v>16</v>
      </c>
    </row>
    <row r="39" spans="1:16" ht="12.5" x14ac:dyDescent="0.25">
      <c r="A39" s="28" t="s">
        <v>43</v>
      </c>
      <c r="E39" s="29" t="s">
        <v>72</v>
      </c>
    </row>
    <row r="40" spans="1:16" ht="13" x14ac:dyDescent="0.25">
      <c r="A40" s="30" t="s">
        <v>45</v>
      </c>
      <c r="E40" s="31" t="s">
        <v>46</v>
      </c>
    </row>
    <row r="41" spans="1:16" ht="50" x14ac:dyDescent="0.25">
      <c r="A41" t="s">
        <v>47</v>
      </c>
      <c r="E41" s="29" t="s">
        <v>73</v>
      </c>
    </row>
    <row r="42" spans="1:16" ht="12.5" x14ac:dyDescent="0.25">
      <c r="A42" s="18" t="s">
        <v>38</v>
      </c>
      <c r="B42" s="23" t="s">
        <v>74</v>
      </c>
      <c r="C42" s="23" t="s">
        <v>70</v>
      </c>
      <c r="D42" s="18" t="s">
        <v>16</v>
      </c>
      <c r="E42" s="24" t="s">
        <v>71</v>
      </c>
      <c r="F42" s="25" t="s">
        <v>42</v>
      </c>
      <c r="G42" s="26">
        <v>1</v>
      </c>
      <c r="H42" s="27">
        <v>0</v>
      </c>
      <c r="I42" s="27">
        <f>ROUND(ROUND(H42,2)*ROUND(G42,3),2)</f>
        <v>0</v>
      </c>
      <c r="J42" s="25" t="s">
        <v>651</v>
      </c>
      <c r="O42">
        <f>(I42*21)/100</f>
        <v>0</v>
      </c>
      <c r="P42" t="s">
        <v>16</v>
      </c>
    </row>
    <row r="43" spans="1:16" ht="50" x14ac:dyDescent="0.25">
      <c r="A43" s="28" t="s">
        <v>43</v>
      </c>
      <c r="E43" s="29" t="s">
        <v>75</v>
      </c>
    </row>
    <row r="44" spans="1:16" ht="13" x14ac:dyDescent="0.25">
      <c r="A44" s="30" t="s">
        <v>45</v>
      </c>
      <c r="E44" s="31" t="s">
        <v>46</v>
      </c>
    </row>
    <row r="45" spans="1:16" ht="50" x14ac:dyDescent="0.25">
      <c r="A45" t="s">
        <v>47</v>
      </c>
      <c r="E45" s="29" t="s">
        <v>73</v>
      </c>
    </row>
    <row r="46" spans="1:16" ht="12.5" x14ac:dyDescent="0.25">
      <c r="A46" s="18" t="s">
        <v>38</v>
      </c>
      <c r="B46" s="23" t="s">
        <v>15</v>
      </c>
      <c r="C46" s="23" t="s">
        <v>76</v>
      </c>
      <c r="D46" s="18" t="s">
        <v>9</v>
      </c>
      <c r="E46" s="24" t="s">
        <v>77</v>
      </c>
      <c r="F46" s="25" t="s">
        <v>42</v>
      </c>
      <c r="G46" s="26">
        <v>4</v>
      </c>
      <c r="H46" s="27">
        <v>0</v>
      </c>
      <c r="I46" s="27">
        <f>ROUND(ROUND(H46,2)*ROUND(G46,3),2)</f>
        <v>0</v>
      </c>
      <c r="J46" s="25" t="s">
        <v>651</v>
      </c>
      <c r="O46">
        <f>(I46*21)/100</f>
        <v>0</v>
      </c>
      <c r="P46" t="s">
        <v>16</v>
      </c>
    </row>
    <row r="47" spans="1:16" ht="37.5" x14ac:dyDescent="0.25">
      <c r="A47" s="28" t="s">
        <v>43</v>
      </c>
      <c r="E47" s="29" t="s">
        <v>78</v>
      </c>
    </row>
    <row r="48" spans="1:16" ht="13" x14ac:dyDescent="0.25">
      <c r="A48" s="30" t="s">
        <v>45</v>
      </c>
      <c r="E48" s="31" t="s">
        <v>79</v>
      </c>
    </row>
    <row r="49" spans="1:16" ht="87.5" x14ac:dyDescent="0.25">
      <c r="A49" t="s">
        <v>47</v>
      </c>
      <c r="E49" s="29" t="s">
        <v>80</v>
      </c>
    </row>
    <row r="50" spans="1:16" ht="12.5" x14ac:dyDescent="0.25">
      <c r="A50" s="18" t="s">
        <v>38</v>
      </c>
      <c r="B50" s="23" t="s">
        <v>26</v>
      </c>
      <c r="C50" s="23" t="s">
        <v>81</v>
      </c>
      <c r="D50" s="18" t="s">
        <v>9</v>
      </c>
      <c r="E50" s="24" t="s">
        <v>82</v>
      </c>
      <c r="F50" s="25" t="s">
        <v>654</v>
      </c>
      <c r="G50" s="26">
        <v>98</v>
      </c>
      <c r="H50" s="27">
        <v>0</v>
      </c>
      <c r="I50" s="27">
        <f>ROUND(ROUND(H50,2)*ROUND(G50,3),2)</f>
        <v>0</v>
      </c>
      <c r="J50" s="25" t="s">
        <v>651</v>
      </c>
      <c r="O50">
        <f>(I50*21)/100</f>
        <v>0</v>
      </c>
      <c r="P50" t="s">
        <v>16</v>
      </c>
    </row>
    <row r="51" spans="1:16" ht="12.5" x14ac:dyDescent="0.25">
      <c r="A51" s="28" t="s">
        <v>43</v>
      </c>
      <c r="E51" s="29" t="s">
        <v>652</v>
      </c>
    </row>
    <row r="52" spans="1:16" ht="13" x14ac:dyDescent="0.25">
      <c r="A52" s="30" t="s">
        <v>45</v>
      </c>
      <c r="E52" s="31" t="s">
        <v>653</v>
      </c>
    </row>
    <row r="53" spans="1:16" ht="50" x14ac:dyDescent="0.25">
      <c r="A53" t="s">
        <v>47</v>
      </c>
      <c r="E53" s="29" t="s">
        <v>83</v>
      </c>
    </row>
  </sheetData>
  <mergeCells count="12">
    <mergeCell ref="E6:E7"/>
    <mergeCell ref="F6:F7"/>
    <mergeCell ref="G6:G7"/>
    <mergeCell ref="H6:I6"/>
    <mergeCell ref="J6:J7"/>
    <mergeCell ref="C3:D3"/>
    <mergeCell ref="C4:D4"/>
    <mergeCell ref="C5:D5"/>
    <mergeCell ref="A6:A7"/>
    <mergeCell ref="B6:B7"/>
    <mergeCell ref="C6:C7"/>
    <mergeCell ref="D6:D7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52"/>
  <sheetViews>
    <sheetView workbookViewId="0">
      <pane ySplit="8" topLeftCell="A9" activePane="bottomLeft" state="frozen"/>
      <selection pane="bottomLeft" activeCell="A9" sqref="A9"/>
    </sheetView>
  </sheetViews>
  <sheetFormatPr defaultColWidth="9.1796875" defaultRowHeight="12.75" customHeight="1" x14ac:dyDescent="0.25"/>
  <cols>
    <col min="1" max="1" width="9.1796875" hidden="1" customWidth="1"/>
    <col min="2" max="2" width="11.7265625" customWidth="1"/>
    <col min="3" max="3" width="14.7265625" customWidth="1"/>
    <col min="4" max="4" width="9.7265625" customWidth="1"/>
    <col min="5" max="5" width="70.7265625" customWidth="1"/>
    <col min="6" max="6" width="11.7265625" customWidth="1"/>
    <col min="7" max="9" width="16.7265625" customWidth="1"/>
    <col min="15" max="18" width="9.1796875" hidden="1" customWidth="1"/>
  </cols>
  <sheetData>
    <row r="1" spans="1:18" ht="12.75" customHeight="1" x14ac:dyDescent="0.25">
      <c r="A1" t="s">
        <v>0</v>
      </c>
      <c r="B1" s="6"/>
      <c r="C1" s="6"/>
      <c r="D1" s="6"/>
      <c r="E1" s="6" t="s">
        <v>2</v>
      </c>
      <c r="F1" s="6"/>
      <c r="G1" s="6"/>
      <c r="H1" s="6"/>
      <c r="I1" s="6"/>
      <c r="P1" t="s">
        <v>15</v>
      </c>
    </row>
    <row r="2" spans="1:18" ht="25" customHeight="1" x14ac:dyDescent="0.25">
      <c r="B2" s="6"/>
      <c r="C2" s="6"/>
      <c r="D2" s="6"/>
      <c r="E2" s="7" t="s">
        <v>3</v>
      </c>
      <c r="F2" s="6"/>
      <c r="G2" s="6"/>
      <c r="H2" s="10"/>
      <c r="I2" s="10"/>
      <c r="O2">
        <f>0+O9+O18+O111+O120+O133+O182+O187+O220</f>
        <v>0</v>
      </c>
      <c r="P2" t="s">
        <v>15</v>
      </c>
    </row>
    <row r="3" spans="1:18" ht="15" customHeight="1" x14ac:dyDescent="0.3">
      <c r="A3" t="s">
        <v>1</v>
      </c>
      <c r="B3" s="13" t="s">
        <v>4</v>
      </c>
      <c r="C3" s="5" t="s">
        <v>5</v>
      </c>
      <c r="D3" s="4"/>
      <c r="E3" s="14" t="s">
        <v>6</v>
      </c>
      <c r="F3" s="6"/>
      <c r="G3" s="9"/>
      <c r="H3" s="8" t="s">
        <v>84</v>
      </c>
      <c r="I3" s="32">
        <f>0+I9+I18+I111+I120+I133+I182+I187+I220</f>
        <v>0</v>
      </c>
      <c r="O3" t="s">
        <v>12</v>
      </c>
      <c r="P3" t="s">
        <v>16</v>
      </c>
    </row>
    <row r="4" spans="1:18" ht="15" customHeight="1" x14ac:dyDescent="0.3">
      <c r="A4" t="s">
        <v>7</v>
      </c>
      <c r="B4" s="13" t="s">
        <v>8</v>
      </c>
      <c r="C4" s="5" t="s">
        <v>9</v>
      </c>
      <c r="D4" s="4"/>
      <c r="E4" s="14" t="s">
        <v>6</v>
      </c>
      <c r="F4" s="6"/>
      <c r="G4" s="6"/>
      <c r="H4" s="12"/>
      <c r="I4" s="12"/>
      <c r="O4" t="s">
        <v>13</v>
      </c>
      <c r="P4" t="s">
        <v>16</v>
      </c>
    </row>
    <row r="5" spans="1:18" ht="12.75" customHeight="1" x14ac:dyDescent="0.3">
      <c r="A5" t="s">
        <v>10</v>
      </c>
      <c r="B5" s="16" t="s">
        <v>11</v>
      </c>
      <c r="C5" s="3" t="s">
        <v>84</v>
      </c>
      <c r="D5" s="2"/>
      <c r="E5" s="17" t="s">
        <v>85</v>
      </c>
      <c r="F5" s="10"/>
      <c r="G5" s="10"/>
      <c r="H5" s="10"/>
      <c r="I5" s="10"/>
      <c r="O5" t="s">
        <v>14</v>
      </c>
      <c r="P5" t="s">
        <v>16</v>
      </c>
    </row>
    <row r="6" spans="1:18" ht="12.75" customHeight="1" x14ac:dyDescent="0.25">
      <c r="A6" s="1" t="s">
        <v>19</v>
      </c>
      <c r="B6" s="1" t="s">
        <v>21</v>
      </c>
      <c r="C6" s="1" t="s">
        <v>23</v>
      </c>
      <c r="D6" s="1" t="s">
        <v>24</v>
      </c>
      <c r="E6" s="1" t="s">
        <v>25</v>
      </c>
      <c r="F6" s="1" t="s">
        <v>27</v>
      </c>
      <c r="G6" s="1" t="s">
        <v>29</v>
      </c>
      <c r="H6" s="1" t="s">
        <v>31</v>
      </c>
      <c r="I6" s="1"/>
    </row>
    <row r="7" spans="1:18" ht="12.75" customHeight="1" x14ac:dyDescent="0.25">
      <c r="A7" s="1"/>
      <c r="B7" s="1"/>
      <c r="C7" s="1"/>
      <c r="D7" s="1"/>
      <c r="E7" s="1"/>
      <c r="F7" s="1"/>
      <c r="G7" s="1"/>
      <c r="H7" s="15" t="s">
        <v>32</v>
      </c>
      <c r="I7" s="15" t="s">
        <v>34</v>
      </c>
    </row>
    <row r="8" spans="1:18" ht="12.75" customHeight="1" x14ac:dyDescent="0.25">
      <c r="A8" s="15" t="s">
        <v>20</v>
      </c>
      <c r="B8" s="15" t="s">
        <v>22</v>
      </c>
      <c r="C8" s="15" t="s">
        <v>16</v>
      </c>
      <c r="D8" s="15" t="s">
        <v>15</v>
      </c>
      <c r="E8" s="15" t="s">
        <v>26</v>
      </c>
      <c r="F8" s="15" t="s">
        <v>28</v>
      </c>
      <c r="G8" s="15" t="s">
        <v>30</v>
      </c>
      <c r="H8" s="15" t="s">
        <v>33</v>
      </c>
      <c r="I8" s="15" t="s">
        <v>35</v>
      </c>
    </row>
    <row r="9" spans="1:18" ht="12.75" customHeight="1" x14ac:dyDescent="0.3">
      <c r="A9" s="19" t="s">
        <v>36</v>
      </c>
      <c r="B9" s="19"/>
      <c r="C9" s="20" t="s">
        <v>20</v>
      </c>
      <c r="D9" s="19"/>
      <c r="E9" s="21" t="s">
        <v>37</v>
      </c>
      <c r="F9" s="19"/>
      <c r="G9" s="19"/>
      <c r="H9" s="19"/>
      <c r="I9" s="22">
        <f>0+Q9</f>
        <v>0</v>
      </c>
      <c r="O9">
        <f>0+R9</f>
        <v>0</v>
      </c>
      <c r="Q9">
        <f>0+I10+I14</f>
        <v>0</v>
      </c>
      <c r="R9">
        <f>0+O10+O14</f>
        <v>0</v>
      </c>
    </row>
    <row r="10" spans="1:18" ht="25" x14ac:dyDescent="0.25">
      <c r="A10" s="18" t="s">
        <v>38</v>
      </c>
      <c r="B10" s="23" t="s">
        <v>86</v>
      </c>
      <c r="C10" s="23" t="s">
        <v>87</v>
      </c>
      <c r="D10" s="18" t="s">
        <v>9</v>
      </c>
      <c r="E10" s="24" t="s">
        <v>88</v>
      </c>
      <c r="F10" s="25" t="s">
        <v>89</v>
      </c>
      <c r="G10" s="26">
        <v>2795.1509999999998</v>
      </c>
      <c r="H10" s="27">
        <v>0</v>
      </c>
      <c r="I10" s="27">
        <f>ROUND(ROUND(H10,2)*ROUND(G10,3),2)</f>
        <v>0</v>
      </c>
      <c r="O10">
        <f>(I10*21)/100</f>
        <v>0</v>
      </c>
      <c r="P10" t="s">
        <v>16</v>
      </c>
    </row>
    <row r="11" spans="1:18" ht="37.5" x14ac:dyDescent="0.25">
      <c r="A11" s="28" t="s">
        <v>43</v>
      </c>
      <c r="E11" s="29" t="s">
        <v>90</v>
      </c>
    </row>
    <row r="12" spans="1:18" ht="91" x14ac:dyDescent="0.25">
      <c r="A12" s="30" t="s">
        <v>45</v>
      </c>
      <c r="E12" s="31" t="s">
        <v>91</v>
      </c>
    </row>
    <row r="13" spans="1:18" ht="100" x14ac:dyDescent="0.25">
      <c r="A13" t="s">
        <v>47</v>
      </c>
      <c r="E13" s="29" t="s">
        <v>92</v>
      </c>
    </row>
    <row r="14" spans="1:18" ht="25" x14ac:dyDescent="0.25">
      <c r="A14" s="18" t="s">
        <v>38</v>
      </c>
      <c r="B14" s="23" t="s">
        <v>93</v>
      </c>
      <c r="C14" s="23" t="s">
        <v>94</v>
      </c>
      <c r="D14" s="18" t="s">
        <v>9</v>
      </c>
      <c r="E14" s="24" t="s">
        <v>88</v>
      </c>
      <c r="F14" s="25" t="s">
        <v>89</v>
      </c>
      <c r="G14" s="26">
        <v>4532.0739999999996</v>
      </c>
      <c r="H14" s="27">
        <v>0</v>
      </c>
      <c r="I14" s="27">
        <f>ROUND(ROUND(H14,2)*ROUND(G14,3),2)</f>
        <v>0</v>
      </c>
      <c r="O14">
        <f>(I14*21)/100</f>
        <v>0</v>
      </c>
      <c r="P14" t="s">
        <v>16</v>
      </c>
    </row>
    <row r="15" spans="1:18" ht="25" x14ac:dyDescent="0.25">
      <c r="A15" s="28" t="s">
        <v>43</v>
      </c>
      <c r="E15" s="29" t="s">
        <v>95</v>
      </c>
    </row>
    <row r="16" spans="1:18" ht="91" x14ac:dyDescent="0.25">
      <c r="A16" s="30" t="s">
        <v>45</v>
      </c>
      <c r="E16" s="31" t="s">
        <v>96</v>
      </c>
    </row>
    <row r="17" spans="1:18" ht="137.5" x14ac:dyDescent="0.25">
      <c r="A17" t="s">
        <v>47</v>
      </c>
      <c r="E17" s="29" t="s">
        <v>97</v>
      </c>
    </row>
    <row r="18" spans="1:18" ht="12.75" customHeight="1" x14ac:dyDescent="0.3">
      <c r="A18" s="10" t="s">
        <v>36</v>
      </c>
      <c r="B18" s="10"/>
      <c r="C18" s="33" t="s">
        <v>22</v>
      </c>
      <c r="D18" s="10"/>
      <c r="E18" s="21" t="s">
        <v>98</v>
      </c>
      <c r="F18" s="10"/>
      <c r="G18" s="10"/>
      <c r="H18" s="10"/>
      <c r="I18" s="34">
        <f>0+Q18</f>
        <v>0</v>
      </c>
      <c r="O18">
        <f>0+R18</f>
        <v>0</v>
      </c>
      <c r="Q18">
        <f>0+I19+I23+I27+I31+I35+I39+I43+I47+I51+I55+I59+I63+I67+I71+I75+I79+I83+I87+I91+I95+I99+I103+I107</f>
        <v>0</v>
      </c>
      <c r="R18">
        <f>0+O19+O23+O27+O31+O35+O39+O43+O47+O51+O55+O59+O63+O67+O71+O75+O79+O83+O87+O91+O95+O99+O103+O107</f>
        <v>0</v>
      </c>
    </row>
    <row r="19" spans="1:18" ht="12.5" x14ac:dyDescent="0.25">
      <c r="A19" s="18" t="s">
        <v>38</v>
      </c>
      <c r="B19" s="23" t="s">
        <v>15</v>
      </c>
      <c r="C19" s="23" t="s">
        <v>99</v>
      </c>
      <c r="D19" s="18" t="s">
        <v>9</v>
      </c>
      <c r="E19" s="24" t="s">
        <v>100</v>
      </c>
      <c r="F19" s="25" t="s">
        <v>101</v>
      </c>
      <c r="G19" s="26">
        <v>237</v>
      </c>
      <c r="H19" s="27">
        <v>0</v>
      </c>
      <c r="I19" s="27">
        <f>ROUND(ROUND(H19,2)*ROUND(G19,3),2)</f>
        <v>0</v>
      </c>
      <c r="O19">
        <f>(I19*21)/100</f>
        <v>0</v>
      </c>
      <c r="P19" t="s">
        <v>16</v>
      </c>
    </row>
    <row r="20" spans="1:18" ht="12.5" x14ac:dyDescent="0.25">
      <c r="A20" s="28" t="s">
        <v>43</v>
      </c>
      <c r="E20" s="29" t="s">
        <v>9</v>
      </c>
    </row>
    <row r="21" spans="1:18" ht="26" x14ac:dyDescent="0.25">
      <c r="A21" s="30" t="s">
        <v>45</v>
      </c>
      <c r="E21" s="31" t="s">
        <v>102</v>
      </c>
    </row>
    <row r="22" spans="1:18" ht="12.5" x14ac:dyDescent="0.25">
      <c r="A22" t="s">
        <v>47</v>
      </c>
      <c r="E22" s="29" t="s">
        <v>103</v>
      </c>
    </row>
    <row r="23" spans="1:18" ht="12.5" x14ac:dyDescent="0.25">
      <c r="A23" s="18" t="s">
        <v>38</v>
      </c>
      <c r="B23" s="23" t="s">
        <v>30</v>
      </c>
      <c r="C23" s="23" t="s">
        <v>104</v>
      </c>
      <c r="D23" s="18" t="s">
        <v>9</v>
      </c>
      <c r="E23" s="24" t="s">
        <v>105</v>
      </c>
      <c r="F23" s="25" t="s">
        <v>106</v>
      </c>
      <c r="G23" s="26">
        <v>884.01199999999994</v>
      </c>
      <c r="H23" s="27">
        <v>0</v>
      </c>
      <c r="I23" s="27">
        <f>ROUND(ROUND(H23,2)*ROUND(G23,3),2)</f>
        <v>0</v>
      </c>
      <c r="O23">
        <f>(I23*21)/100</f>
        <v>0</v>
      </c>
      <c r="P23" t="s">
        <v>16</v>
      </c>
    </row>
    <row r="24" spans="1:18" ht="75" x14ac:dyDescent="0.25">
      <c r="A24" s="28" t="s">
        <v>43</v>
      </c>
      <c r="E24" s="29" t="s">
        <v>107</v>
      </c>
    </row>
    <row r="25" spans="1:18" ht="91" x14ac:dyDescent="0.25">
      <c r="A25" s="30" t="s">
        <v>45</v>
      </c>
      <c r="E25" s="31" t="s">
        <v>108</v>
      </c>
    </row>
    <row r="26" spans="1:18" ht="62.5" x14ac:dyDescent="0.25">
      <c r="A26" t="s">
        <v>47</v>
      </c>
      <c r="E26" s="29" t="s">
        <v>109</v>
      </c>
    </row>
    <row r="27" spans="1:18" ht="12.5" x14ac:dyDescent="0.25">
      <c r="A27" s="18" t="s">
        <v>38</v>
      </c>
      <c r="B27" s="23" t="s">
        <v>110</v>
      </c>
      <c r="C27" s="23" t="s">
        <v>111</v>
      </c>
      <c r="D27" s="18" t="s">
        <v>9</v>
      </c>
      <c r="E27" s="24" t="s">
        <v>112</v>
      </c>
      <c r="F27" s="25" t="s">
        <v>106</v>
      </c>
      <c r="G27" s="26">
        <v>600.16</v>
      </c>
      <c r="H27" s="27">
        <v>0</v>
      </c>
      <c r="I27" s="27">
        <f>ROUND(ROUND(H27,2)*ROUND(G27,3),2)</f>
        <v>0</v>
      </c>
      <c r="O27">
        <f>(I27*21)/100</f>
        <v>0</v>
      </c>
      <c r="P27" t="s">
        <v>16</v>
      </c>
    </row>
    <row r="28" spans="1:18" ht="50" x14ac:dyDescent="0.25">
      <c r="A28" s="28" t="s">
        <v>43</v>
      </c>
      <c r="E28" s="29" t="s">
        <v>113</v>
      </c>
    </row>
    <row r="29" spans="1:18" ht="26" x14ac:dyDescent="0.25">
      <c r="A29" s="30" t="s">
        <v>45</v>
      </c>
      <c r="E29" s="31" t="s">
        <v>114</v>
      </c>
    </row>
    <row r="30" spans="1:18" ht="62.5" x14ac:dyDescent="0.25">
      <c r="A30" t="s">
        <v>47</v>
      </c>
      <c r="E30" s="29" t="s">
        <v>109</v>
      </c>
    </row>
    <row r="31" spans="1:18" ht="12.5" x14ac:dyDescent="0.25">
      <c r="A31" s="18" t="s">
        <v>38</v>
      </c>
      <c r="B31" s="23" t="s">
        <v>115</v>
      </c>
      <c r="C31" s="23" t="s">
        <v>116</v>
      </c>
      <c r="D31" s="18" t="s">
        <v>9</v>
      </c>
      <c r="E31" s="24" t="s">
        <v>117</v>
      </c>
      <c r="F31" s="25" t="s">
        <v>106</v>
      </c>
      <c r="G31" s="26">
        <v>0.73</v>
      </c>
      <c r="H31" s="27">
        <v>0</v>
      </c>
      <c r="I31" s="27">
        <f>ROUND(ROUND(H31,2)*ROUND(G31,3),2)</f>
        <v>0</v>
      </c>
      <c r="O31">
        <f>(I31*21)/100</f>
        <v>0</v>
      </c>
      <c r="P31" t="s">
        <v>16</v>
      </c>
    </row>
    <row r="32" spans="1:18" ht="12.5" x14ac:dyDescent="0.25">
      <c r="A32" s="28" t="s">
        <v>43</v>
      </c>
      <c r="E32" s="29" t="s">
        <v>118</v>
      </c>
    </row>
    <row r="33" spans="1:16" ht="26" x14ac:dyDescent="0.25">
      <c r="A33" s="30" t="s">
        <v>45</v>
      </c>
      <c r="E33" s="31" t="s">
        <v>119</v>
      </c>
    </row>
    <row r="34" spans="1:16" ht="62.5" x14ac:dyDescent="0.25">
      <c r="A34" t="s">
        <v>47</v>
      </c>
      <c r="E34" s="29" t="s">
        <v>109</v>
      </c>
    </row>
    <row r="35" spans="1:16" ht="12.5" x14ac:dyDescent="0.25">
      <c r="A35" s="18" t="s">
        <v>38</v>
      </c>
      <c r="B35" s="23" t="s">
        <v>120</v>
      </c>
      <c r="C35" s="23" t="s">
        <v>121</v>
      </c>
      <c r="D35" s="18" t="s">
        <v>9</v>
      </c>
      <c r="E35" s="24" t="s">
        <v>122</v>
      </c>
      <c r="F35" s="25" t="s">
        <v>123</v>
      </c>
      <c r="G35" s="26">
        <v>38.5</v>
      </c>
      <c r="H35" s="27">
        <v>0</v>
      </c>
      <c r="I35" s="27">
        <f>ROUND(ROUND(H35,2)*ROUND(G35,3),2)</f>
        <v>0</v>
      </c>
      <c r="O35">
        <f>(I35*21)/100</f>
        <v>0</v>
      </c>
      <c r="P35" t="s">
        <v>16</v>
      </c>
    </row>
    <row r="36" spans="1:16" ht="12.5" x14ac:dyDescent="0.25">
      <c r="A36" s="28" t="s">
        <v>43</v>
      </c>
      <c r="E36" s="29" t="s">
        <v>124</v>
      </c>
    </row>
    <row r="37" spans="1:16" ht="13" x14ac:dyDescent="0.25">
      <c r="A37" s="30" t="s">
        <v>45</v>
      </c>
      <c r="E37" s="31" t="s">
        <v>125</v>
      </c>
    </row>
    <row r="38" spans="1:16" ht="62.5" x14ac:dyDescent="0.25">
      <c r="A38" t="s">
        <v>47</v>
      </c>
      <c r="E38" s="29" t="s">
        <v>109</v>
      </c>
    </row>
    <row r="39" spans="1:16" ht="12.5" x14ac:dyDescent="0.25">
      <c r="A39" s="18" t="s">
        <v>38</v>
      </c>
      <c r="B39" s="23" t="s">
        <v>35</v>
      </c>
      <c r="C39" s="23" t="s">
        <v>126</v>
      </c>
      <c r="D39" s="18" t="s">
        <v>127</v>
      </c>
      <c r="E39" s="24" t="s">
        <v>128</v>
      </c>
      <c r="F39" s="25" t="s">
        <v>106</v>
      </c>
      <c r="G39" s="26">
        <v>754.40899999999999</v>
      </c>
      <c r="H39" s="27">
        <v>0</v>
      </c>
      <c r="I39" s="27">
        <f>ROUND(ROUND(H39,2)*ROUND(G39,3),2)</f>
        <v>0</v>
      </c>
      <c r="O39">
        <f>(I39*21)/100</f>
        <v>0</v>
      </c>
      <c r="P39" t="s">
        <v>16</v>
      </c>
    </row>
    <row r="40" spans="1:16" ht="37.5" x14ac:dyDescent="0.25">
      <c r="A40" s="28" t="s">
        <v>43</v>
      </c>
      <c r="E40" s="29" t="s">
        <v>129</v>
      </c>
    </row>
    <row r="41" spans="1:16" ht="195" x14ac:dyDescent="0.25">
      <c r="A41" s="30" t="s">
        <v>45</v>
      </c>
      <c r="E41" s="31" t="s">
        <v>130</v>
      </c>
    </row>
    <row r="42" spans="1:16" ht="62.5" x14ac:dyDescent="0.25">
      <c r="A42" t="s">
        <v>47</v>
      </c>
      <c r="E42" s="29" t="s">
        <v>109</v>
      </c>
    </row>
    <row r="43" spans="1:16" ht="12.5" x14ac:dyDescent="0.25">
      <c r="A43" s="18" t="s">
        <v>38</v>
      </c>
      <c r="B43" s="23" t="s">
        <v>131</v>
      </c>
      <c r="C43" s="23" t="s">
        <v>132</v>
      </c>
      <c r="D43" s="18" t="s">
        <v>9</v>
      </c>
      <c r="E43" s="24" t="s">
        <v>133</v>
      </c>
      <c r="F43" s="25" t="s">
        <v>106</v>
      </c>
      <c r="G43" s="26">
        <v>56.262999999999998</v>
      </c>
      <c r="H43" s="27">
        <v>0</v>
      </c>
      <c r="I43" s="27">
        <f>ROUND(ROUND(H43,2)*ROUND(G43,3),2)</f>
        <v>0</v>
      </c>
      <c r="O43">
        <f>(I43*21)/100</f>
        <v>0</v>
      </c>
      <c r="P43" t="s">
        <v>16</v>
      </c>
    </row>
    <row r="44" spans="1:16" ht="37.5" x14ac:dyDescent="0.25">
      <c r="A44" s="28" t="s">
        <v>43</v>
      </c>
      <c r="E44" s="29" t="s">
        <v>134</v>
      </c>
    </row>
    <row r="45" spans="1:16" ht="143" x14ac:dyDescent="0.25">
      <c r="A45" s="30" t="s">
        <v>45</v>
      </c>
      <c r="E45" s="31" t="s">
        <v>135</v>
      </c>
    </row>
    <row r="46" spans="1:16" ht="37.5" x14ac:dyDescent="0.25">
      <c r="A46" t="s">
        <v>47</v>
      </c>
      <c r="E46" s="29" t="s">
        <v>136</v>
      </c>
    </row>
    <row r="47" spans="1:16" ht="12.5" x14ac:dyDescent="0.25">
      <c r="A47" s="18" t="s">
        <v>38</v>
      </c>
      <c r="B47" s="23" t="s">
        <v>137</v>
      </c>
      <c r="C47" s="23" t="s">
        <v>138</v>
      </c>
      <c r="D47" s="18" t="s">
        <v>9</v>
      </c>
      <c r="E47" s="24" t="s">
        <v>139</v>
      </c>
      <c r="F47" s="25" t="s">
        <v>106</v>
      </c>
      <c r="G47" s="26">
        <v>178.886</v>
      </c>
      <c r="H47" s="27">
        <v>0</v>
      </c>
      <c r="I47" s="27">
        <f>ROUND(ROUND(H47,2)*ROUND(G47,3),2)</f>
        <v>0</v>
      </c>
      <c r="O47">
        <f>(I47*21)/100</f>
        <v>0</v>
      </c>
      <c r="P47" t="s">
        <v>16</v>
      </c>
    </row>
    <row r="48" spans="1:16" ht="12.5" x14ac:dyDescent="0.25">
      <c r="A48" s="28" t="s">
        <v>43</v>
      </c>
      <c r="E48" s="29" t="s">
        <v>140</v>
      </c>
    </row>
    <row r="49" spans="1:16" ht="208" x14ac:dyDescent="0.25">
      <c r="A49" s="30" t="s">
        <v>45</v>
      </c>
      <c r="E49" s="31" t="s">
        <v>141</v>
      </c>
    </row>
    <row r="50" spans="1:16" ht="362.5" x14ac:dyDescent="0.25">
      <c r="A50" t="s">
        <v>47</v>
      </c>
      <c r="E50" s="29" t="s">
        <v>142</v>
      </c>
    </row>
    <row r="51" spans="1:16" ht="12.5" x14ac:dyDescent="0.25">
      <c r="A51" s="18" t="s">
        <v>38</v>
      </c>
      <c r="B51" s="23" t="s">
        <v>143</v>
      </c>
      <c r="C51" s="23" t="s">
        <v>144</v>
      </c>
      <c r="D51" s="18" t="s">
        <v>9</v>
      </c>
      <c r="E51" s="24" t="s">
        <v>139</v>
      </c>
      <c r="F51" s="25" t="s">
        <v>106</v>
      </c>
      <c r="G51" s="26">
        <v>2437.8560000000002</v>
      </c>
      <c r="H51" s="27">
        <v>0</v>
      </c>
      <c r="I51" s="27">
        <f>ROUND(ROUND(H51,2)*ROUND(G51,3),2)</f>
        <v>0</v>
      </c>
      <c r="O51">
        <f>(I51*21)/100</f>
        <v>0</v>
      </c>
      <c r="P51" t="s">
        <v>16</v>
      </c>
    </row>
    <row r="52" spans="1:16" ht="50" x14ac:dyDescent="0.25">
      <c r="A52" s="28" t="s">
        <v>43</v>
      </c>
      <c r="E52" s="29" t="s">
        <v>145</v>
      </c>
    </row>
    <row r="53" spans="1:16" ht="409.5" x14ac:dyDescent="0.25">
      <c r="A53" s="30" t="s">
        <v>45</v>
      </c>
      <c r="E53" s="31" t="s">
        <v>146</v>
      </c>
    </row>
    <row r="54" spans="1:16" ht="362.5" x14ac:dyDescent="0.25">
      <c r="A54" t="s">
        <v>47</v>
      </c>
      <c r="E54" s="29" t="s">
        <v>147</v>
      </c>
    </row>
    <row r="55" spans="1:16" ht="12.5" x14ac:dyDescent="0.25">
      <c r="A55" s="18" t="s">
        <v>38</v>
      </c>
      <c r="B55" s="23" t="s">
        <v>148</v>
      </c>
      <c r="C55" s="23" t="s">
        <v>149</v>
      </c>
      <c r="D55" s="18" t="s">
        <v>22</v>
      </c>
      <c r="E55" s="24" t="s">
        <v>150</v>
      </c>
      <c r="F55" s="25" t="s">
        <v>106</v>
      </c>
      <c r="G55" s="26">
        <v>423.70299999999997</v>
      </c>
      <c r="H55" s="27">
        <v>0</v>
      </c>
      <c r="I55" s="27">
        <f>ROUND(ROUND(H55,2)*ROUND(G55,3),2)</f>
        <v>0</v>
      </c>
      <c r="O55">
        <f>(I55*21)/100</f>
        <v>0</v>
      </c>
      <c r="P55" t="s">
        <v>16</v>
      </c>
    </row>
    <row r="56" spans="1:16" ht="25" x14ac:dyDescent="0.25">
      <c r="A56" s="28" t="s">
        <v>43</v>
      </c>
      <c r="E56" s="29" t="s">
        <v>151</v>
      </c>
    </row>
    <row r="57" spans="1:16" ht="312" x14ac:dyDescent="0.25">
      <c r="A57" s="30" t="s">
        <v>45</v>
      </c>
      <c r="E57" s="31" t="s">
        <v>152</v>
      </c>
    </row>
    <row r="58" spans="1:16" ht="300" x14ac:dyDescent="0.25">
      <c r="A58" t="s">
        <v>47</v>
      </c>
      <c r="E58" s="29" t="s">
        <v>153</v>
      </c>
    </row>
    <row r="59" spans="1:16" ht="12.5" x14ac:dyDescent="0.25">
      <c r="A59" s="18" t="s">
        <v>38</v>
      </c>
      <c r="B59" s="23" t="s">
        <v>154</v>
      </c>
      <c r="C59" s="23" t="s">
        <v>149</v>
      </c>
      <c r="D59" s="18" t="s">
        <v>16</v>
      </c>
      <c r="E59" s="24" t="s">
        <v>150</v>
      </c>
      <c r="F59" s="25" t="s">
        <v>106</v>
      </c>
      <c r="G59" s="26">
        <v>244.81700000000001</v>
      </c>
      <c r="H59" s="27">
        <v>0</v>
      </c>
      <c r="I59" s="27">
        <f>ROUND(ROUND(H59,2)*ROUND(G59,3),2)</f>
        <v>0</v>
      </c>
      <c r="O59">
        <f>(I59*21)/100</f>
        <v>0</v>
      </c>
      <c r="P59" t="s">
        <v>16</v>
      </c>
    </row>
    <row r="60" spans="1:16" ht="37.5" x14ac:dyDescent="0.25">
      <c r="A60" s="28" t="s">
        <v>43</v>
      </c>
      <c r="E60" s="29" t="s">
        <v>155</v>
      </c>
    </row>
    <row r="61" spans="1:16" ht="13" x14ac:dyDescent="0.25">
      <c r="A61" s="30" t="s">
        <v>45</v>
      </c>
      <c r="E61" s="31" t="s">
        <v>156</v>
      </c>
    </row>
    <row r="62" spans="1:16" ht="312.5" x14ac:dyDescent="0.25">
      <c r="A62" t="s">
        <v>47</v>
      </c>
      <c r="E62" s="29" t="s">
        <v>157</v>
      </c>
    </row>
    <row r="63" spans="1:16" ht="12.5" x14ac:dyDescent="0.25">
      <c r="A63" s="18" t="s">
        <v>38</v>
      </c>
      <c r="B63" s="23" t="s">
        <v>158</v>
      </c>
      <c r="C63" s="23" t="s">
        <v>159</v>
      </c>
      <c r="D63" s="18" t="s">
        <v>9</v>
      </c>
      <c r="E63" s="24" t="s">
        <v>160</v>
      </c>
      <c r="F63" s="25" t="s">
        <v>106</v>
      </c>
      <c r="G63" s="26">
        <v>178.886</v>
      </c>
      <c r="H63" s="27">
        <v>0</v>
      </c>
      <c r="I63" s="27">
        <f>ROUND(ROUND(H63,2)*ROUND(G63,3),2)</f>
        <v>0</v>
      </c>
      <c r="O63">
        <f>(I63*21)/100</f>
        <v>0</v>
      </c>
      <c r="P63" t="s">
        <v>16</v>
      </c>
    </row>
    <row r="64" spans="1:16" ht="25" x14ac:dyDescent="0.25">
      <c r="A64" s="28" t="s">
        <v>43</v>
      </c>
      <c r="E64" s="29" t="s">
        <v>161</v>
      </c>
    </row>
    <row r="65" spans="1:16" ht="221" x14ac:dyDescent="0.25">
      <c r="A65" s="30" t="s">
        <v>45</v>
      </c>
      <c r="E65" s="31" t="s">
        <v>162</v>
      </c>
    </row>
    <row r="66" spans="1:16" ht="262.5" x14ac:dyDescent="0.25">
      <c r="A66" t="s">
        <v>47</v>
      </c>
      <c r="E66" s="29" t="s">
        <v>163</v>
      </c>
    </row>
    <row r="67" spans="1:16" ht="12.5" x14ac:dyDescent="0.25">
      <c r="A67" s="18" t="s">
        <v>38</v>
      </c>
      <c r="B67" s="23" t="s">
        <v>164</v>
      </c>
      <c r="C67" s="23" t="s">
        <v>165</v>
      </c>
      <c r="D67" s="18" t="s">
        <v>9</v>
      </c>
      <c r="E67" s="24" t="s">
        <v>166</v>
      </c>
      <c r="F67" s="25" t="s">
        <v>106</v>
      </c>
      <c r="G67" s="26">
        <v>1367.4190000000001</v>
      </c>
      <c r="H67" s="27">
        <v>0</v>
      </c>
      <c r="I67" s="27">
        <f>ROUND(ROUND(H67,2)*ROUND(G67,3),2)</f>
        <v>0</v>
      </c>
      <c r="O67">
        <f>(I67*21)/100</f>
        <v>0</v>
      </c>
      <c r="P67" t="s">
        <v>16</v>
      </c>
    </row>
    <row r="68" spans="1:16" ht="62.5" x14ac:dyDescent="0.25">
      <c r="A68" s="28" t="s">
        <v>43</v>
      </c>
      <c r="E68" s="29" t="s">
        <v>167</v>
      </c>
    </row>
    <row r="69" spans="1:16" ht="26" x14ac:dyDescent="0.25">
      <c r="A69" s="30" t="s">
        <v>45</v>
      </c>
      <c r="E69" s="31" t="s">
        <v>168</v>
      </c>
    </row>
    <row r="70" spans="1:16" ht="262.5" x14ac:dyDescent="0.25">
      <c r="A70" t="s">
        <v>47</v>
      </c>
      <c r="E70" s="29" t="s">
        <v>163</v>
      </c>
    </row>
    <row r="71" spans="1:16" ht="12.5" x14ac:dyDescent="0.25">
      <c r="A71" s="18" t="s">
        <v>38</v>
      </c>
      <c r="B71" s="23" t="s">
        <v>169</v>
      </c>
      <c r="C71" s="23" t="s">
        <v>170</v>
      </c>
      <c r="D71" s="18" t="s">
        <v>9</v>
      </c>
      <c r="E71" s="24" t="s">
        <v>171</v>
      </c>
      <c r="F71" s="25" t="s">
        <v>106</v>
      </c>
      <c r="G71" s="26">
        <v>1984.623</v>
      </c>
      <c r="H71" s="27">
        <v>0</v>
      </c>
      <c r="I71" s="27">
        <f>ROUND(ROUND(H71,2)*ROUND(G71,3),2)</f>
        <v>0</v>
      </c>
      <c r="O71">
        <f>(I71*21)/100</f>
        <v>0</v>
      </c>
      <c r="P71" t="s">
        <v>16</v>
      </c>
    </row>
    <row r="72" spans="1:16" ht="62.5" x14ac:dyDescent="0.25">
      <c r="A72" s="28" t="s">
        <v>43</v>
      </c>
      <c r="E72" s="29" t="s">
        <v>172</v>
      </c>
    </row>
    <row r="73" spans="1:16" ht="104" x14ac:dyDescent="0.25">
      <c r="A73" s="30" t="s">
        <v>45</v>
      </c>
      <c r="E73" s="31" t="s">
        <v>173</v>
      </c>
    </row>
    <row r="74" spans="1:16" ht="275" x14ac:dyDescent="0.25">
      <c r="A74" t="s">
        <v>47</v>
      </c>
      <c r="E74" s="29" t="s">
        <v>174</v>
      </c>
    </row>
    <row r="75" spans="1:16" ht="12.5" x14ac:dyDescent="0.25">
      <c r="A75" s="18" t="s">
        <v>38</v>
      </c>
      <c r="B75" s="23" t="s">
        <v>175</v>
      </c>
      <c r="C75" s="23" t="s">
        <v>176</v>
      </c>
      <c r="D75" s="18" t="s">
        <v>9</v>
      </c>
      <c r="E75" s="24" t="s">
        <v>177</v>
      </c>
      <c r="F75" s="25" t="s">
        <v>106</v>
      </c>
      <c r="G75" s="26">
        <v>143.43199999999999</v>
      </c>
      <c r="H75" s="27">
        <v>0</v>
      </c>
      <c r="I75" s="27">
        <f>ROUND(ROUND(H75,2)*ROUND(G75,3),2)</f>
        <v>0</v>
      </c>
      <c r="O75">
        <f>(I75*21)/100</f>
        <v>0</v>
      </c>
      <c r="P75" t="s">
        <v>16</v>
      </c>
    </row>
    <row r="76" spans="1:16" ht="12.5" x14ac:dyDescent="0.25">
      <c r="A76" s="28" t="s">
        <v>43</v>
      </c>
      <c r="E76" s="29" t="s">
        <v>178</v>
      </c>
    </row>
    <row r="77" spans="1:16" ht="169" x14ac:dyDescent="0.25">
      <c r="A77" s="30" t="s">
        <v>45</v>
      </c>
      <c r="E77" s="31" t="s">
        <v>179</v>
      </c>
    </row>
    <row r="78" spans="1:16" ht="237.5" x14ac:dyDescent="0.25">
      <c r="A78" t="s">
        <v>47</v>
      </c>
      <c r="E78" s="29" t="s">
        <v>180</v>
      </c>
    </row>
    <row r="79" spans="1:16" ht="12.5" x14ac:dyDescent="0.25">
      <c r="A79" s="18" t="s">
        <v>38</v>
      </c>
      <c r="B79" s="23" t="s">
        <v>181</v>
      </c>
      <c r="C79" s="23" t="s">
        <v>182</v>
      </c>
      <c r="D79" s="18" t="s">
        <v>9</v>
      </c>
      <c r="E79" s="24" t="s">
        <v>183</v>
      </c>
      <c r="F79" s="25" t="s">
        <v>106</v>
      </c>
      <c r="G79" s="26">
        <v>87.713999999999999</v>
      </c>
      <c r="H79" s="27">
        <v>0</v>
      </c>
      <c r="I79" s="27">
        <f>ROUND(ROUND(H79,2)*ROUND(G79,3),2)</f>
        <v>0</v>
      </c>
      <c r="O79">
        <f>(I79*21)/100</f>
        <v>0</v>
      </c>
      <c r="P79" t="s">
        <v>16</v>
      </c>
    </row>
    <row r="80" spans="1:16" ht="37.5" x14ac:dyDescent="0.25">
      <c r="A80" s="28" t="s">
        <v>43</v>
      </c>
      <c r="E80" s="29" t="s">
        <v>184</v>
      </c>
    </row>
    <row r="81" spans="1:16" ht="325" x14ac:dyDescent="0.25">
      <c r="A81" s="30" t="s">
        <v>45</v>
      </c>
      <c r="E81" s="31" t="s">
        <v>185</v>
      </c>
    </row>
    <row r="82" spans="1:16" ht="12.5" x14ac:dyDescent="0.25">
      <c r="A82" t="s">
        <v>47</v>
      </c>
      <c r="E82" s="29" t="s">
        <v>186</v>
      </c>
    </row>
    <row r="83" spans="1:16" ht="12.5" x14ac:dyDescent="0.25">
      <c r="A83" s="18" t="s">
        <v>38</v>
      </c>
      <c r="B83" s="23" t="s">
        <v>187</v>
      </c>
      <c r="C83" s="23" t="s">
        <v>188</v>
      </c>
      <c r="D83" s="18" t="s">
        <v>9</v>
      </c>
      <c r="E83" s="24" t="s">
        <v>189</v>
      </c>
      <c r="F83" s="25" t="s">
        <v>106</v>
      </c>
      <c r="G83" s="26">
        <v>2.073</v>
      </c>
      <c r="H83" s="27">
        <v>0</v>
      </c>
      <c r="I83" s="27">
        <f>ROUND(ROUND(H83,2)*ROUND(G83,3),2)</f>
        <v>0</v>
      </c>
      <c r="O83">
        <f>(I83*21)/100</f>
        <v>0</v>
      </c>
      <c r="P83" t="s">
        <v>16</v>
      </c>
    </row>
    <row r="84" spans="1:16" ht="12.5" x14ac:dyDescent="0.25">
      <c r="A84" s="28" t="s">
        <v>43</v>
      </c>
      <c r="E84" s="29" t="s">
        <v>190</v>
      </c>
    </row>
    <row r="85" spans="1:16" ht="26" x14ac:dyDescent="0.25">
      <c r="A85" s="30" t="s">
        <v>45</v>
      </c>
      <c r="E85" s="31" t="s">
        <v>191</v>
      </c>
    </row>
    <row r="86" spans="1:16" ht="275" x14ac:dyDescent="0.25">
      <c r="A86" t="s">
        <v>47</v>
      </c>
      <c r="E86" s="29" t="s">
        <v>192</v>
      </c>
    </row>
    <row r="87" spans="1:16" ht="12.5" x14ac:dyDescent="0.25">
      <c r="A87" s="18" t="s">
        <v>38</v>
      </c>
      <c r="B87" s="23" t="s">
        <v>193</v>
      </c>
      <c r="C87" s="23" t="s">
        <v>194</v>
      </c>
      <c r="D87" s="18" t="s">
        <v>9</v>
      </c>
      <c r="E87" s="24" t="s">
        <v>195</v>
      </c>
      <c r="F87" s="25" t="s">
        <v>101</v>
      </c>
      <c r="G87" s="26">
        <v>3906.9119999999998</v>
      </c>
      <c r="H87" s="27">
        <v>0</v>
      </c>
      <c r="I87" s="27">
        <f>ROUND(ROUND(H87,2)*ROUND(G87,3),2)</f>
        <v>0</v>
      </c>
      <c r="O87">
        <f>(I87*21)/100</f>
        <v>0</v>
      </c>
      <c r="P87" t="s">
        <v>16</v>
      </c>
    </row>
    <row r="88" spans="1:16" ht="25" x14ac:dyDescent="0.25">
      <c r="A88" s="28" t="s">
        <v>43</v>
      </c>
      <c r="E88" s="29" t="s">
        <v>196</v>
      </c>
    </row>
    <row r="89" spans="1:16" ht="13" x14ac:dyDescent="0.25">
      <c r="A89" s="30" t="s">
        <v>45</v>
      </c>
      <c r="E89" s="31" t="s">
        <v>197</v>
      </c>
    </row>
    <row r="90" spans="1:16" ht="25" x14ac:dyDescent="0.25">
      <c r="A90" t="s">
        <v>47</v>
      </c>
      <c r="E90" s="29" t="s">
        <v>198</v>
      </c>
    </row>
    <row r="91" spans="1:16" ht="12.5" x14ac:dyDescent="0.25">
      <c r="A91" s="18" t="s">
        <v>38</v>
      </c>
      <c r="B91" s="23" t="s">
        <v>199</v>
      </c>
      <c r="C91" s="23" t="s">
        <v>200</v>
      </c>
      <c r="D91" s="18" t="s">
        <v>9</v>
      </c>
      <c r="E91" s="24" t="s">
        <v>201</v>
      </c>
      <c r="F91" s="25" t="s">
        <v>101</v>
      </c>
      <c r="G91" s="26">
        <v>1632.11</v>
      </c>
      <c r="H91" s="27">
        <v>0</v>
      </c>
      <c r="I91" s="27">
        <f>ROUND(ROUND(H91,2)*ROUND(G91,3),2)</f>
        <v>0</v>
      </c>
      <c r="O91">
        <f>(I91*21)/100</f>
        <v>0</v>
      </c>
      <c r="P91" t="s">
        <v>16</v>
      </c>
    </row>
    <row r="92" spans="1:16" ht="25" x14ac:dyDescent="0.25">
      <c r="A92" s="28" t="s">
        <v>43</v>
      </c>
      <c r="E92" s="29" t="s">
        <v>202</v>
      </c>
    </row>
    <row r="93" spans="1:16" ht="91" x14ac:dyDescent="0.25">
      <c r="A93" s="30" t="s">
        <v>45</v>
      </c>
      <c r="E93" s="31" t="s">
        <v>203</v>
      </c>
    </row>
    <row r="94" spans="1:16" ht="37.5" x14ac:dyDescent="0.25">
      <c r="A94" t="s">
        <v>47</v>
      </c>
      <c r="E94" s="29" t="s">
        <v>204</v>
      </c>
    </row>
    <row r="95" spans="1:16" ht="12.5" x14ac:dyDescent="0.25">
      <c r="A95" s="18" t="s">
        <v>38</v>
      </c>
      <c r="B95" s="23" t="s">
        <v>205</v>
      </c>
      <c r="C95" s="23" t="s">
        <v>206</v>
      </c>
      <c r="D95" s="18" t="s">
        <v>9</v>
      </c>
      <c r="E95" s="24" t="s">
        <v>207</v>
      </c>
      <c r="F95" s="25" t="s">
        <v>101</v>
      </c>
      <c r="G95" s="26">
        <v>1632.11</v>
      </c>
      <c r="H95" s="27">
        <v>0</v>
      </c>
      <c r="I95" s="27">
        <f>ROUND(ROUND(H95,2)*ROUND(G95,3),2)</f>
        <v>0</v>
      </c>
      <c r="O95">
        <f>(I95*21)/100</f>
        <v>0</v>
      </c>
      <c r="P95" t="s">
        <v>16</v>
      </c>
    </row>
    <row r="96" spans="1:16" ht="25" x14ac:dyDescent="0.25">
      <c r="A96" s="28" t="s">
        <v>43</v>
      </c>
      <c r="E96" s="29" t="s">
        <v>202</v>
      </c>
    </row>
    <row r="97" spans="1:18" ht="91" x14ac:dyDescent="0.25">
      <c r="A97" s="30" t="s">
        <v>45</v>
      </c>
      <c r="E97" s="31" t="s">
        <v>203</v>
      </c>
    </row>
    <row r="98" spans="1:18" ht="25" x14ac:dyDescent="0.25">
      <c r="A98" t="s">
        <v>47</v>
      </c>
      <c r="E98" s="29" t="s">
        <v>208</v>
      </c>
    </row>
    <row r="99" spans="1:18" ht="12.5" x14ac:dyDescent="0.25">
      <c r="A99" s="18" t="s">
        <v>38</v>
      </c>
      <c r="B99" s="23" t="s">
        <v>209</v>
      </c>
      <c r="C99" s="23" t="s">
        <v>210</v>
      </c>
      <c r="D99" s="18" t="s">
        <v>9</v>
      </c>
      <c r="E99" s="24" t="s">
        <v>211</v>
      </c>
      <c r="F99" s="25" t="s">
        <v>101</v>
      </c>
      <c r="G99" s="26">
        <v>225</v>
      </c>
      <c r="H99" s="27">
        <v>0</v>
      </c>
      <c r="I99" s="27">
        <f>ROUND(ROUND(H99,2)*ROUND(G99,3),2)</f>
        <v>0</v>
      </c>
      <c r="O99">
        <f>(I99*21)/100</f>
        <v>0</v>
      </c>
      <c r="P99" t="s">
        <v>16</v>
      </c>
    </row>
    <row r="100" spans="1:18" ht="37.5" x14ac:dyDescent="0.25">
      <c r="A100" s="28" t="s">
        <v>43</v>
      </c>
      <c r="E100" s="29" t="s">
        <v>212</v>
      </c>
    </row>
    <row r="101" spans="1:18" ht="26" x14ac:dyDescent="0.25">
      <c r="A101" s="30" t="s">
        <v>45</v>
      </c>
      <c r="E101" s="31" t="s">
        <v>213</v>
      </c>
    </row>
    <row r="102" spans="1:18" ht="75" x14ac:dyDescent="0.25">
      <c r="A102" t="s">
        <v>47</v>
      </c>
      <c r="E102" s="29" t="s">
        <v>214</v>
      </c>
    </row>
    <row r="103" spans="1:18" ht="12.5" x14ac:dyDescent="0.25">
      <c r="A103" s="18" t="s">
        <v>38</v>
      </c>
      <c r="B103" s="23" t="s">
        <v>215</v>
      </c>
      <c r="C103" s="23" t="s">
        <v>216</v>
      </c>
      <c r="D103" s="18" t="s">
        <v>9</v>
      </c>
      <c r="E103" s="24" t="s">
        <v>217</v>
      </c>
      <c r="F103" s="25" t="s">
        <v>218</v>
      </c>
      <c r="G103" s="26">
        <v>30</v>
      </c>
      <c r="H103" s="27">
        <v>0</v>
      </c>
      <c r="I103" s="27">
        <f>ROUND(ROUND(H103,2)*ROUND(G103,3),2)</f>
        <v>0</v>
      </c>
      <c r="O103">
        <f>(I103*21)/100</f>
        <v>0</v>
      </c>
      <c r="P103" t="s">
        <v>16</v>
      </c>
    </row>
    <row r="104" spans="1:18" ht="37.5" x14ac:dyDescent="0.25">
      <c r="A104" s="28" t="s">
        <v>43</v>
      </c>
      <c r="E104" s="29" t="s">
        <v>219</v>
      </c>
    </row>
    <row r="105" spans="1:18" ht="13" x14ac:dyDescent="0.25">
      <c r="A105" s="30" t="s">
        <v>45</v>
      </c>
      <c r="E105" s="31" t="s">
        <v>220</v>
      </c>
    </row>
    <row r="106" spans="1:18" ht="75" x14ac:dyDescent="0.25">
      <c r="A106" t="s">
        <v>47</v>
      </c>
      <c r="E106" s="29" t="s">
        <v>221</v>
      </c>
    </row>
    <row r="107" spans="1:18" ht="12.5" x14ac:dyDescent="0.25">
      <c r="A107" s="18" t="s">
        <v>38</v>
      </c>
      <c r="B107" s="23" t="s">
        <v>222</v>
      </c>
      <c r="C107" s="23" t="s">
        <v>223</v>
      </c>
      <c r="D107" s="18" t="s">
        <v>9</v>
      </c>
      <c r="E107" s="24" t="s">
        <v>224</v>
      </c>
      <c r="F107" s="25" t="s">
        <v>106</v>
      </c>
      <c r="G107" s="26">
        <v>1.5</v>
      </c>
      <c r="H107" s="27">
        <v>0</v>
      </c>
      <c r="I107" s="27">
        <f>ROUND(ROUND(H107,2)*ROUND(G107,3),2)</f>
        <v>0</v>
      </c>
      <c r="O107">
        <f>(I107*21)/100</f>
        <v>0</v>
      </c>
      <c r="P107" t="s">
        <v>16</v>
      </c>
    </row>
    <row r="108" spans="1:18" ht="37.5" x14ac:dyDescent="0.25">
      <c r="A108" s="28" t="s">
        <v>43</v>
      </c>
      <c r="E108" s="29" t="s">
        <v>225</v>
      </c>
    </row>
    <row r="109" spans="1:18" ht="13" x14ac:dyDescent="0.25">
      <c r="A109" s="30" t="s">
        <v>45</v>
      </c>
      <c r="E109" s="31" t="s">
        <v>226</v>
      </c>
    </row>
    <row r="110" spans="1:18" ht="62.5" x14ac:dyDescent="0.25">
      <c r="A110" t="s">
        <v>47</v>
      </c>
      <c r="E110" s="29" t="s">
        <v>227</v>
      </c>
    </row>
    <row r="111" spans="1:18" ht="12.75" customHeight="1" x14ac:dyDescent="0.3">
      <c r="A111" s="10" t="s">
        <v>36</v>
      </c>
      <c r="B111" s="10"/>
      <c r="C111" s="33" t="s">
        <v>16</v>
      </c>
      <c r="D111" s="10"/>
      <c r="E111" s="21" t="s">
        <v>228</v>
      </c>
      <c r="F111" s="10"/>
      <c r="G111" s="10"/>
      <c r="H111" s="10"/>
      <c r="I111" s="34">
        <f>0+Q111</f>
        <v>0</v>
      </c>
      <c r="O111">
        <f>0+R111</f>
        <v>0</v>
      </c>
      <c r="Q111">
        <f>0+I112+I116</f>
        <v>0</v>
      </c>
      <c r="R111">
        <f>0+O112+O116</f>
        <v>0</v>
      </c>
    </row>
    <row r="112" spans="1:18" ht="12.5" x14ac:dyDescent="0.25">
      <c r="A112" s="18" t="s">
        <v>38</v>
      </c>
      <c r="B112" s="23" t="s">
        <v>229</v>
      </c>
      <c r="C112" s="23" t="s">
        <v>230</v>
      </c>
      <c r="D112" s="18" t="s">
        <v>9</v>
      </c>
      <c r="E112" s="24" t="s">
        <v>231</v>
      </c>
      <c r="F112" s="25" t="s">
        <v>101</v>
      </c>
      <c r="G112" s="26">
        <v>642.072</v>
      </c>
      <c r="H112" s="27">
        <v>0</v>
      </c>
      <c r="I112" s="27">
        <f>ROUND(ROUND(H112,2)*ROUND(G112,3),2)</f>
        <v>0</v>
      </c>
      <c r="O112">
        <f>(I112*21)/100</f>
        <v>0</v>
      </c>
      <c r="P112" t="s">
        <v>16</v>
      </c>
    </row>
    <row r="113" spans="1:18" ht="50" x14ac:dyDescent="0.25">
      <c r="A113" s="28" t="s">
        <v>43</v>
      </c>
      <c r="E113" s="29" t="s">
        <v>232</v>
      </c>
    </row>
    <row r="114" spans="1:18" ht="143" x14ac:dyDescent="0.25">
      <c r="A114" s="30" t="s">
        <v>45</v>
      </c>
      <c r="E114" s="31" t="s">
        <v>233</v>
      </c>
    </row>
    <row r="115" spans="1:18" ht="25" x14ac:dyDescent="0.25">
      <c r="A115" t="s">
        <v>47</v>
      </c>
      <c r="E115" s="29" t="s">
        <v>234</v>
      </c>
    </row>
    <row r="116" spans="1:18" ht="12.5" x14ac:dyDescent="0.25">
      <c r="A116" s="18" t="s">
        <v>38</v>
      </c>
      <c r="B116" s="23" t="s">
        <v>235</v>
      </c>
      <c r="C116" s="23" t="s">
        <v>236</v>
      </c>
      <c r="D116" s="18" t="s">
        <v>9</v>
      </c>
      <c r="E116" s="24" t="s">
        <v>237</v>
      </c>
      <c r="F116" s="25" t="s">
        <v>101</v>
      </c>
      <c r="G116" s="26">
        <v>3906.9119999999998</v>
      </c>
      <c r="H116" s="27">
        <v>0</v>
      </c>
      <c r="I116" s="27">
        <f>ROUND(ROUND(H116,2)*ROUND(G116,3),2)</f>
        <v>0</v>
      </c>
      <c r="O116">
        <f>(I116*21)/100</f>
        <v>0</v>
      </c>
      <c r="P116" t="s">
        <v>16</v>
      </c>
    </row>
    <row r="117" spans="1:18" ht="25" x14ac:dyDescent="0.25">
      <c r="A117" s="28" t="s">
        <v>43</v>
      </c>
      <c r="E117" s="29" t="s">
        <v>238</v>
      </c>
    </row>
    <row r="118" spans="1:18" ht="13" x14ac:dyDescent="0.25">
      <c r="A118" s="30" t="s">
        <v>45</v>
      </c>
      <c r="E118" s="31" t="s">
        <v>197</v>
      </c>
    </row>
    <row r="119" spans="1:18" ht="112.5" x14ac:dyDescent="0.25">
      <c r="A119" t="s">
        <v>47</v>
      </c>
      <c r="E119" s="29" t="s">
        <v>239</v>
      </c>
    </row>
    <row r="120" spans="1:18" ht="12.75" customHeight="1" x14ac:dyDescent="0.3">
      <c r="A120" s="10" t="s">
        <v>36</v>
      </c>
      <c r="B120" s="10"/>
      <c r="C120" s="33" t="s">
        <v>26</v>
      </c>
      <c r="D120" s="10"/>
      <c r="E120" s="21" t="s">
        <v>240</v>
      </c>
      <c r="F120" s="10"/>
      <c r="G120" s="10"/>
      <c r="H120" s="10"/>
      <c r="I120" s="34">
        <f>0+Q120</f>
        <v>0</v>
      </c>
      <c r="O120">
        <f>0+R120</f>
        <v>0</v>
      </c>
      <c r="Q120">
        <f>0+I121+I125+I129</f>
        <v>0</v>
      </c>
      <c r="R120">
        <f>0+O121+O125+O129</f>
        <v>0</v>
      </c>
    </row>
    <row r="121" spans="1:18" ht="12.5" x14ac:dyDescent="0.25">
      <c r="A121" s="18" t="s">
        <v>38</v>
      </c>
      <c r="B121" s="23" t="s">
        <v>241</v>
      </c>
      <c r="C121" s="23" t="s">
        <v>242</v>
      </c>
      <c r="D121" s="18" t="s">
        <v>9</v>
      </c>
      <c r="E121" s="24" t="s">
        <v>243</v>
      </c>
      <c r="F121" s="25" t="s">
        <v>106</v>
      </c>
      <c r="G121" s="26">
        <v>27.033999999999999</v>
      </c>
      <c r="H121" s="27">
        <v>0</v>
      </c>
      <c r="I121" s="27">
        <f>ROUND(ROUND(H121,2)*ROUND(G121,3),2)</f>
        <v>0</v>
      </c>
      <c r="O121">
        <f>(I121*21)/100</f>
        <v>0</v>
      </c>
      <c r="P121" t="s">
        <v>16</v>
      </c>
    </row>
    <row r="122" spans="1:18" ht="37.5" x14ac:dyDescent="0.25">
      <c r="A122" s="28" t="s">
        <v>43</v>
      </c>
      <c r="E122" s="29" t="s">
        <v>244</v>
      </c>
    </row>
    <row r="123" spans="1:18" ht="65" x14ac:dyDescent="0.25">
      <c r="A123" s="30" t="s">
        <v>45</v>
      </c>
      <c r="E123" s="31" t="s">
        <v>245</v>
      </c>
    </row>
    <row r="124" spans="1:18" ht="350" x14ac:dyDescent="0.25">
      <c r="A124" t="s">
        <v>47</v>
      </c>
      <c r="E124" s="29" t="s">
        <v>246</v>
      </c>
    </row>
    <row r="125" spans="1:18" ht="12.5" x14ac:dyDescent="0.25">
      <c r="A125" s="18" t="s">
        <v>38</v>
      </c>
      <c r="B125" s="23" t="s">
        <v>247</v>
      </c>
      <c r="C125" s="23" t="s">
        <v>248</v>
      </c>
      <c r="D125" s="18" t="s">
        <v>9</v>
      </c>
      <c r="E125" s="24" t="s">
        <v>249</v>
      </c>
      <c r="F125" s="25" t="s">
        <v>106</v>
      </c>
      <c r="G125" s="26">
        <v>6.3179999999999996</v>
      </c>
      <c r="H125" s="27">
        <v>0</v>
      </c>
      <c r="I125" s="27">
        <f>ROUND(ROUND(H125,2)*ROUND(G125,3),2)</f>
        <v>0</v>
      </c>
      <c r="O125">
        <f>(I125*21)/100</f>
        <v>0</v>
      </c>
      <c r="P125" t="s">
        <v>16</v>
      </c>
    </row>
    <row r="126" spans="1:18" ht="12.5" x14ac:dyDescent="0.25">
      <c r="A126" s="28" t="s">
        <v>43</v>
      </c>
      <c r="E126" s="29" t="s">
        <v>250</v>
      </c>
    </row>
    <row r="127" spans="1:18" ht="273" x14ac:dyDescent="0.25">
      <c r="A127" s="30" t="s">
        <v>45</v>
      </c>
      <c r="E127" s="31" t="s">
        <v>251</v>
      </c>
    </row>
    <row r="128" spans="1:18" ht="12.5" x14ac:dyDescent="0.25">
      <c r="A128" t="s">
        <v>47</v>
      </c>
      <c r="E128" s="29" t="s">
        <v>252</v>
      </c>
    </row>
    <row r="129" spans="1:18" ht="12.5" x14ac:dyDescent="0.25">
      <c r="A129" s="18" t="s">
        <v>38</v>
      </c>
      <c r="B129" s="23" t="s">
        <v>253</v>
      </c>
      <c r="C129" s="23" t="s">
        <v>254</v>
      </c>
      <c r="D129" s="18" t="s">
        <v>9</v>
      </c>
      <c r="E129" s="24" t="s">
        <v>255</v>
      </c>
      <c r="F129" s="25" t="s">
        <v>106</v>
      </c>
      <c r="G129" s="26">
        <v>0.11</v>
      </c>
      <c r="H129" s="27">
        <v>0</v>
      </c>
      <c r="I129" s="27">
        <f>ROUND(ROUND(H129,2)*ROUND(G129,3),2)</f>
        <v>0</v>
      </c>
      <c r="O129">
        <f>(I129*21)/100</f>
        <v>0</v>
      </c>
      <c r="P129" t="s">
        <v>16</v>
      </c>
    </row>
    <row r="130" spans="1:18" ht="25" x14ac:dyDescent="0.25">
      <c r="A130" s="28" t="s">
        <v>43</v>
      </c>
      <c r="E130" s="29" t="s">
        <v>256</v>
      </c>
    </row>
    <row r="131" spans="1:18" ht="13" x14ac:dyDescent="0.25">
      <c r="A131" s="30" t="s">
        <v>45</v>
      </c>
      <c r="E131" s="31" t="s">
        <v>257</v>
      </c>
    </row>
    <row r="132" spans="1:18" ht="100" x14ac:dyDescent="0.25">
      <c r="A132" t="s">
        <v>47</v>
      </c>
      <c r="E132" s="29" t="s">
        <v>258</v>
      </c>
    </row>
    <row r="133" spans="1:18" ht="12.75" customHeight="1" x14ac:dyDescent="0.3">
      <c r="A133" s="10" t="s">
        <v>36</v>
      </c>
      <c r="B133" s="10"/>
      <c r="C133" s="33" t="s">
        <v>28</v>
      </c>
      <c r="D133" s="10"/>
      <c r="E133" s="21" t="s">
        <v>259</v>
      </c>
      <c r="F133" s="10"/>
      <c r="G133" s="10"/>
      <c r="H133" s="10"/>
      <c r="I133" s="34">
        <f>0+Q133</f>
        <v>0</v>
      </c>
      <c r="O133">
        <f>0+R133</f>
        <v>0</v>
      </c>
      <c r="Q133">
        <f>0+I134+I138+I142+I146+I150+I154+I158+I162+I166+I170+I174+I178</f>
        <v>0</v>
      </c>
      <c r="R133">
        <f>0+O134+O138+O142+O146+O150+O154+O158+O162+O166+O170+O174+O178</f>
        <v>0</v>
      </c>
    </row>
    <row r="134" spans="1:18" ht="12.5" x14ac:dyDescent="0.25">
      <c r="A134" s="18" t="s">
        <v>38</v>
      </c>
      <c r="B134" s="23" t="s">
        <v>260</v>
      </c>
      <c r="C134" s="23" t="s">
        <v>261</v>
      </c>
      <c r="D134" s="18" t="s">
        <v>9</v>
      </c>
      <c r="E134" s="24" t="s">
        <v>262</v>
      </c>
      <c r="F134" s="25" t="s">
        <v>101</v>
      </c>
      <c r="G134" s="26">
        <v>3378.4250000000002</v>
      </c>
      <c r="H134" s="27">
        <v>0</v>
      </c>
      <c r="I134" s="27">
        <f>ROUND(ROUND(H134,2)*ROUND(G134,3),2)</f>
        <v>0</v>
      </c>
      <c r="O134">
        <f>(I134*21)/100</f>
        <v>0</v>
      </c>
      <c r="P134" t="s">
        <v>16</v>
      </c>
    </row>
    <row r="135" spans="1:18" ht="37.5" x14ac:dyDescent="0.25">
      <c r="A135" s="28" t="s">
        <v>43</v>
      </c>
      <c r="E135" s="29" t="s">
        <v>263</v>
      </c>
    </row>
    <row r="136" spans="1:18" ht="52" x14ac:dyDescent="0.25">
      <c r="A136" s="30" t="s">
        <v>45</v>
      </c>
      <c r="E136" s="31" t="s">
        <v>264</v>
      </c>
    </row>
    <row r="137" spans="1:18" ht="125" x14ac:dyDescent="0.25">
      <c r="A137" t="s">
        <v>47</v>
      </c>
      <c r="E137" s="29" t="s">
        <v>265</v>
      </c>
    </row>
    <row r="138" spans="1:18" ht="12.5" x14ac:dyDescent="0.25">
      <c r="A138" s="18" t="s">
        <v>38</v>
      </c>
      <c r="B138" s="23" t="s">
        <v>266</v>
      </c>
      <c r="C138" s="23" t="s">
        <v>267</v>
      </c>
      <c r="D138" s="18" t="s">
        <v>9</v>
      </c>
      <c r="E138" s="24" t="s">
        <v>268</v>
      </c>
      <c r="F138" s="25" t="s">
        <v>101</v>
      </c>
      <c r="G138" s="26">
        <v>702.83100000000002</v>
      </c>
      <c r="H138" s="27">
        <v>0</v>
      </c>
      <c r="I138" s="27">
        <f>ROUND(ROUND(H138,2)*ROUND(G138,3),2)</f>
        <v>0</v>
      </c>
      <c r="O138">
        <f>(I138*21)/100</f>
        <v>0</v>
      </c>
      <c r="P138" t="s">
        <v>16</v>
      </c>
    </row>
    <row r="139" spans="1:18" ht="25" x14ac:dyDescent="0.25">
      <c r="A139" s="28" t="s">
        <v>43</v>
      </c>
      <c r="E139" s="29" t="s">
        <v>269</v>
      </c>
    </row>
    <row r="140" spans="1:18" ht="117" x14ac:dyDescent="0.25">
      <c r="A140" s="30" t="s">
        <v>45</v>
      </c>
      <c r="E140" s="31" t="s">
        <v>270</v>
      </c>
    </row>
    <row r="141" spans="1:18" ht="50" x14ac:dyDescent="0.25">
      <c r="A141" t="s">
        <v>47</v>
      </c>
      <c r="E141" s="29" t="s">
        <v>271</v>
      </c>
    </row>
    <row r="142" spans="1:18" ht="12.5" x14ac:dyDescent="0.25">
      <c r="A142" s="18" t="s">
        <v>38</v>
      </c>
      <c r="B142" s="23" t="s">
        <v>272</v>
      </c>
      <c r="C142" s="23" t="s">
        <v>273</v>
      </c>
      <c r="D142" s="18" t="s">
        <v>9</v>
      </c>
      <c r="E142" s="24" t="s">
        <v>274</v>
      </c>
      <c r="F142" s="25" t="s">
        <v>101</v>
      </c>
      <c r="G142" s="26">
        <v>5323.1369999999997</v>
      </c>
      <c r="H142" s="27">
        <v>0</v>
      </c>
      <c r="I142" s="27">
        <f>ROUND(ROUND(H142,2)*ROUND(G142,3),2)</f>
        <v>0</v>
      </c>
      <c r="O142">
        <f>(I142*21)/100</f>
        <v>0</v>
      </c>
      <c r="P142" t="s">
        <v>16</v>
      </c>
    </row>
    <row r="143" spans="1:18" ht="25" x14ac:dyDescent="0.25">
      <c r="A143" s="28" t="s">
        <v>43</v>
      </c>
      <c r="E143" s="29" t="s">
        <v>275</v>
      </c>
    </row>
    <row r="144" spans="1:18" ht="52" x14ac:dyDescent="0.25">
      <c r="A144" s="30" t="s">
        <v>45</v>
      </c>
      <c r="E144" s="31" t="s">
        <v>276</v>
      </c>
    </row>
    <row r="145" spans="1:16" ht="50" x14ac:dyDescent="0.25">
      <c r="A145" t="s">
        <v>47</v>
      </c>
      <c r="E145" s="29" t="s">
        <v>271</v>
      </c>
    </row>
    <row r="146" spans="1:16" ht="12.5" x14ac:dyDescent="0.25">
      <c r="A146" s="18" t="s">
        <v>38</v>
      </c>
      <c r="B146" s="23" t="s">
        <v>277</v>
      </c>
      <c r="C146" s="23" t="s">
        <v>278</v>
      </c>
      <c r="D146" s="18" t="s">
        <v>9</v>
      </c>
      <c r="E146" s="24" t="s">
        <v>279</v>
      </c>
      <c r="F146" s="25" t="s">
        <v>101</v>
      </c>
      <c r="G146" s="26">
        <v>363.32</v>
      </c>
      <c r="H146" s="27">
        <v>0</v>
      </c>
      <c r="I146" s="27">
        <f>ROUND(ROUND(H146,2)*ROUND(G146,3),2)</f>
        <v>0</v>
      </c>
      <c r="O146">
        <f>(I146*21)/100</f>
        <v>0</v>
      </c>
      <c r="P146" t="s">
        <v>16</v>
      </c>
    </row>
    <row r="147" spans="1:16" ht="37.5" x14ac:dyDescent="0.25">
      <c r="A147" s="28" t="s">
        <v>43</v>
      </c>
      <c r="E147" s="29" t="s">
        <v>280</v>
      </c>
    </row>
    <row r="148" spans="1:16" ht="26" x14ac:dyDescent="0.25">
      <c r="A148" s="30" t="s">
        <v>45</v>
      </c>
      <c r="E148" s="31" t="s">
        <v>281</v>
      </c>
    </row>
    <row r="149" spans="1:16" ht="100" x14ac:dyDescent="0.25">
      <c r="A149" t="s">
        <v>47</v>
      </c>
      <c r="E149" s="29" t="s">
        <v>282</v>
      </c>
    </row>
    <row r="150" spans="1:16" ht="12.5" x14ac:dyDescent="0.25">
      <c r="A150" s="18" t="s">
        <v>38</v>
      </c>
      <c r="B150" s="23" t="s">
        <v>283</v>
      </c>
      <c r="C150" s="23" t="s">
        <v>284</v>
      </c>
      <c r="D150" s="18" t="s">
        <v>9</v>
      </c>
      <c r="E150" s="24" t="s">
        <v>285</v>
      </c>
      <c r="F150" s="25" t="s">
        <v>101</v>
      </c>
      <c r="G150" s="26">
        <v>3314.8029999999999</v>
      </c>
      <c r="H150" s="27">
        <v>0</v>
      </c>
      <c r="I150" s="27">
        <f>ROUND(ROUND(H150,2)*ROUND(G150,3),2)</f>
        <v>0</v>
      </c>
      <c r="O150">
        <f>(I150*21)/100</f>
        <v>0</v>
      </c>
      <c r="P150" t="s">
        <v>16</v>
      </c>
    </row>
    <row r="151" spans="1:16" ht="12.5" x14ac:dyDescent="0.25">
      <c r="A151" s="28" t="s">
        <v>43</v>
      </c>
      <c r="E151" s="29" t="s">
        <v>286</v>
      </c>
    </row>
    <row r="152" spans="1:16" ht="26" x14ac:dyDescent="0.25">
      <c r="A152" s="30" t="s">
        <v>45</v>
      </c>
      <c r="E152" s="31" t="s">
        <v>287</v>
      </c>
    </row>
    <row r="153" spans="1:16" ht="50" x14ac:dyDescent="0.25">
      <c r="A153" t="s">
        <v>47</v>
      </c>
      <c r="E153" s="29" t="s">
        <v>288</v>
      </c>
    </row>
    <row r="154" spans="1:16" ht="12.5" x14ac:dyDescent="0.25">
      <c r="A154" s="18" t="s">
        <v>38</v>
      </c>
      <c r="B154" s="23" t="s">
        <v>289</v>
      </c>
      <c r="C154" s="23" t="s">
        <v>290</v>
      </c>
      <c r="D154" s="18" t="s">
        <v>9</v>
      </c>
      <c r="E154" s="24" t="s">
        <v>291</v>
      </c>
      <c r="F154" s="25" t="s">
        <v>101</v>
      </c>
      <c r="G154" s="26">
        <v>6322.6880000000001</v>
      </c>
      <c r="H154" s="27">
        <v>0</v>
      </c>
      <c r="I154" s="27">
        <f>ROUND(ROUND(H154,2)*ROUND(G154,3),2)</f>
        <v>0</v>
      </c>
      <c r="O154">
        <f>(I154*21)/100</f>
        <v>0</v>
      </c>
      <c r="P154" t="s">
        <v>16</v>
      </c>
    </row>
    <row r="155" spans="1:16" ht="12.5" x14ac:dyDescent="0.25">
      <c r="A155" s="28" t="s">
        <v>43</v>
      </c>
      <c r="E155" s="29" t="s">
        <v>292</v>
      </c>
    </row>
    <row r="156" spans="1:16" ht="65" x14ac:dyDescent="0.25">
      <c r="A156" s="30" t="s">
        <v>45</v>
      </c>
      <c r="E156" s="31" t="s">
        <v>293</v>
      </c>
    </row>
    <row r="157" spans="1:16" ht="50" x14ac:dyDescent="0.25">
      <c r="A157" t="s">
        <v>47</v>
      </c>
      <c r="E157" s="29" t="s">
        <v>288</v>
      </c>
    </row>
    <row r="158" spans="1:16" ht="12.5" x14ac:dyDescent="0.25">
      <c r="A158" s="18" t="s">
        <v>38</v>
      </c>
      <c r="B158" s="23" t="s">
        <v>294</v>
      </c>
      <c r="C158" s="23" t="s">
        <v>295</v>
      </c>
      <c r="D158" s="18" t="s">
        <v>9</v>
      </c>
      <c r="E158" s="24" t="s">
        <v>296</v>
      </c>
      <c r="F158" s="25" t="s">
        <v>101</v>
      </c>
      <c r="G158" s="26">
        <v>3206.848</v>
      </c>
      <c r="H158" s="27">
        <v>0</v>
      </c>
      <c r="I158" s="27">
        <f>ROUND(ROUND(H158,2)*ROUND(G158,3),2)</f>
        <v>0</v>
      </c>
      <c r="O158">
        <f>(I158*21)/100</f>
        <v>0</v>
      </c>
      <c r="P158" t="s">
        <v>16</v>
      </c>
    </row>
    <row r="159" spans="1:16" ht="12.5" x14ac:dyDescent="0.25">
      <c r="A159" s="28" t="s">
        <v>43</v>
      </c>
      <c r="E159" s="29" t="s">
        <v>297</v>
      </c>
    </row>
    <row r="160" spans="1:16" ht="39" x14ac:dyDescent="0.25">
      <c r="A160" s="30" t="s">
        <v>45</v>
      </c>
      <c r="E160" s="31" t="s">
        <v>298</v>
      </c>
    </row>
    <row r="161" spans="1:16" ht="137.5" x14ac:dyDescent="0.25">
      <c r="A161" t="s">
        <v>47</v>
      </c>
      <c r="E161" s="29" t="s">
        <v>299</v>
      </c>
    </row>
    <row r="162" spans="1:16" ht="25" x14ac:dyDescent="0.25">
      <c r="A162" s="18" t="s">
        <v>38</v>
      </c>
      <c r="B162" s="23" t="s">
        <v>300</v>
      </c>
      <c r="C162" s="23" t="s">
        <v>301</v>
      </c>
      <c r="D162" s="18" t="s">
        <v>9</v>
      </c>
      <c r="E162" s="24" t="s">
        <v>302</v>
      </c>
      <c r="F162" s="25" t="s">
        <v>101</v>
      </c>
      <c r="G162" s="26">
        <v>3314.8029999999999</v>
      </c>
      <c r="H162" s="27">
        <v>0</v>
      </c>
      <c r="I162" s="27">
        <f>ROUND(ROUND(H162,2)*ROUND(G162,3),2)</f>
        <v>0</v>
      </c>
      <c r="O162">
        <f>(I162*21)/100</f>
        <v>0</v>
      </c>
      <c r="P162" t="s">
        <v>16</v>
      </c>
    </row>
    <row r="163" spans="1:16" ht="12.5" x14ac:dyDescent="0.25">
      <c r="A163" s="28" t="s">
        <v>43</v>
      </c>
      <c r="E163" s="29" t="s">
        <v>303</v>
      </c>
    </row>
    <row r="164" spans="1:16" ht="39" x14ac:dyDescent="0.25">
      <c r="A164" s="30" t="s">
        <v>45</v>
      </c>
      <c r="E164" s="31" t="s">
        <v>304</v>
      </c>
    </row>
    <row r="165" spans="1:16" ht="137.5" x14ac:dyDescent="0.25">
      <c r="A165" t="s">
        <v>47</v>
      </c>
      <c r="E165" s="29" t="s">
        <v>299</v>
      </c>
    </row>
    <row r="166" spans="1:16" ht="12.5" x14ac:dyDescent="0.25">
      <c r="A166" s="18" t="s">
        <v>38</v>
      </c>
      <c r="B166" s="23" t="s">
        <v>305</v>
      </c>
      <c r="C166" s="23" t="s">
        <v>306</v>
      </c>
      <c r="D166" s="18" t="s">
        <v>9</v>
      </c>
      <c r="E166" s="24" t="s">
        <v>307</v>
      </c>
      <c r="F166" s="25" t="s">
        <v>101</v>
      </c>
      <c r="G166" s="26">
        <v>3115.84</v>
      </c>
      <c r="H166" s="27">
        <v>0</v>
      </c>
      <c r="I166" s="27">
        <f>ROUND(ROUND(H166,2)*ROUND(G166,3),2)</f>
        <v>0</v>
      </c>
      <c r="O166">
        <f>(I166*21)/100</f>
        <v>0</v>
      </c>
      <c r="P166" t="s">
        <v>16</v>
      </c>
    </row>
    <row r="167" spans="1:16" ht="25" x14ac:dyDescent="0.25">
      <c r="A167" s="28" t="s">
        <v>43</v>
      </c>
      <c r="E167" s="29" t="s">
        <v>308</v>
      </c>
    </row>
    <row r="168" spans="1:16" ht="39" x14ac:dyDescent="0.25">
      <c r="A168" s="30" t="s">
        <v>45</v>
      </c>
      <c r="E168" s="31" t="s">
        <v>309</v>
      </c>
    </row>
    <row r="169" spans="1:16" ht="137.5" x14ac:dyDescent="0.25">
      <c r="A169" t="s">
        <v>47</v>
      </c>
      <c r="E169" s="29" t="s">
        <v>310</v>
      </c>
    </row>
    <row r="170" spans="1:16" ht="12.5" x14ac:dyDescent="0.25">
      <c r="A170" s="18" t="s">
        <v>38</v>
      </c>
      <c r="B170" s="23" t="s">
        <v>311</v>
      </c>
      <c r="C170" s="23" t="s">
        <v>312</v>
      </c>
      <c r="D170" s="18" t="s">
        <v>9</v>
      </c>
      <c r="E170" s="24" t="s">
        <v>313</v>
      </c>
      <c r="F170" s="25" t="s">
        <v>101</v>
      </c>
      <c r="G170" s="26">
        <v>270.33499999999998</v>
      </c>
      <c r="H170" s="27">
        <v>0</v>
      </c>
      <c r="I170" s="27">
        <f>ROUND(ROUND(H170,2)*ROUND(G170,3),2)</f>
        <v>0</v>
      </c>
      <c r="O170">
        <f>(I170*21)/100</f>
        <v>0</v>
      </c>
      <c r="P170" t="s">
        <v>16</v>
      </c>
    </row>
    <row r="171" spans="1:16" ht="50" x14ac:dyDescent="0.25">
      <c r="A171" s="28" t="s">
        <v>43</v>
      </c>
      <c r="E171" s="29" t="s">
        <v>314</v>
      </c>
    </row>
    <row r="172" spans="1:16" ht="65" x14ac:dyDescent="0.25">
      <c r="A172" s="30" t="s">
        <v>45</v>
      </c>
      <c r="E172" s="31" t="s">
        <v>315</v>
      </c>
    </row>
    <row r="173" spans="1:16" ht="137.5" x14ac:dyDescent="0.25">
      <c r="A173" t="s">
        <v>47</v>
      </c>
      <c r="E173" s="29" t="s">
        <v>316</v>
      </c>
    </row>
    <row r="174" spans="1:16" ht="12.5" x14ac:dyDescent="0.25">
      <c r="A174" s="18" t="s">
        <v>38</v>
      </c>
      <c r="B174" s="23" t="s">
        <v>317</v>
      </c>
      <c r="C174" s="23" t="s">
        <v>318</v>
      </c>
      <c r="D174" s="18" t="s">
        <v>9</v>
      </c>
      <c r="E174" s="24" t="s">
        <v>319</v>
      </c>
      <c r="F174" s="25" t="s">
        <v>123</v>
      </c>
      <c r="G174" s="26">
        <v>311.25299999999999</v>
      </c>
      <c r="H174" s="27">
        <v>0</v>
      </c>
      <c r="I174" s="27">
        <f>ROUND(ROUND(H174,2)*ROUND(G174,3),2)</f>
        <v>0</v>
      </c>
      <c r="O174">
        <f>(I174*21)/100</f>
        <v>0</v>
      </c>
      <c r="P174" t="s">
        <v>16</v>
      </c>
    </row>
    <row r="175" spans="1:16" ht="12.5" x14ac:dyDescent="0.25">
      <c r="A175" s="28" t="s">
        <v>43</v>
      </c>
      <c r="E175" s="29" t="s">
        <v>320</v>
      </c>
    </row>
    <row r="176" spans="1:16" ht="13" x14ac:dyDescent="0.25">
      <c r="A176" s="30" t="s">
        <v>45</v>
      </c>
      <c r="E176" s="31" t="s">
        <v>321</v>
      </c>
    </row>
    <row r="177" spans="1:18" ht="37.5" x14ac:dyDescent="0.25">
      <c r="A177" t="s">
        <v>47</v>
      </c>
      <c r="E177" s="29" t="s">
        <v>322</v>
      </c>
    </row>
    <row r="178" spans="1:18" ht="12.5" x14ac:dyDescent="0.25">
      <c r="A178" s="18" t="s">
        <v>38</v>
      </c>
      <c r="B178" s="23" t="s">
        <v>323</v>
      </c>
      <c r="C178" s="23" t="s">
        <v>324</v>
      </c>
      <c r="D178" s="18" t="s">
        <v>9</v>
      </c>
      <c r="E178" s="24" t="s">
        <v>325</v>
      </c>
      <c r="F178" s="25" t="s">
        <v>123</v>
      </c>
      <c r="G178" s="26">
        <v>548.68299999999999</v>
      </c>
      <c r="H178" s="27">
        <v>0</v>
      </c>
      <c r="I178" s="27">
        <f>ROUND(ROUND(H178,2)*ROUND(G178,3),2)</f>
        <v>0</v>
      </c>
      <c r="O178">
        <f>(I178*21)/100</f>
        <v>0</v>
      </c>
      <c r="P178" t="s">
        <v>16</v>
      </c>
    </row>
    <row r="179" spans="1:18" ht="25" x14ac:dyDescent="0.25">
      <c r="A179" s="28" t="s">
        <v>43</v>
      </c>
      <c r="E179" s="29" t="s">
        <v>326</v>
      </c>
    </row>
    <row r="180" spans="1:18" ht="26" x14ac:dyDescent="0.25">
      <c r="A180" s="30" t="s">
        <v>45</v>
      </c>
      <c r="E180" s="31" t="s">
        <v>327</v>
      </c>
    </row>
    <row r="181" spans="1:18" ht="37.5" x14ac:dyDescent="0.25">
      <c r="A181" t="s">
        <v>47</v>
      </c>
      <c r="E181" s="29" t="s">
        <v>322</v>
      </c>
    </row>
    <row r="182" spans="1:18" ht="12.75" customHeight="1" x14ac:dyDescent="0.3">
      <c r="A182" s="10" t="s">
        <v>36</v>
      </c>
      <c r="B182" s="10"/>
      <c r="C182" s="33" t="s">
        <v>39</v>
      </c>
      <c r="D182" s="10"/>
      <c r="E182" s="21" t="s">
        <v>328</v>
      </c>
      <c r="F182" s="10"/>
      <c r="G182" s="10"/>
      <c r="H182" s="10"/>
      <c r="I182" s="34">
        <f>0+Q182</f>
        <v>0</v>
      </c>
      <c r="O182">
        <f>0+R182</f>
        <v>0</v>
      </c>
      <c r="Q182">
        <f>0+I183</f>
        <v>0</v>
      </c>
      <c r="R182">
        <f>0+O183</f>
        <v>0</v>
      </c>
    </row>
    <row r="183" spans="1:18" ht="12.5" x14ac:dyDescent="0.25">
      <c r="A183" s="18" t="s">
        <v>38</v>
      </c>
      <c r="B183" s="23" t="s">
        <v>329</v>
      </c>
      <c r="C183" s="23" t="s">
        <v>330</v>
      </c>
      <c r="D183" s="18" t="s">
        <v>9</v>
      </c>
      <c r="E183" s="24" t="s">
        <v>331</v>
      </c>
      <c r="F183" s="25" t="s">
        <v>123</v>
      </c>
      <c r="G183" s="26">
        <v>72</v>
      </c>
      <c r="H183" s="27">
        <v>0</v>
      </c>
      <c r="I183" s="27">
        <f>ROUND(ROUND(H183,2)*ROUND(G183,3),2)</f>
        <v>0</v>
      </c>
      <c r="O183">
        <f>(I183*21)/100</f>
        <v>0</v>
      </c>
      <c r="P183" t="s">
        <v>16</v>
      </c>
    </row>
    <row r="184" spans="1:18" ht="25" x14ac:dyDescent="0.25">
      <c r="A184" s="28" t="s">
        <v>43</v>
      </c>
      <c r="E184" s="29" t="s">
        <v>332</v>
      </c>
    </row>
    <row r="185" spans="1:18" ht="65" x14ac:dyDescent="0.25">
      <c r="A185" s="30" t="s">
        <v>45</v>
      </c>
      <c r="E185" s="31" t="s">
        <v>333</v>
      </c>
    </row>
    <row r="186" spans="1:18" ht="137.5" x14ac:dyDescent="0.25">
      <c r="A186" t="s">
        <v>47</v>
      </c>
      <c r="E186" s="29" t="s">
        <v>334</v>
      </c>
    </row>
    <row r="187" spans="1:18" ht="12.75" customHeight="1" x14ac:dyDescent="0.3">
      <c r="A187" s="10" t="s">
        <v>36</v>
      </c>
      <c r="B187" s="10"/>
      <c r="C187" s="33" t="s">
        <v>64</v>
      </c>
      <c r="D187" s="10"/>
      <c r="E187" s="21" t="s">
        <v>335</v>
      </c>
      <c r="F187" s="10"/>
      <c r="G187" s="10"/>
      <c r="H187" s="10"/>
      <c r="I187" s="34">
        <f>0+Q187</f>
        <v>0</v>
      </c>
      <c r="O187">
        <f>0+R187</f>
        <v>0</v>
      </c>
      <c r="Q187">
        <f>0+I188+I192+I196+I200+I204+I208+I212+I216</f>
        <v>0</v>
      </c>
      <c r="R187">
        <f>0+O188+O192+O196+O200+O204+O208+O212+O216</f>
        <v>0</v>
      </c>
    </row>
    <row r="188" spans="1:18" ht="12.5" x14ac:dyDescent="0.25">
      <c r="A188" s="18" t="s">
        <v>38</v>
      </c>
      <c r="B188" s="23" t="s">
        <v>336</v>
      </c>
      <c r="C188" s="23" t="s">
        <v>337</v>
      </c>
      <c r="D188" s="18" t="s">
        <v>9</v>
      </c>
      <c r="E188" s="24" t="s">
        <v>338</v>
      </c>
      <c r="F188" s="25" t="s">
        <v>339</v>
      </c>
      <c r="G188" s="26">
        <v>10</v>
      </c>
      <c r="H188" s="27">
        <v>0</v>
      </c>
      <c r="I188" s="27">
        <f>ROUND(ROUND(H188,2)*ROUND(G188,3),2)</f>
        <v>0</v>
      </c>
      <c r="O188">
        <f>(I188*21)/100</f>
        <v>0</v>
      </c>
      <c r="P188" t="s">
        <v>16</v>
      </c>
    </row>
    <row r="189" spans="1:18" ht="12.5" x14ac:dyDescent="0.25">
      <c r="A189" s="28" t="s">
        <v>43</v>
      </c>
      <c r="E189" s="29" t="s">
        <v>340</v>
      </c>
    </row>
    <row r="190" spans="1:18" ht="13" x14ac:dyDescent="0.25">
      <c r="A190" s="30" t="s">
        <v>45</v>
      </c>
      <c r="E190" s="31" t="s">
        <v>341</v>
      </c>
    </row>
    <row r="191" spans="1:18" ht="250" x14ac:dyDescent="0.25">
      <c r="A191" t="s">
        <v>47</v>
      </c>
      <c r="E191" s="29" t="s">
        <v>342</v>
      </c>
    </row>
    <row r="192" spans="1:18" ht="12.5" x14ac:dyDescent="0.25">
      <c r="A192" s="18" t="s">
        <v>38</v>
      </c>
      <c r="B192" s="23" t="s">
        <v>343</v>
      </c>
      <c r="C192" s="23" t="s">
        <v>344</v>
      </c>
      <c r="D192" s="18" t="s">
        <v>9</v>
      </c>
      <c r="E192" s="24" t="s">
        <v>345</v>
      </c>
      <c r="F192" s="25" t="s">
        <v>123</v>
      </c>
      <c r="G192" s="26">
        <v>49.9</v>
      </c>
      <c r="H192" s="27">
        <v>0</v>
      </c>
      <c r="I192" s="27">
        <f>ROUND(ROUND(H192,2)*ROUND(G192,3),2)</f>
        <v>0</v>
      </c>
      <c r="O192">
        <f>(I192*21)/100</f>
        <v>0</v>
      </c>
      <c r="P192" t="s">
        <v>16</v>
      </c>
    </row>
    <row r="193" spans="1:16" ht="12.5" x14ac:dyDescent="0.25">
      <c r="A193" s="28" t="s">
        <v>43</v>
      </c>
      <c r="E193" s="29" t="s">
        <v>346</v>
      </c>
    </row>
    <row r="194" spans="1:16" ht="26" x14ac:dyDescent="0.25">
      <c r="A194" s="30" t="s">
        <v>45</v>
      </c>
      <c r="E194" s="31" t="s">
        <v>347</v>
      </c>
    </row>
    <row r="195" spans="1:16" ht="237.5" x14ac:dyDescent="0.25">
      <c r="A195" t="s">
        <v>47</v>
      </c>
      <c r="E195" s="29" t="s">
        <v>348</v>
      </c>
    </row>
    <row r="196" spans="1:16" ht="12.5" x14ac:dyDescent="0.25">
      <c r="A196" s="18" t="s">
        <v>38</v>
      </c>
      <c r="B196" s="23" t="s">
        <v>349</v>
      </c>
      <c r="C196" s="23" t="s">
        <v>350</v>
      </c>
      <c r="D196" s="18" t="s">
        <v>9</v>
      </c>
      <c r="E196" s="24" t="s">
        <v>351</v>
      </c>
      <c r="F196" s="25" t="s">
        <v>123</v>
      </c>
      <c r="G196" s="26">
        <v>32</v>
      </c>
      <c r="H196" s="27">
        <v>0</v>
      </c>
      <c r="I196" s="27">
        <f>ROUND(ROUND(H196,2)*ROUND(G196,3),2)</f>
        <v>0</v>
      </c>
      <c r="O196">
        <f>(I196*21)/100</f>
        <v>0</v>
      </c>
      <c r="P196" t="s">
        <v>16</v>
      </c>
    </row>
    <row r="197" spans="1:16" ht="12.5" x14ac:dyDescent="0.25">
      <c r="A197" s="28" t="s">
        <v>43</v>
      </c>
      <c r="E197" s="29" t="s">
        <v>352</v>
      </c>
    </row>
    <row r="198" spans="1:16" ht="65" x14ac:dyDescent="0.25">
      <c r="A198" s="30" t="s">
        <v>45</v>
      </c>
      <c r="E198" s="31" t="s">
        <v>353</v>
      </c>
    </row>
    <row r="199" spans="1:16" ht="237.5" x14ac:dyDescent="0.25">
      <c r="A199" t="s">
        <v>47</v>
      </c>
      <c r="E199" s="29" t="s">
        <v>354</v>
      </c>
    </row>
    <row r="200" spans="1:16" ht="12.5" x14ac:dyDescent="0.25">
      <c r="A200" s="18" t="s">
        <v>38</v>
      </c>
      <c r="B200" s="23" t="s">
        <v>355</v>
      </c>
      <c r="C200" s="23" t="s">
        <v>356</v>
      </c>
      <c r="D200" s="18" t="s">
        <v>9</v>
      </c>
      <c r="E200" s="24" t="s">
        <v>357</v>
      </c>
      <c r="F200" s="25" t="s">
        <v>218</v>
      </c>
      <c r="G200" s="26">
        <v>1</v>
      </c>
      <c r="H200" s="27">
        <v>0</v>
      </c>
      <c r="I200" s="27">
        <f>ROUND(ROUND(H200,2)*ROUND(G200,3),2)</f>
        <v>0</v>
      </c>
      <c r="O200">
        <f>(I200*21)/100</f>
        <v>0</v>
      </c>
      <c r="P200" t="s">
        <v>16</v>
      </c>
    </row>
    <row r="201" spans="1:16" ht="12.5" x14ac:dyDescent="0.25">
      <c r="A201" s="28" t="s">
        <v>43</v>
      </c>
      <c r="E201" s="29" t="s">
        <v>9</v>
      </c>
    </row>
    <row r="202" spans="1:16" ht="13" x14ac:dyDescent="0.25">
      <c r="A202" s="30" t="s">
        <v>45</v>
      </c>
      <c r="E202" s="31" t="s">
        <v>46</v>
      </c>
    </row>
    <row r="203" spans="1:16" ht="75" x14ac:dyDescent="0.25">
      <c r="A203" t="s">
        <v>47</v>
      </c>
      <c r="E203" s="29" t="s">
        <v>358</v>
      </c>
    </row>
    <row r="204" spans="1:16" ht="12.5" x14ac:dyDescent="0.25">
      <c r="A204" s="18" t="s">
        <v>38</v>
      </c>
      <c r="B204" s="23" t="s">
        <v>359</v>
      </c>
      <c r="C204" s="23" t="s">
        <v>360</v>
      </c>
      <c r="D204" s="18" t="s">
        <v>9</v>
      </c>
      <c r="E204" s="24" t="s">
        <v>361</v>
      </c>
      <c r="F204" s="25" t="s">
        <v>123</v>
      </c>
      <c r="G204" s="26">
        <v>113.9</v>
      </c>
      <c r="H204" s="27">
        <v>0</v>
      </c>
      <c r="I204" s="27">
        <f>ROUND(ROUND(H204,2)*ROUND(G204,3),2)</f>
        <v>0</v>
      </c>
      <c r="O204">
        <f>(I204*21)/100</f>
        <v>0</v>
      </c>
      <c r="P204" t="s">
        <v>16</v>
      </c>
    </row>
    <row r="205" spans="1:16" ht="12.5" x14ac:dyDescent="0.25">
      <c r="A205" s="28" t="s">
        <v>43</v>
      </c>
      <c r="E205" s="29" t="s">
        <v>9</v>
      </c>
    </row>
    <row r="206" spans="1:16" ht="143" x14ac:dyDescent="0.25">
      <c r="A206" s="30" t="s">
        <v>45</v>
      </c>
      <c r="E206" s="31" t="s">
        <v>362</v>
      </c>
    </row>
    <row r="207" spans="1:16" ht="37.5" x14ac:dyDescent="0.25">
      <c r="A207" t="s">
        <v>47</v>
      </c>
      <c r="E207" s="29" t="s">
        <v>363</v>
      </c>
    </row>
    <row r="208" spans="1:16" ht="12.5" x14ac:dyDescent="0.25">
      <c r="A208" s="18" t="s">
        <v>38</v>
      </c>
      <c r="B208" s="23" t="s">
        <v>364</v>
      </c>
      <c r="C208" s="23" t="s">
        <v>360</v>
      </c>
      <c r="D208" s="18" t="s">
        <v>22</v>
      </c>
      <c r="E208" s="24" t="s">
        <v>365</v>
      </c>
      <c r="F208" s="25" t="s">
        <v>123</v>
      </c>
      <c r="G208" s="26">
        <v>22</v>
      </c>
      <c r="H208" s="27">
        <v>0</v>
      </c>
      <c r="I208" s="27">
        <f>ROUND(ROUND(H208,2)*ROUND(G208,3),2)</f>
        <v>0</v>
      </c>
      <c r="O208">
        <f>(I208*21)/100</f>
        <v>0</v>
      </c>
      <c r="P208" t="s">
        <v>16</v>
      </c>
    </row>
    <row r="209" spans="1:18" ht="12.5" x14ac:dyDescent="0.25">
      <c r="A209" s="28" t="s">
        <v>43</v>
      </c>
      <c r="E209" s="29" t="s">
        <v>366</v>
      </c>
    </row>
    <row r="210" spans="1:18" ht="26" x14ac:dyDescent="0.25">
      <c r="A210" s="30" t="s">
        <v>45</v>
      </c>
      <c r="E210" s="31" t="s">
        <v>367</v>
      </c>
    </row>
    <row r="211" spans="1:18" ht="37.5" x14ac:dyDescent="0.25">
      <c r="A211" t="s">
        <v>47</v>
      </c>
      <c r="E211" s="29" t="s">
        <v>363</v>
      </c>
    </row>
    <row r="212" spans="1:18" ht="12.5" x14ac:dyDescent="0.25">
      <c r="A212" s="18" t="s">
        <v>38</v>
      </c>
      <c r="B212" s="23" t="s">
        <v>368</v>
      </c>
      <c r="C212" s="23" t="s">
        <v>360</v>
      </c>
      <c r="D212" s="18" t="s">
        <v>16</v>
      </c>
      <c r="E212" s="24" t="s">
        <v>369</v>
      </c>
      <c r="F212" s="25" t="s">
        <v>123</v>
      </c>
      <c r="G212" s="26">
        <v>10</v>
      </c>
      <c r="H212" s="27">
        <v>0</v>
      </c>
      <c r="I212" s="27">
        <f>ROUND(ROUND(H212,2)*ROUND(G212,3),2)</f>
        <v>0</v>
      </c>
      <c r="O212">
        <f>(I212*21)/100</f>
        <v>0</v>
      </c>
      <c r="P212" t="s">
        <v>16</v>
      </c>
    </row>
    <row r="213" spans="1:18" ht="12.5" x14ac:dyDescent="0.25">
      <c r="A213" s="28" t="s">
        <v>43</v>
      </c>
      <c r="E213" s="29" t="s">
        <v>370</v>
      </c>
    </row>
    <row r="214" spans="1:18" ht="13" x14ac:dyDescent="0.25">
      <c r="A214" s="30" t="s">
        <v>45</v>
      </c>
      <c r="E214" s="31" t="s">
        <v>341</v>
      </c>
    </row>
    <row r="215" spans="1:18" ht="37.5" x14ac:dyDescent="0.25">
      <c r="A215" t="s">
        <v>47</v>
      </c>
      <c r="E215" s="29" t="s">
        <v>363</v>
      </c>
    </row>
    <row r="216" spans="1:18" ht="12.5" x14ac:dyDescent="0.25">
      <c r="A216" s="18" t="s">
        <v>38</v>
      </c>
      <c r="B216" s="23" t="s">
        <v>371</v>
      </c>
      <c r="C216" s="23" t="s">
        <v>372</v>
      </c>
      <c r="D216" s="18" t="s">
        <v>9</v>
      </c>
      <c r="E216" s="24" t="s">
        <v>373</v>
      </c>
      <c r="F216" s="25" t="s">
        <v>106</v>
      </c>
      <c r="G216" s="26">
        <v>1.4139999999999999</v>
      </c>
      <c r="H216" s="27">
        <v>0</v>
      </c>
      <c r="I216" s="27">
        <f>ROUND(ROUND(H216,2)*ROUND(G216,3),2)</f>
        <v>0</v>
      </c>
      <c r="O216">
        <f>(I216*21)/100</f>
        <v>0</v>
      </c>
      <c r="P216" t="s">
        <v>16</v>
      </c>
    </row>
    <row r="217" spans="1:18" ht="25" x14ac:dyDescent="0.25">
      <c r="A217" s="28" t="s">
        <v>43</v>
      </c>
      <c r="E217" s="29" t="s">
        <v>374</v>
      </c>
    </row>
    <row r="218" spans="1:18" ht="13" x14ac:dyDescent="0.25">
      <c r="A218" s="30" t="s">
        <v>45</v>
      </c>
      <c r="E218" s="31" t="s">
        <v>375</v>
      </c>
    </row>
    <row r="219" spans="1:18" ht="350" x14ac:dyDescent="0.25">
      <c r="A219" t="s">
        <v>47</v>
      </c>
      <c r="E219" s="29" t="s">
        <v>376</v>
      </c>
    </row>
    <row r="220" spans="1:18" ht="12.75" customHeight="1" x14ac:dyDescent="0.3">
      <c r="A220" s="10" t="s">
        <v>36</v>
      </c>
      <c r="B220" s="10"/>
      <c r="C220" s="33" t="s">
        <v>33</v>
      </c>
      <c r="D220" s="10"/>
      <c r="E220" s="21" t="s">
        <v>377</v>
      </c>
      <c r="F220" s="10"/>
      <c r="G220" s="10"/>
      <c r="H220" s="10"/>
      <c r="I220" s="34">
        <f>0+Q220</f>
        <v>0</v>
      </c>
      <c r="O220">
        <f>0+R220</f>
        <v>0</v>
      </c>
      <c r="Q220">
        <f>0+I221+I225+I229+I233+I237+I241+I245+I249</f>
        <v>0</v>
      </c>
      <c r="R220">
        <f>0+O221+O225+O229+O233+O237+O241+O245+O249</f>
        <v>0</v>
      </c>
    </row>
    <row r="221" spans="1:18" ht="25" x14ac:dyDescent="0.25">
      <c r="A221" s="18" t="s">
        <v>38</v>
      </c>
      <c r="B221" s="23" t="s">
        <v>378</v>
      </c>
      <c r="C221" s="23" t="s">
        <v>379</v>
      </c>
      <c r="D221" s="18" t="s">
        <v>9</v>
      </c>
      <c r="E221" s="24" t="s">
        <v>380</v>
      </c>
      <c r="F221" s="25" t="s">
        <v>123</v>
      </c>
      <c r="G221" s="26">
        <v>20</v>
      </c>
      <c r="H221" s="27">
        <v>0</v>
      </c>
      <c r="I221" s="27">
        <f>ROUND(ROUND(H221,2)*ROUND(G221,3),2)</f>
        <v>0</v>
      </c>
      <c r="O221">
        <f>(I221*21)/100</f>
        <v>0</v>
      </c>
      <c r="P221" t="s">
        <v>16</v>
      </c>
    </row>
    <row r="222" spans="1:18" ht="25" x14ac:dyDescent="0.25">
      <c r="A222" s="28" t="s">
        <v>43</v>
      </c>
      <c r="E222" s="29" t="s">
        <v>381</v>
      </c>
    </row>
    <row r="223" spans="1:18" ht="13" x14ac:dyDescent="0.25">
      <c r="A223" s="30" t="s">
        <v>45</v>
      </c>
      <c r="E223" s="31" t="s">
        <v>382</v>
      </c>
    </row>
    <row r="224" spans="1:18" ht="75" x14ac:dyDescent="0.25">
      <c r="A224" t="s">
        <v>47</v>
      </c>
      <c r="E224" s="29" t="s">
        <v>383</v>
      </c>
    </row>
    <row r="225" spans="1:16" ht="25" x14ac:dyDescent="0.25">
      <c r="A225" s="18" t="s">
        <v>38</v>
      </c>
      <c r="B225" s="23" t="s">
        <v>384</v>
      </c>
      <c r="C225" s="23" t="s">
        <v>385</v>
      </c>
      <c r="D225" s="18" t="s">
        <v>9</v>
      </c>
      <c r="E225" s="24" t="s">
        <v>386</v>
      </c>
      <c r="F225" s="25" t="s">
        <v>123</v>
      </c>
      <c r="G225" s="26">
        <v>20</v>
      </c>
      <c r="H225" s="27">
        <v>0</v>
      </c>
      <c r="I225" s="27">
        <f>ROUND(ROUND(H225,2)*ROUND(G225,3),2)</f>
        <v>0</v>
      </c>
      <c r="O225">
        <f>(I225*21)/100</f>
        <v>0</v>
      </c>
      <c r="P225" t="s">
        <v>16</v>
      </c>
    </row>
    <row r="226" spans="1:16" ht="25" x14ac:dyDescent="0.25">
      <c r="A226" s="28" t="s">
        <v>43</v>
      </c>
      <c r="E226" s="29" t="s">
        <v>381</v>
      </c>
    </row>
    <row r="227" spans="1:16" ht="13" x14ac:dyDescent="0.25">
      <c r="A227" s="30" t="s">
        <v>45</v>
      </c>
      <c r="E227" s="31" t="s">
        <v>382</v>
      </c>
    </row>
    <row r="228" spans="1:16" ht="37.5" x14ac:dyDescent="0.25">
      <c r="A228" t="s">
        <v>47</v>
      </c>
      <c r="E228" s="29" t="s">
        <v>387</v>
      </c>
    </row>
    <row r="229" spans="1:16" ht="12.5" x14ac:dyDescent="0.25">
      <c r="A229" s="18" t="s">
        <v>38</v>
      </c>
      <c r="B229" s="23" t="s">
        <v>388</v>
      </c>
      <c r="C229" s="23" t="s">
        <v>389</v>
      </c>
      <c r="D229" s="18" t="s">
        <v>9</v>
      </c>
      <c r="E229" s="24" t="s">
        <v>390</v>
      </c>
      <c r="F229" s="25" t="s">
        <v>218</v>
      </c>
      <c r="G229" s="26">
        <v>195</v>
      </c>
      <c r="H229" s="27">
        <v>0</v>
      </c>
      <c r="I229" s="27">
        <f>ROUND(ROUND(H229,2)*ROUND(G229,3),2)</f>
        <v>0</v>
      </c>
      <c r="O229">
        <f>(I229*21)/100</f>
        <v>0</v>
      </c>
      <c r="P229" t="s">
        <v>16</v>
      </c>
    </row>
    <row r="230" spans="1:16" ht="37.5" x14ac:dyDescent="0.25">
      <c r="A230" s="28" t="s">
        <v>43</v>
      </c>
      <c r="E230" s="29" t="s">
        <v>391</v>
      </c>
    </row>
    <row r="231" spans="1:16" ht="78" x14ac:dyDescent="0.25">
      <c r="A231" s="30" t="s">
        <v>45</v>
      </c>
      <c r="E231" s="31" t="s">
        <v>392</v>
      </c>
    </row>
    <row r="232" spans="1:16" ht="12.5" x14ac:dyDescent="0.25">
      <c r="A232" t="s">
        <v>47</v>
      </c>
      <c r="E232" s="29" t="s">
        <v>393</v>
      </c>
    </row>
    <row r="233" spans="1:16" ht="12.5" x14ac:dyDescent="0.25">
      <c r="A233" s="18" t="s">
        <v>38</v>
      </c>
      <c r="B233" s="23" t="s">
        <v>394</v>
      </c>
      <c r="C233" s="23" t="s">
        <v>395</v>
      </c>
      <c r="D233" s="18" t="s">
        <v>9</v>
      </c>
      <c r="E233" s="24" t="s">
        <v>396</v>
      </c>
      <c r="F233" s="25" t="s">
        <v>123</v>
      </c>
      <c r="G233" s="26">
        <v>265.39600000000002</v>
      </c>
      <c r="H233" s="27">
        <v>0</v>
      </c>
      <c r="I233" s="27">
        <f>ROUND(ROUND(H233,2)*ROUND(G233,3),2)</f>
        <v>0</v>
      </c>
      <c r="O233">
        <f>(I233*21)/100</f>
        <v>0</v>
      </c>
      <c r="P233" t="s">
        <v>16</v>
      </c>
    </row>
    <row r="234" spans="1:16" ht="37.5" x14ac:dyDescent="0.25">
      <c r="A234" s="28" t="s">
        <v>43</v>
      </c>
      <c r="E234" s="29" t="s">
        <v>397</v>
      </c>
    </row>
    <row r="235" spans="1:16" ht="169" x14ac:dyDescent="0.25">
      <c r="A235" s="30" t="s">
        <v>45</v>
      </c>
      <c r="E235" s="31" t="s">
        <v>398</v>
      </c>
    </row>
    <row r="236" spans="1:16" ht="50" x14ac:dyDescent="0.25">
      <c r="A236" t="s">
        <v>47</v>
      </c>
      <c r="E236" s="29" t="s">
        <v>399</v>
      </c>
    </row>
    <row r="237" spans="1:16" ht="12.5" x14ac:dyDescent="0.25">
      <c r="A237" s="18" t="s">
        <v>38</v>
      </c>
      <c r="B237" s="23" t="s">
        <v>400</v>
      </c>
      <c r="C237" s="23" t="s">
        <v>401</v>
      </c>
      <c r="D237" s="18" t="s">
        <v>9</v>
      </c>
      <c r="E237" s="24" t="s">
        <v>402</v>
      </c>
      <c r="F237" s="25" t="s">
        <v>123</v>
      </c>
      <c r="G237" s="26">
        <v>378.9</v>
      </c>
      <c r="H237" s="27">
        <v>0</v>
      </c>
      <c r="I237" s="27">
        <f>ROUND(ROUND(H237,2)*ROUND(G237,3),2)</f>
        <v>0</v>
      </c>
      <c r="O237">
        <f>(I237*21)/100</f>
        <v>0</v>
      </c>
      <c r="P237" t="s">
        <v>16</v>
      </c>
    </row>
    <row r="238" spans="1:16" ht="12.5" x14ac:dyDescent="0.25">
      <c r="A238" s="28" t="s">
        <v>43</v>
      </c>
      <c r="E238" s="29" t="s">
        <v>9</v>
      </c>
    </row>
    <row r="239" spans="1:16" ht="26" x14ac:dyDescent="0.25">
      <c r="A239" s="30" t="s">
        <v>45</v>
      </c>
      <c r="E239" s="31" t="s">
        <v>403</v>
      </c>
    </row>
    <row r="240" spans="1:16" ht="25" x14ac:dyDescent="0.25">
      <c r="A240" t="s">
        <v>47</v>
      </c>
      <c r="E240" s="29" t="s">
        <v>404</v>
      </c>
    </row>
    <row r="241" spans="1:16" ht="12.5" x14ac:dyDescent="0.25">
      <c r="A241" s="18" t="s">
        <v>38</v>
      </c>
      <c r="B241" s="23" t="s">
        <v>405</v>
      </c>
      <c r="C241" s="23" t="s">
        <v>406</v>
      </c>
      <c r="D241" s="18" t="s">
        <v>9</v>
      </c>
      <c r="E241" s="24" t="s">
        <v>407</v>
      </c>
      <c r="F241" s="25" t="s">
        <v>123</v>
      </c>
      <c r="G241" s="26">
        <v>753.8</v>
      </c>
      <c r="H241" s="27">
        <v>0</v>
      </c>
      <c r="I241" s="27">
        <f>ROUND(ROUND(H241,2)*ROUND(G241,3),2)</f>
        <v>0</v>
      </c>
      <c r="O241">
        <f>(I241*21)/100</f>
        <v>0</v>
      </c>
      <c r="P241" t="s">
        <v>16</v>
      </c>
    </row>
    <row r="242" spans="1:16" ht="12.5" x14ac:dyDescent="0.25">
      <c r="A242" s="28" t="s">
        <v>43</v>
      </c>
      <c r="E242" s="29" t="s">
        <v>9</v>
      </c>
    </row>
    <row r="243" spans="1:16" ht="65" x14ac:dyDescent="0.25">
      <c r="A243" s="30" t="s">
        <v>45</v>
      </c>
      <c r="E243" s="31" t="s">
        <v>408</v>
      </c>
    </row>
    <row r="244" spans="1:16" ht="25" x14ac:dyDescent="0.25">
      <c r="A244" t="s">
        <v>47</v>
      </c>
      <c r="E244" s="29" t="s">
        <v>404</v>
      </c>
    </row>
    <row r="245" spans="1:16" ht="12.5" x14ac:dyDescent="0.25">
      <c r="A245" s="18" t="s">
        <v>38</v>
      </c>
      <c r="B245" s="23" t="s">
        <v>409</v>
      </c>
      <c r="C245" s="23" t="s">
        <v>410</v>
      </c>
      <c r="D245" s="18" t="s">
        <v>9</v>
      </c>
      <c r="E245" s="24" t="s">
        <v>411</v>
      </c>
      <c r="F245" s="25" t="s">
        <v>101</v>
      </c>
      <c r="G245" s="26">
        <v>53.356000000000002</v>
      </c>
      <c r="H245" s="27">
        <v>0</v>
      </c>
      <c r="I245" s="27">
        <f>ROUND(ROUND(H245,2)*ROUND(G245,3),2)</f>
        <v>0</v>
      </c>
      <c r="O245">
        <f>(I245*21)/100</f>
        <v>0</v>
      </c>
      <c r="P245" t="s">
        <v>16</v>
      </c>
    </row>
    <row r="246" spans="1:16" ht="25" x14ac:dyDescent="0.25">
      <c r="A246" s="28" t="s">
        <v>43</v>
      </c>
      <c r="E246" s="29" t="s">
        <v>412</v>
      </c>
    </row>
    <row r="247" spans="1:16" ht="65" x14ac:dyDescent="0.25">
      <c r="A247" s="30" t="s">
        <v>45</v>
      </c>
      <c r="E247" s="31" t="s">
        <v>413</v>
      </c>
    </row>
    <row r="248" spans="1:16" ht="87.5" x14ac:dyDescent="0.25">
      <c r="A248" t="s">
        <v>47</v>
      </c>
      <c r="E248" s="29" t="s">
        <v>414</v>
      </c>
    </row>
    <row r="249" spans="1:16" ht="12.5" x14ac:dyDescent="0.25">
      <c r="A249" s="18" t="s">
        <v>38</v>
      </c>
      <c r="B249" s="23" t="s">
        <v>415</v>
      </c>
      <c r="C249" s="23" t="s">
        <v>416</v>
      </c>
      <c r="D249" s="18" t="s">
        <v>9</v>
      </c>
      <c r="E249" s="24" t="s">
        <v>417</v>
      </c>
      <c r="F249" s="25" t="s">
        <v>101</v>
      </c>
      <c r="G249" s="26">
        <v>9900.0759999999991</v>
      </c>
      <c r="H249" s="27">
        <v>0</v>
      </c>
      <c r="I249" s="27">
        <f>ROUND(ROUND(H249,2)*ROUND(G249,3),2)</f>
        <v>0</v>
      </c>
      <c r="O249">
        <f>(I249*21)/100</f>
        <v>0</v>
      </c>
      <c r="P249" t="s">
        <v>16</v>
      </c>
    </row>
    <row r="250" spans="1:16" ht="12.5" x14ac:dyDescent="0.25">
      <c r="A250" s="28" t="s">
        <v>43</v>
      </c>
      <c r="E250" s="29" t="s">
        <v>9</v>
      </c>
    </row>
    <row r="251" spans="1:16" ht="91" x14ac:dyDescent="0.25">
      <c r="A251" s="30" t="s">
        <v>45</v>
      </c>
      <c r="E251" s="31" t="s">
        <v>418</v>
      </c>
    </row>
    <row r="252" spans="1:16" ht="12.5" x14ac:dyDescent="0.25">
      <c r="A252" t="s">
        <v>47</v>
      </c>
      <c r="E252" s="29" t="s">
        <v>419</v>
      </c>
    </row>
  </sheetData>
  <mergeCells count="11">
    <mergeCell ref="E6:E7"/>
    <mergeCell ref="F6:F7"/>
    <mergeCell ref="G6:G7"/>
    <mergeCell ref="H6:I6"/>
    <mergeCell ref="C3:D3"/>
    <mergeCell ref="C4:D4"/>
    <mergeCell ref="C5:D5"/>
    <mergeCell ref="A6:A7"/>
    <mergeCell ref="B6:B7"/>
    <mergeCell ref="C6:C7"/>
    <mergeCell ref="D6:D7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7"/>
  <sheetViews>
    <sheetView workbookViewId="0">
      <pane ySplit="8" topLeftCell="A9" activePane="bottomLeft" state="frozen"/>
      <selection pane="bottomLeft" activeCell="A9" sqref="A9"/>
    </sheetView>
  </sheetViews>
  <sheetFormatPr defaultColWidth="9.1796875" defaultRowHeight="12.75" customHeight="1" x14ac:dyDescent="0.25"/>
  <cols>
    <col min="1" max="1" width="9.1796875" hidden="1" customWidth="1"/>
    <col min="2" max="2" width="11.7265625" customWidth="1"/>
    <col min="3" max="3" width="14.7265625" customWidth="1"/>
    <col min="4" max="4" width="9.7265625" customWidth="1"/>
    <col min="5" max="5" width="70.7265625" customWidth="1"/>
    <col min="6" max="6" width="11.7265625" customWidth="1"/>
    <col min="7" max="9" width="16.7265625" customWidth="1"/>
    <col min="15" max="18" width="9.1796875" hidden="1" customWidth="1"/>
  </cols>
  <sheetData>
    <row r="1" spans="1:18" ht="12.75" customHeight="1" x14ac:dyDescent="0.25">
      <c r="A1" t="s">
        <v>0</v>
      </c>
      <c r="B1" s="6"/>
      <c r="C1" s="6"/>
      <c r="D1" s="6"/>
      <c r="E1" s="6" t="s">
        <v>2</v>
      </c>
      <c r="F1" s="6"/>
      <c r="G1" s="6"/>
      <c r="H1" s="6"/>
      <c r="I1" s="6"/>
      <c r="P1" t="s">
        <v>15</v>
      </c>
    </row>
    <row r="2" spans="1:18" ht="25" customHeight="1" x14ac:dyDescent="0.25">
      <c r="B2" s="6"/>
      <c r="C2" s="6"/>
      <c r="D2" s="6"/>
      <c r="E2" s="7" t="s">
        <v>3</v>
      </c>
      <c r="F2" s="6"/>
      <c r="G2" s="6"/>
      <c r="H2" s="10"/>
      <c r="I2" s="10"/>
      <c r="O2">
        <f>0+O9+O18+O43+O48+O57+O62+O75</f>
        <v>0</v>
      </c>
      <c r="P2" t="s">
        <v>15</v>
      </c>
    </row>
    <row r="3" spans="1:18" ht="15" customHeight="1" x14ac:dyDescent="0.3">
      <c r="A3" t="s">
        <v>1</v>
      </c>
      <c r="B3" s="13" t="s">
        <v>4</v>
      </c>
      <c r="C3" s="5" t="s">
        <v>5</v>
      </c>
      <c r="D3" s="4"/>
      <c r="E3" s="14" t="s">
        <v>6</v>
      </c>
      <c r="F3" s="6"/>
      <c r="G3" s="9"/>
      <c r="H3" s="8" t="s">
        <v>420</v>
      </c>
      <c r="I3" s="32">
        <f>0+I9+I18+I43+I48+I57+I62+I75</f>
        <v>0</v>
      </c>
      <c r="O3" t="s">
        <v>12</v>
      </c>
      <c r="P3" t="s">
        <v>16</v>
      </c>
    </row>
    <row r="4" spans="1:18" ht="15" customHeight="1" x14ac:dyDescent="0.3">
      <c r="A4" t="s">
        <v>7</v>
      </c>
      <c r="B4" s="13" t="s">
        <v>8</v>
      </c>
      <c r="C4" s="5" t="s">
        <v>9</v>
      </c>
      <c r="D4" s="4"/>
      <c r="E4" s="14" t="s">
        <v>6</v>
      </c>
      <c r="F4" s="6"/>
      <c r="G4" s="6"/>
      <c r="H4" s="12"/>
      <c r="I4" s="12"/>
      <c r="O4" t="s">
        <v>13</v>
      </c>
      <c r="P4" t="s">
        <v>16</v>
      </c>
    </row>
    <row r="5" spans="1:18" ht="12.75" customHeight="1" x14ac:dyDescent="0.3">
      <c r="A5" t="s">
        <v>10</v>
      </c>
      <c r="B5" s="16" t="s">
        <v>11</v>
      </c>
      <c r="C5" s="3" t="s">
        <v>420</v>
      </c>
      <c r="D5" s="2"/>
      <c r="E5" s="17" t="s">
        <v>421</v>
      </c>
      <c r="F5" s="10"/>
      <c r="G5" s="10"/>
      <c r="H5" s="10"/>
      <c r="I5" s="10"/>
      <c r="O5" t="s">
        <v>14</v>
      </c>
      <c r="P5" t="s">
        <v>16</v>
      </c>
    </row>
    <row r="6" spans="1:18" ht="12.75" customHeight="1" x14ac:dyDescent="0.25">
      <c r="A6" s="1" t="s">
        <v>19</v>
      </c>
      <c r="B6" s="1" t="s">
        <v>21</v>
      </c>
      <c r="C6" s="1" t="s">
        <v>23</v>
      </c>
      <c r="D6" s="1" t="s">
        <v>24</v>
      </c>
      <c r="E6" s="1" t="s">
        <v>25</v>
      </c>
      <c r="F6" s="1" t="s">
        <v>27</v>
      </c>
      <c r="G6" s="1" t="s">
        <v>29</v>
      </c>
      <c r="H6" s="1" t="s">
        <v>31</v>
      </c>
      <c r="I6" s="1"/>
    </row>
    <row r="7" spans="1:18" ht="12.75" customHeight="1" x14ac:dyDescent="0.25">
      <c r="A7" s="1"/>
      <c r="B7" s="1"/>
      <c r="C7" s="1"/>
      <c r="D7" s="1"/>
      <c r="E7" s="1"/>
      <c r="F7" s="1"/>
      <c r="G7" s="1"/>
      <c r="H7" s="15" t="s">
        <v>32</v>
      </c>
      <c r="I7" s="15" t="s">
        <v>34</v>
      </c>
    </row>
    <row r="8" spans="1:18" ht="12.75" customHeight="1" x14ac:dyDescent="0.25">
      <c r="A8" s="15" t="s">
        <v>20</v>
      </c>
      <c r="B8" s="15" t="s">
        <v>22</v>
      </c>
      <c r="C8" s="15" t="s">
        <v>16</v>
      </c>
      <c r="D8" s="15" t="s">
        <v>15</v>
      </c>
      <c r="E8" s="15" t="s">
        <v>26</v>
      </c>
      <c r="F8" s="15" t="s">
        <v>28</v>
      </c>
      <c r="G8" s="15" t="s">
        <v>30</v>
      </c>
      <c r="H8" s="15" t="s">
        <v>33</v>
      </c>
      <c r="I8" s="15" t="s">
        <v>35</v>
      </c>
    </row>
    <row r="9" spans="1:18" ht="12.75" customHeight="1" x14ac:dyDescent="0.3">
      <c r="A9" s="19" t="s">
        <v>36</v>
      </c>
      <c r="B9" s="19"/>
      <c r="C9" s="20" t="s">
        <v>20</v>
      </c>
      <c r="D9" s="19"/>
      <c r="E9" s="21" t="s">
        <v>37</v>
      </c>
      <c r="F9" s="19"/>
      <c r="G9" s="19"/>
      <c r="H9" s="19"/>
      <c r="I9" s="22">
        <f>0+Q9</f>
        <v>0</v>
      </c>
      <c r="O9">
        <f>0+R9</f>
        <v>0</v>
      </c>
      <c r="Q9">
        <f>0+I10+I14</f>
        <v>0</v>
      </c>
      <c r="R9">
        <f>0+O10+O14</f>
        <v>0</v>
      </c>
    </row>
    <row r="10" spans="1:18" ht="25" x14ac:dyDescent="0.25">
      <c r="A10" s="18" t="s">
        <v>38</v>
      </c>
      <c r="B10" s="23" t="s">
        <v>16</v>
      </c>
      <c r="C10" s="23" t="s">
        <v>87</v>
      </c>
      <c r="D10" s="18" t="s">
        <v>9</v>
      </c>
      <c r="E10" s="24" t="s">
        <v>88</v>
      </c>
      <c r="F10" s="25" t="s">
        <v>89</v>
      </c>
      <c r="G10" s="26">
        <v>36.924999999999997</v>
      </c>
      <c r="H10" s="27">
        <v>0</v>
      </c>
      <c r="I10" s="27">
        <f>ROUND(ROUND(H10,2)*ROUND(G10,3),2)</f>
        <v>0</v>
      </c>
      <c r="O10">
        <f>(I10*21)/100</f>
        <v>0</v>
      </c>
      <c r="P10" t="s">
        <v>16</v>
      </c>
    </row>
    <row r="11" spans="1:18" ht="50" x14ac:dyDescent="0.25">
      <c r="A11" s="28" t="s">
        <v>43</v>
      </c>
      <c r="E11" s="29" t="s">
        <v>422</v>
      </c>
    </row>
    <row r="12" spans="1:18" ht="26" x14ac:dyDescent="0.25">
      <c r="A12" s="30" t="s">
        <v>45</v>
      </c>
      <c r="E12" s="31" t="s">
        <v>423</v>
      </c>
    </row>
    <row r="13" spans="1:18" ht="112.5" x14ac:dyDescent="0.25">
      <c r="A13" t="s">
        <v>47</v>
      </c>
      <c r="E13" s="29" t="s">
        <v>424</v>
      </c>
    </row>
    <row r="14" spans="1:18" ht="25" x14ac:dyDescent="0.25">
      <c r="A14" s="18" t="s">
        <v>38</v>
      </c>
      <c r="B14" s="23" t="s">
        <v>22</v>
      </c>
      <c r="C14" s="23" t="s">
        <v>94</v>
      </c>
      <c r="D14" s="18" t="s">
        <v>9</v>
      </c>
      <c r="E14" s="24" t="s">
        <v>88</v>
      </c>
      <c r="F14" s="25" t="s">
        <v>89</v>
      </c>
      <c r="G14" s="26">
        <v>284.61900000000003</v>
      </c>
      <c r="H14" s="27">
        <v>0</v>
      </c>
      <c r="I14" s="27">
        <f>ROUND(ROUND(H14,2)*ROUND(G14,3),2)</f>
        <v>0</v>
      </c>
      <c r="O14">
        <f>(I14*21)/100</f>
        <v>0</v>
      </c>
      <c r="P14" t="s">
        <v>16</v>
      </c>
    </row>
    <row r="15" spans="1:18" ht="25" x14ac:dyDescent="0.25">
      <c r="A15" s="28" t="s">
        <v>43</v>
      </c>
      <c r="E15" s="29" t="s">
        <v>95</v>
      </c>
    </row>
    <row r="16" spans="1:18" ht="91" x14ac:dyDescent="0.25">
      <c r="A16" s="30" t="s">
        <v>45</v>
      </c>
      <c r="E16" s="31" t="s">
        <v>425</v>
      </c>
    </row>
    <row r="17" spans="1:18" ht="137.5" x14ac:dyDescent="0.25">
      <c r="A17" t="s">
        <v>47</v>
      </c>
      <c r="E17" s="29" t="s">
        <v>426</v>
      </c>
    </row>
    <row r="18" spans="1:18" ht="12.75" customHeight="1" x14ac:dyDescent="0.3">
      <c r="A18" s="10" t="s">
        <v>36</v>
      </c>
      <c r="B18" s="10"/>
      <c r="C18" s="33" t="s">
        <v>22</v>
      </c>
      <c r="D18" s="10"/>
      <c r="E18" s="21" t="s">
        <v>98</v>
      </c>
      <c r="F18" s="10"/>
      <c r="G18" s="10"/>
      <c r="H18" s="10"/>
      <c r="I18" s="34">
        <f>0+Q18</f>
        <v>0</v>
      </c>
      <c r="O18">
        <f>0+R18</f>
        <v>0</v>
      </c>
      <c r="Q18">
        <f>0+I19+I23+I27+I31+I35+I39</f>
        <v>0</v>
      </c>
      <c r="R18">
        <f>0+O19+O23+O27+O31+O35+O39</f>
        <v>0</v>
      </c>
    </row>
    <row r="19" spans="1:18" ht="12.5" x14ac:dyDescent="0.25">
      <c r="A19" s="18" t="s">
        <v>38</v>
      </c>
      <c r="B19" s="23" t="s">
        <v>30</v>
      </c>
      <c r="C19" s="23" t="s">
        <v>104</v>
      </c>
      <c r="D19" s="18" t="s">
        <v>9</v>
      </c>
      <c r="E19" s="24" t="s">
        <v>105</v>
      </c>
      <c r="F19" s="25" t="s">
        <v>106</v>
      </c>
      <c r="G19" s="26">
        <v>2.153</v>
      </c>
      <c r="H19" s="27">
        <v>0</v>
      </c>
      <c r="I19" s="27">
        <f>ROUND(ROUND(H19,2)*ROUND(G19,3),2)</f>
        <v>0</v>
      </c>
      <c r="O19">
        <f>(I19*21)/100</f>
        <v>0</v>
      </c>
      <c r="P19" t="s">
        <v>16</v>
      </c>
    </row>
    <row r="20" spans="1:18" ht="12.5" x14ac:dyDescent="0.25">
      <c r="A20" s="28" t="s">
        <v>43</v>
      </c>
      <c r="E20" s="29" t="s">
        <v>427</v>
      </c>
    </row>
    <row r="21" spans="1:18" ht="13" x14ac:dyDescent="0.25">
      <c r="A21" s="30" t="s">
        <v>45</v>
      </c>
      <c r="E21" s="31" t="s">
        <v>428</v>
      </c>
    </row>
    <row r="22" spans="1:18" ht="62.5" x14ac:dyDescent="0.25">
      <c r="A22" t="s">
        <v>47</v>
      </c>
      <c r="E22" s="29" t="s">
        <v>109</v>
      </c>
    </row>
    <row r="23" spans="1:18" ht="12.5" x14ac:dyDescent="0.25">
      <c r="A23" s="18" t="s">
        <v>38</v>
      </c>
      <c r="B23" s="23" t="s">
        <v>143</v>
      </c>
      <c r="C23" s="23" t="s">
        <v>144</v>
      </c>
      <c r="D23" s="18" t="s">
        <v>9</v>
      </c>
      <c r="E23" s="24" t="s">
        <v>139</v>
      </c>
      <c r="F23" s="25" t="s">
        <v>106</v>
      </c>
      <c r="G23" s="26">
        <v>86.968999999999994</v>
      </c>
      <c r="H23" s="27">
        <v>0</v>
      </c>
      <c r="I23" s="27">
        <f>ROUND(ROUND(H23,2)*ROUND(G23,3),2)</f>
        <v>0</v>
      </c>
      <c r="O23">
        <f>(I23*21)/100</f>
        <v>0</v>
      </c>
      <c r="P23" t="s">
        <v>16</v>
      </c>
    </row>
    <row r="24" spans="1:18" ht="37.5" x14ac:dyDescent="0.25">
      <c r="A24" s="28" t="s">
        <v>43</v>
      </c>
      <c r="E24" s="29" t="s">
        <v>429</v>
      </c>
    </row>
    <row r="25" spans="1:18" ht="78" x14ac:dyDescent="0.25">
      <c r="A25" s="30" t="s">
        <v>45</v>
      </c>
      <c r="E25" s="31" t="s">
        <v>430</v>
      </c>
    </row>
    <row r="26" spans="1:18" ht="362.5" x14ac:dyDescent="0.25">
      <c r="A26" t="s">
        <v>47</v>
      </c>
      <c r="E26" s="29" t="s">
        <v>147</v>
      </c>
    </row>
    <row r="27" spans="1:18" ht="12.5" x14ac:dyDescent="0.25">
      <c r="A27" s="18" t="s">
        <v>38</v>
      </c>
      <c r="B27" s="23" t="s">
        <v>431</v>
      </c>
      <c r="C27" s="23" t="s">
        <v>432</v>
      </c>
      <c r="D27" s="18" t="s">
        <v>9</v>
      </c>
      <c r="E27" s="24" t="s">
        <v>433</v>
      </c>
      <c r="F27" s="25" t="s">
        <v>123</v>
      </c>
      <c r="G27" s="26">
        <v>138</v>
      </c>
      <c r="H27" s="27">
        <v>0</v>
      </c>
      <c r="I27" s="27">
        <f>ROUND(ROUND(H27,2)*ROUND(G27,3),2)</f>
        <v>0</v>
      </c>
      <c r="O27">
        <f>(I27*21)/100</f>
        <v>0</v>
      </c>
      <c r="P27" t="s">
        <v>16</v>
      </c>
    </row>
    <row r="28" spans="1:18" ht="12.5" x14ac:dyDescent="0.25">
      <c r="A28" s="28" t="s">
        <v>43</v>
      </c>
      <c r="E28" s="29" t="s">
        <v>434</v>
      </c>
    </row>
    <row r="29" spans="1:18" ht="26" x14ac:dyDescent="0.25">
      <c r="A29" s="30" t="s">
        <v>45</v>
      </c>
      <c r="E29" s="31" t="s">
        <v>435</v>
      </c>
    </row>
    <row r="30" spans="1:18" ht="25" x14ac:dyDescent="0.25">
      <c r="A30" t="s">
        <v>47</v>
      </c>
      <c r="E30" s="29" t="s">
        <v>436</v>
      </c>
    </row>
    <row r="31" spans="1:18" ht="12.5" x14ac:dyDescent="0.25">
      <c r="A31" s="18" t="s">
        <v>38</v>
      </c>
      <c r="B31" s="23" t="s">
        <v>181</v>
      </c>
      <c r="C31" s="23" t="s">
        <v>182</v>
      </c>
      <c r="D31" s="18" t="s">
        <v>9</v>
      </c>
      <c r="E31" s="24" t="s">
        <v>183</v>
      </c>
      <c r="F31" s="25" t="s">
        <v>106</v>
      </c>
      <c r="G31" s="26">
        <v>13.013999999999999</v>
      </c>
      <c r="H31" s="27">
        <v>0</v>
      </c>
      <c r="I31" s="27">
        <f>ROUND(ROUND(H31,2)*ROUND(G31,3),2)</f>
        <v>0</v>
      </c>
      <c r="O31">
        <f>(I31*21)/100</f>
        <v>0</v>
      </c>
      <c r="P31" t="s">
        <v>16</v>
      </c>
    </row>
    <row r="32" spans="1:18" ht="75" x14ac:dyDescent="0.25">
      <c r="A32" s="28" t="s">
        <v>43</v>
      </c>
      <c r="E32" s="29" t="s">
        <v>437</v>
      </c>
    </row>
    <row r="33" spans="1:18" ht="65" x14ac:dyDescent="0.25">
      <c r="A33" s="30" t="s">
        <v>45</v>
      </c>
      <c r="E33" s="31" t="s">
        <v>438</v>
      </c>
    </row>
    <row r="34" spans="1:18" ht="12.5" x14ac:dyDescent="0.25">
      <c r="A34" t="s">
        <v>47</v>
      </c>
      <c r="E34" s="29" t="s">
        <v>186</v>
      </c>
    </row>
    <row r="35" spans="1:18" ht="12.5" x14ac:dyDescent="0.25">
      <c r="A35" s="18" t="s">
        <v>38</v>
      </c>
      <c r="B35" s="23" t="s">
        <v>193</v>
      </c>
      <c r="C35" s="23" t="s">
        <v>194</v>
      </c>
      <c r="D35" s="18" t="s">
        <v>9</v>
      </c>
      <c r="E35" s="24" t="s">
        <v>195</v>
      </c>
      <c r="F35" s="25" t="s">
        <v>101</v>
      </c>
      <c r="G35" s="26">
        <v>24.01</v>
      </c>
      <c r="H35" s="27">
        <v>0</v>
      </c>
      <c r="I35" s="27">
        <f>ROUND(ROUND(H35,2)*ROUND(G35,3),2)</f>
        <v>0</v>
      </c>
      <c r="O35">
        <f>(I35*21)/100</f>
        <v>0</v>
      </c>
      <c r="P35" t="s">
        <v>16</v>
      </c>
    </row>
    <row r="36" spans="1:18" ht="12.5" x14ac:dyDescent="0.25">
      <c r="A36" s="28" t="s">
        <v>43</v>
      </c>
      <c r="E36" s="29" t="s">
        <v>439</v>
      </c>
    </row>
    <row r="37" spans="1:18" ht="13" x14ac:dyDescent="0.25">
      <c r="A37" s="30" t="s">
        <v>45</v>
      </c>
      <c r="E37" s="31" t="s">
        <v>440</v>
      </c>
    </row>
    <row r="38" spans="1:18" ht="25" x14ac:dyDescent="0.25">
      <c r="A38" t="s">
        <v>47</v>
      </c>
      <c r="E38" s="29" t="s">
        <v>198</v>
      </c>
    </row>
    <row r="39" spans="1:18" ht="12.5" x14ac:dyDescent="0.25">
      <c r="A39" s="18" t="s">
        <v>38</v>
      </c>
      <c r="B39" s="23" t="s">
        <v>187</v>
      </c>
      <c r="C39" s="23" t="s">
        <v>441</v>
      </c>
      <c r="D39" s="18" t="s">
        <v>9</v>
      </c>
      <c r="E39" s="24" t="s">
        <v>442</v>
      </c>
      <c r="F39" s="25" t="s">
        <v>106</v>
      </c>
      <c r="G39" s="26">
        <v>43.732999999999997</v>
      </c>
      <c r="H39" s="27">
        <v>0</v>
      </c>
      <c r="I39" s="27">
        <f>ROUND(ROUND(H39,2)*ROUND(G39,3),2)</f>
        <v>0</v>
      </c>
      <c r="O39">
        <f>(I39*21)/100</f>
        <v>0</v>
      </c>
      <c r="P39" t="s">
        <v>16</v>
      </c>
    </row>
    <row r="40" spans="1:18" ht="25" x14ac:dyDescent="0.25">
      <c r="A40" s="28" t="s">
        <v>43</v>
      </c>
      <c r="E40" s="29" t="s">
        <v>443</v>
      </c>
    </row>
    <row r="41" spans="1:18" ht="13" x14ac:dyDescent="0.25">
      <c r="A41" s="30" t="s">
        <v>45</v>
      </c>
      <c r="E41" s="31" t="s">
        <v>444</v>
      </c>
    </row>
    <row r="42" spans="1:18" ht="50" x14ac:dyDescent="0.25">
      <c r="A42" t="s">
        <v>47</v>
      </c>
      <c r="E42" s="29" t="s">
        <v>445</v>
      </c>
    </row>
    <row r="43" spans="1:18" ht="12.75" customHeight="1" x14ac:dyDescent="0.3">
      <c r="A43" s="10" t="s">
        <v>36</v>
      </c>
      <c r="B43" s="10"/>
      <c r="C43" s="33" t="s">
        <v>16</v>
      </c>
      <c r="D43" s="10"/>
      <c r="E43" s="21" t="s">
        <v>228</v>
      </c>
      <c r="F43" s="10"/>
      <c r="G43" s="10"/>
      <c r="H43" s="10"/>
      <c r="I43" s="34">
        <f>0+Q43</f>
        <v>0</v>
      </c>
      <c r="O43">
        <f>0+R43</f>
        <v>0</v>
      </c>
      <c r="Q43">
        <f>0+I44</f>
        <v>0</v>
      </c>
      <c r="R43">
        <f>0+O44</f>
        <v>0</v>
      </c>
    </row>
    <row r="44" spans="1:18" ht="12.5" x14ac:dyDescent="0.25">
      <c r="A44" s="18" t="s">
        <v>38</v>
      </c>
      <c r="B44" s="23" t="s">
        <v>158</v>
      </c>
      <c r="C44" s="23" t="s">
        <v>446</v>
      </c>
      <c r="D44" s="18" t="s">
        <v>9</v>
      </c>
      <c r="E44" s="24" t="s">
        <v>447</v>
      </c>
      <c r="F44" s="25" t="s">
        <v>106</v>
      </c>
      <c r="G44" s="26">
        <v>1.23</v>
      </c>
      <c r="H44" s="27">
        <v>0</v>
      </c>
      <c r="I44" s="27">
        <f>ROUND(ROUND(H44,2)*ROUND(G44,3),2)</f>
        <v>0</v>
      </c>
      <c r="O44">
        <f>(I44*21)/100</f>
        <v>0</v>
      </c>
      <c r="P44" t="s">
        <v>16</v>
      </c>
    </row>
    <row r="45" spans="1:18" ht="37.5" x14ac:dyDescent="0.25">
      <c r="A45" s="28" t="s">
        <v>43</v>
      </c>
      <c r="E45" s="29" t="s">
        <v>448</v>
      </c>
    </row>
    <row r="46" spans="1:18" ht="65" x14ac:dyDescent="0.25">
      <c r="A46" s="30" t="s">
        <v>45</v>
      </c>
      <c r="E46" s="31" t="s">
        <v>449</v>
      </c>
    </row>
    <row r="47" spans="1:18" ht="350" x14ac:dyDescent="0.25">
      <c r="A47" t="s">
        <v>47</v>
      </c>
      <c r="E47" s="29" t="s">
        <v>450</v>
      </c>
    </row>
    <row r="48" spans="1:18" ht="12.75" customHeight="1" x14ac:dyDescent="0.3">
      <c r="A48" s="10" t="s">
        <v>36</v>
      </c>
      <c r="B48" s="10"/>
      <c r="C48" s="33" t="s">
        <v>26</v>
      </c>
      <c r="D48" s="10"/>
      <c r="E48" s="21" t="s">
        <v>240</v>
      </c>
      <c r="F48" s="10"/>
      <c r="G48" s="10"/>
      <c r="H48" s="10"/>
      <c r="I48" s="34">
        <f>0+Q48</f>
        <v>0</v>
      </c>
      <c r="O48">
        <f>0+R48</f>
        <v>0</v>
      </c>
      <c r="Q48">
        <f>0+I49+I53</f>
        <v>0</v>
      </c>
      <c r="R48">
        <f>0+O49+O53</f>
        <v>0</v>
      </c>
    </row>
    <row r="49" spans="1:18" ht="12.5" x14ac:dyDescent="0.25">
      <c r="A49" s="18" t="s">
        <v>38</v>
      </c>
      <c r="B49" s="23" t="s">
        <v>247</v>
      </c>
      <c r="C49" s="23" t="s">
        <v>248</v>
      </c>
      <c r="D49" s="18" t="s">
        <v>9</v>
      </c>
      <c r="E49" s="24" t="s">
        <v>249</v>
      </c>
      <c r="F49" s="25" t="s">
        <v>106</v>
      </c>
      <c r="G49" s="26">
        <v>6.9909999999999997</v>
      </c>
      <c r="H49" s="27">
        <v>0</v>
      </c>
      <c r="I49" s="27">
        <f>ROUND(ROUND(H49,2)*ROUND(G49,3),2)</f>
        <v>0</v>
      </c>
      <c r="O49">
        <f>(I49*21)/100</f>
        <v>0</v>
      </c>
      <c r="P49" t="s">
        <v>16</v>
      </c>
    </row>
    <row r="50" spans="1:18" ht="12.5" x14ac:dyDescent="0.25">
      <c r="A50" s="28" t="s">
        <v>43</v>
      </c>
      <c r="E50" s="29" t="s">
        <v>451</v>
      </c>
    </row>
    <row r="51" spans="1:18" ht="169" x14ac:dyDescent="0.25">
      <c r="A51" s="30" t="s">
        <v>45</v>
      </c>
      <c r="E51" s="31" t="s">
        <v>452</v>
      </c>
    </row>
    <row r="52" spans="1:18" ht="12.5" x14ac:dyDescent="0.25">
      <c r="A52" t="s">
        <v>47</v>
      </c>
      <c r="E52" s="29" t="s">
        <v>252</v>
      </c>
    </row>
    <row r="53" spans="1:18" ht="12.5" x14ac:dyDescent="0.25">
      <c r="A53" s="18" t="s">
        <v>38</v>
      </c>
      <c r="B53" s="23" t="s">
        <v>164</v>
      </c>
      <c r="C53" s="23" t="s">
        <v>254</v>
      </c>
      <c r="D53" s="18" t="s">
        <v>9</v>
      </c>
      <c r="E53" s="24" t="s">
        <v>255</v>
      </c>
      <c r="F53" s="25" t="s">
        <v>106</v>
      </c>
      <c r="G53" s="26">
        <v>6.7919999999999998</v>
      </c>
      <c r="H53" s="27">
        <v>0</v>
      </c>
      <c r="I53" s="27">
        <f>ROUND(ROUND(H53,2)*ROUND(G53,3),2)</f>
        <v>0</v>
      </c>
      <c r="O53">
        <f>(I53*21)/100</f>
        <v>0</v>
      </c>
      <c r="P53" t="s">
        <v>16</v>
      </c>
    </row>
    <row r="54" spans="1:18" ht="50" x14ac:dyDescent="0.25">
      <c r="A54" s="28" t="s">
        <v>43</v>
      </c>
      <c r="E54" s="29" t="s">
        <v>453</v>
      </c>
    </row>
    <row r="55" spans="1:18" ht="156" x14ac:dyDescent="0.25">
      <c r="A55" s="30" t="s">
        <v>45</v>
      </c>
      <c r="E55" s="31" t="s">
        <v>454</v>
      </c>
    </row>
    <row r="56" spans="1:18" ht="100" x14ac:dyDescent="0.25">
      <c r="A56" t="s">
        <v>47</v>
      </c>
      <c r="E56" s="29" t="s">
        <v>258</v>
      </c>
    </row>
    <row r="57" spans="1:18" ht="12.75" customHeight="1" x14ac:dyDescent="0.3">
      <c r="A57" s="10" t="s">
        <v>36</v>
      </c>
      <c r="B57" s="10"/>
      <c r="C57" s="33" t="s">
        <v>39</v>
      </c>
      <c r="D57" s="10"/>
      <c r="E57" s="21" t="s">
        <v>328</v>
      </c>
      <c r="F57" s="10"/>
      <c r="G57" s="10"/>
      <c r="H57" s="10"/>
      <c r="I57" s="34">
        <f>0+Q57</f>
        <v>0</v>
      </c>
      <c r="O57">
        <f>0+R57</f>
        <v>0</v>
      </c>
      <c r="Q57">
        <f>0+I58</f>
        <v>0</v>
      </c>
      <c r="R57">
        <f>0+O58</f>
        <v>0</v>
      </c>
    </row>
    <row r="58" spans="1:18" ht="25" x14ac:dyDescent="0.25">
      <c r="A58" s="18" t="s">
        <v>38</v>
      </c>
      <c r="B58" s="23" t="s">
        <v>455</v>
      </c>
      <c r="C58" s="23" t="s">
        <v>456</v>
      </c>
      <c r="D58" s="18" t="s">
        <v>9</v>
      </c>
      <c r="E58" s="24" t="s">
        <v>457</v>
      </c>
      <c r="F58" s="25" t="s">
        <v>101</v>
      </c>
      <c r="G58" s="26">
        <v>217.358</v>
      </c>
      <c r="H58" s="27">
        <v>0</v>
      </c>
      <c r="I58" s="27">
        <f>ROUND(ROUND(H58,2)*ROUND(G58,3),2)</f>
        <v>0</v>
      </c>
      <c r="O58">
        <f>(I58*21)/100</f>
        <v>0</v>
      </c>
      <c r="P58" t="s">
        <v>16</v>
      </c>
    </row>
    <row r="59" spans="1:18" ht="37.5" x14ac:dyDescent="0.25">
      <c r="A59" s="28" t="s">
        <v>43</v>
      </c>
      <c r="E59" s="29" t="s">
        <v>458</v>
      </c>
    </row>
    <row r="60" spans="1:18" ht="143" x14ac:dyDescent="0.25">
      <c r="A60" s="30" t="s">
        <v>45</v>
      </c>
      <c r="E60" s="31" t="s">
        <v>459</v>
      </c>
    </row>
    <row r="61" spans="1:18" ht="25" x14ac:dyDescent="0.25">
      <c r="A61" t="s">
        <v>47</v>
      </c>
      <c r="E61" s="29" t="s">
        <v>457</v>
      </c>
    </row>
    <row r="62" spans="1:18" ht="12.75" customHeight="1" x14ac:dyDescent="0.3">
      <c r="A62" s="10" t="s">
        <v>36</v>
      </c>
      <c r="B62" s="10"/>
      <c r="C62" s="33" t="s">
        <v>64</v>
      </c>
      <c r="D62" s="10"/>
      <c r="E62" s="21" t="s">
        <v>335</v>
      </c>
      <c r="F62" s="10"/>
      <c r="G62" s="10"/>
      <c r="H62" s="10"/>
      <c r="I62" s="34">
        <f>0+Q62</f>
        <v>0</v>
      </c>
      <c r="O62">
        <f>0+R62</f>
        <v>0</v>
      </c>
      <c r="Q62">
        <f>0+I63+I67+I71</f>
        <v>0</v>
      </c>
      <c r="R62">
        <f>0+O63+O67+O71</f>
        <v>0</v>
      </c>
    </row>
    <row r="63" spans="1:18" ht="12.5" x14ac:dyDescent="0.25">
      <c r="A63" s="18" t="s">
        <v>38</v>
      </c>
      <c r="B63" s="23" t="s">
        <v>460</v>
      </c>
      <c r="C63" s="23" t="s">
        <v>461</v>
      </c>
      <c r="D63" s="18" t="s">
        <v>9</v>
      </c>
      <c r="E63" s="24" t="s">
        <v>462</v>
      </c>
      <c r="F63" s="25" t="s">
        <v>123</v>
      </c>
      <c r="G63" s="26">
        <v>17.899999999999999</v>
      </c>
      <c r="H63" s="27">
        <v>0</v>
      </c>
      <c r="I63" s="27">
        <f>ROUND(ROUND(H63,2)*ROUND(G63,3),2)</f>
        <v>0</v>
      </c>
      <c r="O63">
        <f>(I63*21)/100</f>
        <v>0</v>
      </c>
      <c r="P63" t="s">
        <v>16</v>
      </c>
    </row>
    <row r="64" spans="1:18" ht="37.5" x14ac:dyDescent="0.25">
      <c r="A64" s="28" t="s">
        <v>43</v>
      </c>
      <c r="E64" s="29" t="s">
        <v>463</v>
      </c>
    </row>
    <row r="65" spans="1:18" ht="13" x14ac:dyDescent="0.25">
      <c r="A65" s="30" t="s">
        <v>45</v>
      </c>
      <c r="E65" s="31" t="s">
        <v>464</v>
      </c>
    </row>
    <row r="66" spans="1:18" ht="250" x14ac:dyDescent="0.25">
      <c r="A66" t="s">
        <v>47</v>
      </c>
      <c r="E66" s="29" t="s">
        <v>465</v>
      </c>
    </row>
    <row r="67" spans="1:18" ht="12.5" x14ac:dyDescent="0.25">
      <c r="A67" s="18" t="s">
        <v>38</v>
      </c>
      <c r="B67" s="23" t="s">
        <v>371</v>
      </c>
      <c r="C67" s="23" t="s">
        <v>466</v>
      </c>
      <c r="D67" s="18" t="s">
        <v>9</v>
      </c>
      <c r="E67" s="24" t="s">
        <v>467</v>
      </c>
      <c r="F67" s="25" t="s">
        <v>106</v>
      </c>
      <c r="G67" s="26">
        <v>5.8310000000000004</v>
      </c>
      <c r="H67" s="27">
        <v>0</v>
      </c>
      <c r="I67" s="27">
        <f>ROUND(ROUND(H67,2)*ROUND(G67,3),2)</f>
        <v>0</v>
      </c>
      <c r="O67">
        <f>(I67*21)/100</f>
        <v>0</v>
      </c>
      <c r="P67" t="s">
        <v>16</v>
      </c>
    </row>
    <row r="68" spans="1:18" ht="25" x14ac:dyDescent="0.25">
      <c r="A68" s="28" t="s">
        <v>43</v>
      </c>
      <c r="E68" s="29" t="s">
        <v>468</v>
      </c>
    </row>
    <row r="69" spans="1:18" ht="13" x14ac:dyDescent="0.25">
      <c r="A69" s="30" t="s">
        <v>45</v>
      </c>
      <c r="E69" s="31" t="s">
        <v>469</v>
      </c>
    </row>
    <row r="70" spans="1:18" ht="350" x14ac:dyDescent="0.25">
      <c r="A70" t="s">
        <v>47</v>
      </c>
      <c r="E70" s="29" t="s">
        <v>376</v>
      </c>
    </row>
    <row r="71" spans="1:18" ht="12.5" x14ac:dyDescent="0.25">
      <c r="A71" s="18" t="s">
        <v>38</v>
      </c>
      <c r="B71" s="23" t="s">
        <v>115</v>
      </c>
      <c r="C71" s="23" t="s">
        <v>470</v>
      </c>
      <c r="D71" s="18" t="s">
        <v>9</v>
      </c>
      <c r="E71" s="24" t="s">
        <v>471</v>
      </c>
      <c r="F71" s="25" t="s">
        <v>106</v>
      </c>
      <c r="G71" s="26">
        <v>2.0579999999999998</v>
      </c>
      <c r="H71" s="27">
        <v>0</v>
      </c>
      <c r="I71" s="27">
        <f>ROUND(ROUND(H71,2)*ROUND(G71,3),2)</f>
        <v>0</v>
      </c>
      <c r="O71">
        <f>(I71*21)/100</f>
        <v>0</v>
      </c>
      <c r="P71" t="s">
        <v>16</v>
      </c>
    </row>
    <row r="72" spans="1:18" ht="25" x14ac:dyDescent="0.25">
      <c r="A72" s="28" t="s">
        <v>43</v>
      </c>
      <c r="E72" s="29" t="s">
        <v>472</v>
      </c>
    </row>
    <row r="73" spans="1:18" ht="13" x14ac:dyDescent="0.25">
      <c r="A73" s="30" t="s">
        <v>45</v>
      </c>
      <c r="E73" s="31" t="s">
        <v>473</v>
      </c>
    </row>
    <row r="74" spans="1:18" ht="350" x14ac:dyDescent="0.25">
      <c r="A74" t="s">
        <v>47</v>
      </c>
      <c r="E74" s="29" t="s">
        <v>474</v>
      </c>
    </row>
    <row r="75" spans="1:18" ht="12.75" customHeight="1" x14ac:dyDescent="0.3">
      <c r="A75" s="10" t="s">
        <v>36</v>
      </c>
      <c r="B75" s="10"/>
      <c r="C75" s="33" t="s">
        <v>33</v>
      </c>
      <c r="D75" s="10"/>
      <c r="E75" s="21" t="s">
        <v>377</v>
      </c>
      <c r="F75" s="10"/>
      <c r="G75" s="10"/>
      <c r="H75" s="10"/>
      <c r="I75" s="34">
        <f>0+Q75</f>
        <v>0</v>
      </c>
      <c r="O75">
        <f>0+R75</f>
        <v>0</v>
      </c>
      <c r="Q75">
        <f>0+I76+I80+I84</f>
        <v>0</v>
      </c>
      <c r="R75">
        <f>0+O76+O80+O84</f>
        <v>0</v>
      </c>
    </row>
    <row r="76" spans="1:18" ht="12.5" x14ac:dyDescent="0.25">
      <c r="A76" s="18" t="s">
        <v>38</v>
      </c>
      <c r="B76" s="23" t="s">
        <v>277</v>
      </c>
      <c r="C76" s="23" t="s">
        <v>475</v>
      </c>
      <c r="D76" s="18" t="s">
        <v>9</v>
      </c>
      <c r="E76" s="24" t="s">
        <v>476</v>
      </c>
      <c r="F76" s="25" t="s">
        <v>106</v>
      </c>
      <c r="G76" s="26">
        <v>7.157</v>
      </c>
      <c r="H76" s="27">
        <v>0</v>
      </c>
      <c r="I76" s="27">
        <f>ROUND(ROUND(H76,2)*ROUND(G76,3),2)</f>
        <v>0</v>
      </c>
      <c r="O76">
        <f>(I76*21)/100</f>
        <v>0</v>
      </c>
      <c r="P76" t="s">
        <v>16</v>
      </c>
    </row>
    <row r="77" spans="1:18" ht="50" x14ac:dyDescent="0.25">
      <c r="A77" s="28" t="s">
        <v>43</v>
      </c>
      <c r="E77" s="29" t="s">
        <v>477</v>
      </c>
    </row>
    <row r="78" spans="1:18" ht="91" x14ac:dyDescent="0.25">
      <c r="A78" s="30" t="s">
        <v>45</v>
      </c>
      <c r="E78" s="31" t="s">
        <v>478</v>
      </c>
    </row>
    <row r="79" spans="1:18" ht="387.5" x14ac:dyDescent="0.25">
      <c r="A79" t="s">
        <v>47</v>
      </c>
      <c r="E79" s="29" t="s">
        <v>479</v>
      </c>
    </row>
    <row r="80" spans="1:18" ht="12.5" x14ac:dyDescent="0.25">
      <c r="A80" s="18" t="s">
        <v>38</v>
      </c>
      <c r="B80" s="23" t="s">
        <v>409</v>
      </c>
      <c r="C80" s="23" t="s">
        <v>480</v>
      </c>
      <c r="D80" s="18" t="s">
        <v>9</v>
      </c>
      <c r="E80" s="24" t="s">
        <v>481</v>
      </c>
      <c r="F80" s="25" t="s">
        <v>123</v>
      </c>
      <c r="G80" s="26">
        <v>3.2</v>
      </c>
      <c r="H80" s="27">
        <v>0</v>
      </c>
      <c r="I80" s="27">
        <f>ROUND(ROUND(H80,2)*ROUND(G80,3),2)</f>
        <v>0</v>
      </c>
      <c r="O80">
        <f>(I80*21)/100</f>
        <v>0</v>
      </c>
      <c r="P80" t="s">
        <v>16</v>
      </c>
    </row>
    <row r="81" spans="1:16" ht="25" x14ac:dyDescent="0.25">
      <c r="A81" s="28" t="s">
        <v>43</v>
      </c>
      <c r="E81" s="29" t="s">
        <v>482</v>
      </c>
    </row>
    <row r="82" spans="1:16" ht="13" x14ac:dyDescent="0.25">
      <c r="A82" s="30" t="s">
        <v>45</v>
      </c>
      <c r="E82" s="31" t="s">
        <v>483</v>
      </c>
    </row>
    <row r="83" spans="1:16" ht="87.5" x14ac:dyDescent="0.25">
      <c r="A83" t="s">
        <v>47</v>
      </c>
      <c r="E83" s="29" t="s">
        <v>484</v>
      </c>
    </row>
    <row r="84" spans="1:16" ht="12.5" x14ac:dyDescent="0.25">
      <c r="A84" s="18" t="s">
        <v>38</v>
      </c>
      <c r="B84" s="23" t="s">
        <v>485</v>
      </c>
      <c r="C84" s="23" t="s">
        <v>486</v>
      </c>
      <c r="D84" s="18" t="s">
        <v>9</v>
      </c>
      <c r="E84" s="24" t="s">
        <v>487</v>
      </c>
      <c r="F84" s="25" t="s">
        <v>106</v>
      </c>
      <c r="G84" s="26">
        <v>14.77</v>
      </c>
      <c r="H84" s="27">
        <v>0</v>
      </c>
      <c r="I84" s="27">
        <f>ROUND(ROUND(H84,2)*ROUND(G84,3),2)</f>
        <v>0</v>
      </c>
      <c r="O84">
        <f>(I84*21)/100</f>
        <v>0</v>
      </c>
      <c r="P84" t="s">
        <v>16</v>
      </c>
    </row>
    <row r="85" spans="1:16" ht="37.5" x14ac:dyDescent="0.25">
      <c r="A85" s="28" t="s">
        <v>43</v>
      </c>
      <c r="E85" s="29" t="s">
        <v>488</v>
      </c>
    </row>
    <row r="86" spans="1:16" ht="169" x14ac:dyDescent="0.25">
      <c r="A86" s="30" t="s">
        <v>45</v>
      </c>
      <c r="E86" s="31" t="s">
        <v>489</v>
      </c>
    </row>
    <row r="87" spans="1:16" ht="100" x14ac:dyDescent="0.25">
      <c r="A87" t="s">
        <v>47</v>
      </c>
      <c r="E87" s="29" t="s">
        <v>490</v>
      </c>
    </row>
  </sheetData>
  <mergeCells count="11">
    <mergeCell ref="E6:E7"/>
    <mergeCell ref="F6:F7"/>
    <mergeCell ref="G6:G7"/>
    <mergeCell ref="H6:I6"/>
    <mergeCell ref="C3:D3"/>
    <mergeCell ref="C4:D4"/>
    <mergeCell ref="C5:D5"/>
    <mergeCell ref="A6:A7"/>
    <mergeCell ref="B6:B7"/>
    <mergeCell ref="C6:C7"/>
    <mergeCell ref="D6:D7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73"/>
  <sheetViews>
    <sheetView workbookViewId="0">
      <pane ySplit="8" topLeftCell="A9" activePane="bottomLeft" state="frozen"/>
      <selection pane="bottomLeft" activeCell="A9" sqref="A9"/>
    </sheetView>
  </sheetViews>
  <sheetFormatPr defaultColWidth="9.1796875" defaultRowHeight="12.75" customHeight="1" x14ac:dyDescent="0.25"/>
  <cols>
    <col min="1" max="1" width="9.1796875" hidden="1" customWidth="1"/>
    <col min="2" max="2" width="11.7265625" customWidth="1"/>
    <col min="3" max="3" width="14.7265625" customWidth="1"/>
    <col min="4" max="4" width="9.7265625" customWidth="1"/>
    <col min="5" max="5" width="70.7265625" customWidth="1"/>
    <col min="6" max="6" width="11.7265625" customWidth="1"/>
    <col min="7" max="9" width="16.7265625" customWidth="1"/>
    <col min="15" max="18" width="9.1796875" hidden="1" customWidth="1"/>
  </cols>
  <sheetData>
    <row r="1" spans="1:18" ht="12.75" customHeight="1" x14ac:dyDescent="0.25">
      <c r="A1" t="s">
        <v>0</v>
      </c>
      <c r="B1" s="6"/>
      <c r="C1" s="6"/>
      <c r="D1" s="6"/>
      <c r="E1" s="6" t="s">
        <v>2</v>
      </c>
      <c r="F1" s="6"/>
      <c r="G1" s="6"/>
      <c r="H1" s="6"/>
      <c r="I1" s="6"/>
      <c r="P1" t="s">
        <v>15</v>
      </c>
    </row>
    <row r="2" spans="1:18" ht="25" customHeight="1" x14ac:dyDescent="0.25">
      <c r="B2" s="6"/>
      <c r="C2" s="6"/>
      <c r="D2" s="6"/>
      <c r="E2" s="7" t="s">
        <v>3</v>
      </c>
      <c r="F2" s="6"/>
      <c r="G2" s="6"/>
      <c r="H2" s="10"/>
      <c r="I2" s="10"/>
      <c r="O2">
        <f>0+O9</f>
        <v>0</v>
      </c>
      <c r="P2" t="s">
        <v>15</v>
      </c>
    </row>
    <row r="3" spans="1:18" ht="15" customHeight="1" x14ac:dyDescent="0.3">
      <c r="A3" t="s">
        <v>1</v>
      </c>
      <c r="B3" s="13" t="s">
        <v>4</v>
      </c>
      <c r="C3" s="5" t="s">
        <v>5</v>
      </c>
      <c r="D3" s="4"/>
      <c r="E3" s="14" t="s">
        <v>6</v>
      </c>
      <c r="F3" s="6"/>
      <c r="G3" s="9"/>
      <c r="H3" s="8" t="s">
        <v>491</v>
      </c>
      <c r="I3" s="32">
        <f>0+I9</f>
        <v>0</v>
      </c>
      <c r="O3" t="s">
        <v>12</v>
      </c>
      <c r="P3" t="s">
        <v>16</v>
      </c>
    </row>
    <row r="4" spans="1:18" ht="15" customHeight="1" x14ac:dyDescent="0.3">
      <c r="A4" t="s">
        <v>7</v>
      </c>
      <c r="B4" s="13" t="s">
        <v>8</v>
      </c>
      <c r="C4" s="5" t="s">
        <v>9</v>
      </c>
      <c r="D4" s="4"/>
      <c r="E4" s="14" t="s">
        <v>6</v>
      </c>
      <c r="F4" s="6"/>
      <c r="G4" s="6"/>
      <c r="H4" s="12"/>
      <c r="I4" s="12"/>
      <c r="O4" t="s">
        <v>13</v>
      </c>
      <c r="P4" t="s">
        <v>16</v>
      </c>
    </row>
    <row r="5" spans="1:18" ht="12.75" customHeight="1" x14ac:dyDescent="0.3">
      <c r="A5" t="s">
        <v>10</v>
      </c>
      <c r="B5" s="16" t="s">
        <v>11</v>
      </c>
      <c r="C5" s="3" t="s">
        <v>491</v>
      </c>
      <c r="D5" s="2"/>
      <c r="E5" s="17" t="s">
        <v>492</v>
      </c>
      <c r="F5" s="10"/>
      <c r="G5" s="10"/>
      <c r="H5" s="10"/>
      <c r="I5" s="10"/>
      <c r="O5" t="s">
        <v>14</v>
      </c>
      <c r="P5" t="s">
        <v>16</v>
      </c>
    </row>
    <row r="6" spans="1:18" ht="12.75" customHeight="1" x14ac:dyDescent="0.25">
      <c r="A6" s="1" t="s">
        <v>19</v>
      </c>
      <c r="B6" s="1" t="s">
        <v>21</v>
      </c>
      <c r="C6" s="1" t="s">
        <v>23</v>
      </c>
      <c r="D6" s="1" t="s">
        <v>24</v>
      </c>
      <c r="E6" s="1" t="s">
        <v>25</v>
      </c>
      <c r="F6" s="1" t="s">
        <v>27</v>
      </c>
      <c r="G6" s="1" t="s">
        <v>29</v>
      </c>
      <c r="H6" s="1" t="s">
        <v>31</v>
      </c>
      <c r="I6" s="1"/>
    </row>
    <row r="7" spans="1:18" ht="12.75" customHeight="1" x14ac:dyDescent="0.25">
      <c r="A7" s="1"/>
      <c r="B7" s="1"/>
      <c r="C7" s="1"/>
      <c r="D7" s="1"/>
      <c r="E7" s="1"/>
      <c r="F7" s="1"/>
      <c r="G7" s="1"/>
      <c r="H7" s="15" t="s">
        <v>32</v>
      </c>
      <c r="I7" s="15" t="s">
        <v>34</v>
      </c>
    </row>
    <row r="8" spans="1:18" ht="12.75" customHeight="1" x14ac:dyDescent="0.25">
      <c r="A8" s="15" t="s">
        <v>20</v>
      </c>
      <c r="B8" s="15" t="s">
        <v>22</v>
      </c>
      <c r="C8" s="15" t="s">
        <v>16</v>
      </c>
      <c r="D8" s="15" t="s">
        <v>15</v>
      </c>
      <c r="E8" s="15" t="s">
        <v>26</v>
      </c>
      <c r="F8" s="15" t="s">
        <v>28</v>
      </c>
      <c r="G8" s="15" t="s">
        <v>30</v>
      </c>
      <c r="H8" s="15" t="s">
        <v>33</v>
      </c>
      <c r="I8" s="15" t="s">
        <v>35</v>
      </c>
    </row>
    <row r="9" spans="1:18" ht="12.75" customHeight="1" x14ac:dyDescent="0.3">
      <c r="A9" s="19" t="s">
        <v>36</v>
      </c>
      <c r="B9" s="19"/>
      <c r="C9" s="20" t="s">
        <v>33</v>
      </c>
      <c r="D9" s="19"/>
      <c r="E9" s="21" t="s">
        <v>377</v>
      </c>
      <c r="F9" s="19"/>
      <c r="G9" s="19"/>
      <c r="H9" s="19"/>
      <c r="I9" s="22">
        <f>0+Q9</f>
        <v>0</v>
      </c>
      <c r="O9">
        <f>0+R9</f>
        <v>0</v>
      </c>
      <c r="Q9">
        <f>0+I10+I14+I18+I22+I26+I30+I34+I38+I42+I46+I50+I54+I58+I62+I66+I70</f>
        <v>0</v>
      </c>
      <c r="R9">
        <f>0+O10+O14+O18+O22+O26+O30+O34+O38+O42+O46+O50+O54+O58+O62+O66+O70</f>
        <v>0</v>
      </c>
    </row>
    <row r="10" spans="1:18" ht="25" x14ac:dyDescent="0.25">
      <c r="A10" s="18" t="s">
        <v>38</v>
      </c>
      <c r="B10" s="23" t="s">
        <v>378</v>
      </c>
      <c r="C10" s="23" t="s">
        <v>379</v>
      </c>
      <c r="D10" s="18" t="s">
        <v>9</v>
      </c>
      <c r="E10" s="24" t="s">
        <v>380</v>
      </c>
      <c r="F10" s="25" t="s">
        <v>123</v>
      </c>
      <c r="G10" s="26">
        <v>24</v>
      </c>
      <c r="H10" s="27">
        <v>0</v>
      </c>
      <c r="I10" s="27">
        <f>ROUND(ROUND(H10,2)*ROUND(G10,3),2)</f>
        <v>0</v>
      </c>
      <c r="O10">
        <f>(I10*21)/100</f>
        <v>0</v>
      </c>
      <c r="P10" t="s">
        <v>16</v>
      </c>
    </row>
    <row r="11" spans="1:18" ht="37.5" x14ac:dyDescent="0.25">
      <c r="A11" s="28" t="s">
        <v>43</v>
      </c>
      <c r="E11" s="29" t="s">
        <v>493</v>
      </c>
    </row>
    <row r="12" spans="1:18" ht="13" x14ac:dyDescent="0.25">
      <c r="A12" s="30" t="s">
        <v>45</v>
      </c>
      <c r="E12" s="31" t="s">
        <v>494</v>
      </c>
    </row>
    <row r="13" spans="1:18" ht="75" x14ac:dyDescent="0.25">
      <c r="A13" t="s">
        <v>47</v>
      </c>
      <c r="E13" s="29" t="s">
        <v>383</v>
      </c>
    </row>
    <row r="14" spans="1:18" ht="25" x14ac:dyDescent="0.25">
      <c r="A14" s="18" t="s">
        <v>38</v>
      </c>
      <c r="B14" s="23" t="s">
        <v>384</v>
      </c>
      <c r="C14" s="23" t="s">
        <v>385</v>
      </c>
      <c r="D14" s="18" t="s">
        <v>9</v>
      </c>
      <c r="E14" s="24" t="s">
        <v>386</v>
      </c>
      <c r="F14" s="25" t="s">
        <v>123</v>
      </c>
      <c r="G14" s="26">
        <v>24</v>
      </c>
      <c r="H14" s="27">
        <v>0</v>
      </c>
      <c r="I14" s="27">
        <f>ROUND(ROUND(H14,2)*ROUND(G14,3),2)</f>
        <v>0</v>
      </c>
      <c r="O14">
        <f>(I14*21)/100</f>
        <v>0</v>
      </c>
      <c r="P14" t="s">
        <v>16</v>
      </c>
    </row>
    <row r="15" spans="1:18" ht="12.5" x14ac:dyDescent="0.25">
      <c r="A15" s="28" t="s">
        <v>43</v>
      </c>
      <c r="E15" s="29" t="s">
        <v>495</v>
      </c>
    </row>
    <row r="16" spans="1:18" ht="13" x14ac:dyDescent="0.25">
      <c r="A16" s="30" t="s">
        <v>45</v>
      </c>
      <c r="E16" s="31" t="s">
        <v>494</v>
      </c>
    </row>
    <row r="17" spans="1:16" ht="37.5" x14ac:dyDescent="0.25">
      <c r="A17" t="s">
        <v>47</v>
      </c>
      <c r="E17" s="29" t="s">
        <v>387</v>
      </c>
    </row>
    <row r="18" spans="1:16" ht="12.5" x14ac:dyDescent="0.25">
      <c r="A18" s="18" t="s">
        <v>38</v>
      </c>
      <c r="B18" s="23" t="s">
        <v>496</v>
      </c>
      <c r="C18" s="23" t="s">
        <v>497</v>
      </c>
      <c r="D18" s="18" t="s">
        <v>9</v>
      </c>
      <c r="E18" s="24" t="s">
        <v>498</v>
      </c>
      <c r="F18" s="25" t="s">
        <v>218</v>
      </c>
      <c r="G18" s="26">
        <v>40</v>
      </c>
      <c r="H18" s="27">
        <v>0</v>
      </c>
      <c r="I18" s="27">
        <f>ROUND(ROUND(H18,2)*ROUND(G18,3),2)</f>
        <v>0</v>
      </c>
      <c r="O18">
        <f>(I18*21)/100</f>
        <v>0</v>
      </c>
      <c r="P18" t="s">
        <v>16</v>
      </c>
    </row>
    <row r="19" spans="1:16" ht="12.5" x14ac:dyDescent="0.25">
      <c r="A19" s="28" t="s">
        <v>43</v>
      </c>
      <c r="E19" s="29" t="s">
        <v>9</v>
      </c>
    </row>
    <row r="20" spans="1:16" ht="26" x14ac:dyDescent="0.25">
      <c r="A20" s="30" t="s">
        <v>45</v>
      </c>
      <c r="E20" s="31" t="s">
        <v>499</v>
      </c>
    </row>
    <row r="21" spans="1:16" ht="50" x14ac:dyDescent="0.25">
      <c r="A21" t="s">
        <v>47</v>
      </c>
      <c r="E21" s="29" t="s">
        <v>500</v>
      </c>
    </row>
    <row r="22" spans="1:16" ht="12.5" x14ac:dyDescent="0.25">
      <c r="A22" s="18" t="s">
        <v>38</v>
      </c>
      <c r="B22" s="23" t="s">
        <v>501</v>
      </c>
      <c r="C22" s="23" t="s">
        <v>502</v>
      </c>
      <c r="D22" s="18" t="s">
        <v>9</v>
      </c>
      <c r="E22" s="24" t="s">
        <v>503</v>
      </c>
      <c r="F22" s="25" t="s">
        <v>218</v>
      </c>
      <c r="G22" s="26">
        <v>24</v>
      </c>
      <c r="H22" s="27">
        <v>0</v>
      </c>
      <c r="I22" s="27">
        <f>ROUND(ROUND(H22,2)*ROUND(G22,3),2)</f>
        <v>0</v>
      </c>
      <c r="O22">
        <f>(I22*21)/100</f>
        <v>0</v>
      </c>
      <c r="P22" t="s">
        <v>16</v>
      </c>
    </row>
    <row r="23" spans="1:16" ht="12.5" x14ac:dyDescent="0.25">
      <c r="A23" s="28" t="s">
        <v>43</v>
      </c>
      <c r="E23" s="29" t="s">
        <v>9</v>
      </c>
    </row>
    <row r="24" spans="1:16" ht="26" x14ac:dyDescent="0.25">
      <c r="A24" s="30" t="s">
        <v>45</v>
      </c>
      <c r="E24" s="31" t="s">
        <v>504</v>
      </c>
    </row>
    <row r="25" spans="1:16" ht="12.5" x14ac:dyDescent="0.25">
      <c r="A25" t="s">
        <v>47</v>
      </c>
      <c r="E25" s="29" t="s">
        <v>505</v>
      </c>
    </row>
    <row r="26" spans="1:16" ht="25" x14ac:dyDescent="0.25">
      <c r="A26" s="18" t="s">
        <v>38</v>
      </c>
      <c r="B26" s="23" t="s">
        <v>506</v>
      </c>
      <c r="C26" s="23" t="s">
        <v>507</v>
      </c>
      <c r="D26" s="18" t="s">
        <v>9</v>
      </c>
      <c r="E26" s="24" t="s">
        <v>508</v>
      </c>
      <c r="F26" s="25" t="s">
        <v>218</v>
      </c>
      <c r="G26" s="26">
        <v>28</v>
      </c>
      <c r="H26" s="27">
        <v>0</v>
      </c>
      <c r="I26" s="27">
        <f>ROUND(ROUND(H26,2)*ROUND(G26,3),2)</f>
        <v>0</v>
      </c>
      <c r="O26">
        <f>(I26*21)/100</f>
        <v>0</v>
      </c>
      <c r="P26" t="s">
        <v>16</v>
      </c>
    </row>
    <row r="27" spans="1:16" ht="12.5" x14ac:dyDescent="0.25">
      <c r="A27" s="28" t="s">
        <v>43</v>
      </c>
      <c r="E27" s="29" t="s">
        <v>509</v>
      </c>
    </row>
    <row r="28" spans="1:16" ht="13" x14ac:dyDescent="0.25">
      <c r="A28" s="30" t="s">
        <v>45</v>
      </c>
      <c r="E28" s="31" t="s">
        <v>510</v>
      </c>
    </row>
    <row r="29" spans="1:16" ht="25" x14ac:dyDescent="0.25">
      <c r="A29" t="s">
        <v>47</v>
      </c>
      <c r="E29" s="29" t="s">
        <v>511</v>
      </c>
    </row>
    <row r="30" spans="1:16" ht="25" x14ac:dyDescent="0.25">
      <c r="A30" s="18" t="s">
        <v>38</v>
      </c>
      <c r="B30" s="23" t="s">
        <v>512</v>
      </c>
      <c r="C30" s="23" t="s">
        <v>513</v>
      </c>
      <c r="D30" s="18" t="s">
        <v>9</v>
      </c>
      <c r="E30" s="24" t="s">
        <v>514</v>
      </c>
      <c r="F30" s="25" t="s">
        <v>218</v>
      </c>
      <c r="G30" s="26">
        <v>2</v>
      </c>
      <c r="H30" s="27">
        <v>0</v>
      </c>
      <c r="I30" s="27">
        <f>ROUND(ROUND(H30,2)*ROUND(G30,3),2)</f>
        <v>0</v>
      </c>
      <c r="O30">
        <f>(I30*21)/100</f>
        <v>0</v>
      </c>
      <c r="P30" t="s">
        <v>16</v>
      </c>
    </row>
    <row r="31" spans="1:16" ht="12.5" x14ac:dyDescent="0.25">
      <c r="A31" s="28" t="s">
        <v>43</v>
      </c>
      <c r="E31" s="29" t="s">
        <v>515</v>
      </c>
    </row>
    <row r="32" spans="1:16" ht="13" x14ac:dyDescent="0.25">
      <c r="A32" s="30" t="s">
        <v>45</v>
      </c>
      <c r="E32" s="31" t="s">
        <v>516</v>
      </c>
    </row>
    <row r="33" spans="1:16" ht="62.5" x14ac:dyDescent="0.25">
      <c r="A33" t="s">
        <v>47</v>
      </c>
      <c r="E33" s="29" t="s">
        <v>517</v>
      </c>
    </row>
    <row r="34" spans="1:16" ht="12.5" x14ac:dyDescent="0.25">
      <c r="A34" s="18" t="s">
        <v>38</v>
      </c>
      <c r="B34" s="23" t="s">
        <v>518</v>
      </c>
      <c r="C34" s="23" t="s">
        <v>519</v>
      </c>
      <c r="D34" s="18" t="s">
        <v>9</v>
      </c>
      <c r="E34" s="24" t="s">
        <v>520</v>
      </c>
      <c r="F34" s="25" t="s">
        <v>218</v>
      </c>
      <c r="G34" s="26">
        <v>27</v>
      </c>
      <c r="H34" s="27">
        <v>0</v>
      </c>
      <c r="I34" s="27">
        <f>ROUND(ROUND(H34,2)*ROUND(G34,3),2)</f>
        <v>0</v>
      </c>
      <c r="O34">
        <f>(I34*21)/100</f>
        <v>0</v>
      </c>
      <c r="P34" t="s">
        <v>16</v>
      </c>
    </row>
    <row r="35" spans="1:16" ht="12.5" x14ac:dyDescent="0.25">
      <c r="A35" s="28" t="s">
        <v>43</v>
      </c>
      <c r="E35" s="29" t="s">
        <v>521</v>
      </c>
    </row>
    <row r="36" spans="1:16" ht="13" x14ac:dyDescent="0.25">
      <c r="A36" s="30" t="s">
        <v>45</v>
      </c>
      <c r="E36" s="31" t="s">
        <v>522</v>
      </c>
    </row>
    <row r="37" spans="1:16" ht="50" x14ac:dyDescent="0.25">
      <c r="A37" t="s">
        <v>47</v>
      </c>
      <c r="E37" s="29" t="s">
        <v>523</v>
      </c>
    </row>
    <row r="38" spans="1:16" ht="25" x14ac:dyDescent="0.25">
      <c r="A38" s="18" t="s">
        <v>38</v>
      </c>
      <c r="B38" s="23" t="s">
        <v>524</v>
      </c>
      <c r="C38" s="23" t="s">
        <v>525</v>
      </c>
      <c r="D38" s="18" t="s">
        <v>9</v>
      </c>
      <c r="E38" s="24" t="s">
        <v>526</v>
      </c>
      <c r="F38" s="25" t="s">
        <v>218</v>
      </c>
      <c r="G38" s="26">
        <v>4</v>
      </c>
      <c r="H38" s="27">
        <v>0</v>
      </c>
      <c r="I38" s="27">
        <f>ROUND(ROUND(H38,2)*ROUND(G38,3),2)</f>
        <v>0</v>
      </c>
      <c r="O38">
        <f>(I38*21)/100</f>
        <v>0</v>
      </c>
      <c r="P38" t="s">
        <v>16</v>
      </c>
    </row>
    <row r="39" spans="1:16" ht="12.5" x14ac:dyDescent="0.25">
      <c r="A39" s="28" t="s">
        <v>43</v>
      </c>
      <c r="E39" s="29" t="s">
        <v>527</v>
      </c>
    </row>
    <row r="40" spans="1:16" ht="13" x14ac:dyDescent="0.25">
      <c r="A40" s="30" t="s">
        <v>45</v>
      </c>
      <c r="E40" s="31" t="s">
        <v>79</v>
      </c>
    </row>
    <row r="41" spans="1:16" ht="25" x14ac:dyDescent="0.25">
      <c r="A41" t="s">
        <v>47</v>
      </c>
      <c r="E41" s="29" t="s">
        <v>511</v>
      </c>
    </row>
    <row r="42" spans="1:16" ht="12.5" x14ac:dyDescent="0.25">
      <c r="A42" s="18" t="s">
        <v>38</v>
      </c>
      <c r="B42" s="23" t="s">
        <v>110</v>
      </c>
      <c r="C42" s="23" t="s">
        <v>528</v>
      </c>
      <c r="D42" s="18" t="s">
        <v>9</v>
      </c>
      <c r="E42" s="24" t="s">
        <v>529</v>
      </c>
      <c r="F42" s="25" t="s">
        <v>530</v>
      </c>
      <c r="G42" s="26">
        <v>240</v>
      </c>
      <c r="H42" s="27">
        <v>0</v>
      </c>
      <c r="I42" s="27">
        <f>ROUND(ROUND(H42,2)*ROUND(G42,3),2)</f>
        <v>0</v>
      </c>
      <c r="O42">
        <f>(I42*21)/100</f>
        <v>0</v>
      </c>
      <c r="P42" t="s">
        <v>16</v>
      </c>
    </row>
    <row r="43" spans="1:16" ht="25" x14ac:dyDescent="0.25">
      <c r="A43" s="28" t="s">
        <v>43</v>
      </c>
      <c r="E43" s="29" t="s">
        <v>531</v>
      </c>
    </row>
    <row r="44" spans="1:16" ht="13" x14ac:dyDescent="0.25">
      <c r="A44" s="30" t="s">
        <v>45</v>
      </c>
      <c r="E44" s="31" t="s">
        <v>532</v>
      </c>
    </row>
    <row r="45" spans="1:16" ht="25" x14ac:dyDescent="0.25">
      <c r="A45" t="s">
        <v>47</v>
      </c>
      <c r="E45" s="29" t="s">
        <v>533</v>
      </c>
    </row>
    <row r="46" spans="1:16" ht="12.5" x14ac:dyDescent="0.25">
      <c r="A46" s="18" t="s">
        <v>38</v>
      </c>
      <c r="B46" s="23" t="s">
        <v>534</v>
      </c>
      <c r="C46" s="23" t="s">
        <v>535</v>
      </c>
      <c r="D46" s="18" t="s">
        <v>9</v>
      </c>
      <c r="E46" s="24" t="s">
        <v>536</v>
      </c>
      <c r="F46" s="25" t="s">
        <v>101</v>
      </c>
      <c r="G46" s="26">
        <v>56.76</v>
      </c>
      <c r="H46" s="27">
        <v>0</v>
      </c>
      <c r="I46" s="27">
        <f>ROUND(ROUND(H46,2)*ROUND(G46,3),2)</f>
        <v>0</v>
      </c>
      <c r="O46">
        <f>(I46*21)/100</f>
        <v>0</v>
      </c>
      <c r="P46" t="s">
        <v>16</v>
      </c>
    </row>
    <row r="47" spans="1:16" ht="12.5" x14ac:dyDescent="0.25">
      <c r="A47" s="28" t="s">
        <v>43</v>
      </c>
      <c r="E47" s="29" t="s">
        <v>537</v>
      </c>
    </row>
    <row r="48" spans="1:16" ht="13" x14ac:dyDescent="0.25">
      <c r="A48" s="30" t="s">
        <v>45</v>
      </c>
      <c r="E48" s="31" t="s">
        <v>538</v>
      </c>
    </row>
    <row r="49" spans="1:16" ht="25" x14ac:dyDescent="0.25">
      <c r="A49" t="s">
        <v>47</v>
      </c>
      <c r="E49" s="29" t="s">
        <v>511</v>
      </c>
    </row>
    <row r="50" spans="1:16" ht="25" x14ac:dyDescent="0.25">
      <c r="A50" s="18" t="s">
        <v>38</v>
      </c>
      <c r="B50" s="23" t="s">
        <v>539</v>
      </c>
      <c r="C50" s="23" t="s">
        <v>540</v>
      </c>
      <c r="D50" s="18" t="s">
        <v>9</v>
      </c>
      <c r="E50" s="24" t="s">
        <v>541</v>
      </c>
      <c r="F50" s="25" t="s">
        <v>218</v>
      </c>
      <c r="G50" s="26">
        <v>24</v>
      </c>
      <c r="H50" s="27">
        <v>0</v>
      </c>
      <c r="I50" s="27">
        <f>ROUND(ROUND(H50,2)*ROUND(G50,3),2)</f>
        <v>0</v>
      </c>
      <c r="O50">
        <f>(I50*21)/100</f>
        <v>0</v>
      </c>
      <c r="P50" t="s">
        <v>16</v>
      </c>
    </row>
    <row r="51" spans="1:16" ht="25" x14ac:dyDescent="0.25">
      <c r="A51" s="28" t="s">
        <v>43</v>
      </c>
      <c r="E51" s="29" t="s">
        <v>542</v>
      </c>
    </row>
    <row r="52" spans="1:16" ht="13" x14ac:dyDescent="0.25">
      <c r="A52" s="30" t="s">
        <v>45</v>
      </c>
      <c r="E52" s="31" t="s">
        <v>494</v>
      </c>
    </row>
    <row r="53" spans="1:16" ht="25" x14ac:dyDescent="0.25">
      <c r="A53" t="s">
        <v>47</v>
      </c>
      <c r="E53" s="29" t="s">
        <v>543</v>
      </c>
    </row>
    <row r="54" spans="1:16" ht="12.5" x14ac:dyDescent="0.25">
      <c r="A54" s="18" t="s">
        <v>38</v>
      </c>
      <c r="B54" s="23" t="s">
        <v>544</v>
      </c>
      <c r="C54" s="23" t="s">
        <v>545</v>
      </c>
      <c r="D54" s="18" t="s">
        <v>9</v>
      </c>
      <c r="E54" s="24" t="s">
        <v>546</v>
      </c>
      <c r="F54" s="25" t="s">
        <v>218</v>
      </c>
      <c r="G54" s="26">
        <v>12</v>
      </c>
      <c r="H54" s="27">
        <v>0</v>
      </c>
      <c r="I54" s="27">
        <f>ROUND(ROUND(H54,2)*ROUND(G54,3),2)</f>
        <v>0</v>
      </c>
      <c r="O54">
        <f>(I54*21)/100</f>
        <v>0</v>
      </c>
      <c r="P54" t="s">
        <v>16</v>
      </c>
    </row>
    <row r="55" spans="1:16" ht="12.5" x14ac:dyDescent="0.25">
      <c r="A55" s="28" t="s">
        <v>43</v>
      </c>
      <c r="E55" s="29" t="s">
        <v>9</v>
      </c>
    </row>
    <row r="56" spans="1:16" ht="13" x14ac:dyDescent="0.25">
      <c r="A56" s="30" t="s">
        <v>45</v>
      </c>
      <c r="E56" s="31" t="s">
        <v>547</v>
      </c>
    </row>
    <row r="57" spans="1:16" ht="25" x14ac:dyDescent="0.25">
      <c r="A57" t="s">
        <v>47</v>
      </c>
      <c r="E57" s="29" t="s">
        <v>548</v>
      </c>
    </row>
    <row r="58" spans="1:16" ht="12.5" x14ac:dyDescent="0.25">
      <c r="A58" s="18" t="s">
        <v>38</v>
      </c>
      <c r="B58" s="23" t="s">
        <v>115</v>
      </c>
      <c r="C58" s="23" t="s">
        <v>549</v>
      </c>
      <c r="D58" s="18" t="s">
        <v>9</v>
      </c>
      <c r="E58" s="24" t="s">
        <v>550</v>
      </c>
      <c r="F58" s="25" t="s">
        <v>530</v>
      </c>
      <c r="G58" s="26">
        <v>480</v>
      </c>
      <c r="H58" s="27">
        <v>0</v>
      </c>
      <c r="I58" s="27">
        <f>ROUND(ROUND(H58,2)*ROUND(G58,3),2)</f>
        <v>0</v>
      </c>
      <c r="O58">
        <f>(I58*21)/100</f>
        <v>0</v>
      </c>
      <c r="P58" t="s">
        <v>16</v>
      </c>
    </row>
    <row r="59" spans="1:16" ht="25" x14ac:dyDescent="0.25">
      <c r="A59" s="28" t="s">
        <v>43</v>
      </c>
      <c r="E59" s="29" t="s">
        <v>531</v>
      </c>
    </row>
    <row r="60" spans="1:16" ht="13" x14ac:dyDescent="0.25">
      <c r="A60" s="30" t="s">
        <v>45</v>
      </c>
      <c r="E60" s="31" t="s">
        <v>551</v>
      </c>
    </row>
    <row r="61" spans="1:16" ht="25" x14ac:dyDescent="0.25">
      <c r="A61" t="s">
        <v>47</v>
      </c>
      <c r="E61" s="29" t="s">
        <v>552</v>
      </c>
    </row>
    <row r="62" spans="1:16" ht="12.5" x14ac:dyDescent="0.25">
      <c r="A62" s="18" t="s">
        <v>38</v>
      </c>
      <c r="B62" s="23" t="s">
        <v>553</v>
      </c>
      <c r="C62" s="23" t="s">
        <v>554</v>
      </c>
      <c r="D62" s="18" t="s">
        <v>9</v>
      </c>
      <c r="E62" s="24" t="s">
        <v>555</v>
      </c>
      <c r="F62" s="25" t="s">
        <v>218</v>
      </c>
      <c r="G62" s="26">
        <v>16</v>
      </c>
      <c r="H62" s="27">
        <v>0</v>
      </c>
      <c r="I62" s="27">
        <f>ROUND(ROUND(H62,2)*ROUND(G62,3),2)</f>
        <v>0</v>
      </c>
      <c r="O62">
        <f>(I62*21)/100</f>
        <v>0</v>
      </c>
      <c r="P62" t="s">
        <v>16</v>
      </c>
    </row>
    <row r="63" spans="1:16" ht="12.5" x14ac:dyDescent="0.25">
      <c r="A63" s="28" t="s">
        <v>43</v>
      </c>
      <c r="E63" s="29" t="s">
        <v>9</v>
      </c>
    </row>
    <row r="64" spans="1:16" ht="13" x14ac:dyDescent="0.25">
      <c r="A64" s="30" t="s">
        <v>45</v>
      </c>
      <c r="E64" s="31" t="s">
        <v>556</v>
      </c>
    </row>
    <row r="65" spans="1:16" ht="25" x14ac:dyDescent="0.25">
      <c r="A65" t="s">
        <v>47</v>
      </c>
      <c r="E65" s="29" t="s">
        <v>543</v>
      </c>
    </row>
    <row r="66" spans="1:16" ht="12.5" x14ac:dyDescent="0.25">
      <c r="A66" s="18" t="s">
        <v>38</v>
      </c>
      <c r="B66" s="23" t="s">
        <v>557</v>
      </c>
      <c r="C66" s="23" t="s">
        <v>558</v>
      </c>
      <c r="D66" s="18" t="s">
        <v>9</v>
      </c>
      <c r="E66" s="24" t="s">
        <v>559</v>
      </c>
      <c r="F66" s="25" t="s">
        <v>101</v>
      </c>
      <c r="G66" s="26">
        <v>276.42099999999999</v>
      </c>
      <c r="H66" s="27">
        <v>0</v>
      </c>
      <c r="I66" s="27">
        <f>ROUND(ROUND(H66,2)*ROUND(G66,3),2)</f>
        <v>0</v>
      </c>
      <c r="O66">
        <f>(I66*21)/100</f>
        <v>0</v>
      </c>
      <c r="P66" t="s">
        <v>16</v>
      </c>
    </row>
    <row r="67" spans="1:16" ht="12.5" x14ac:dyDescent="0.25">
      <c r="A67" s="28" t="s">
        <v>43</v>
      </c>
      <c r="E67" s="29" t="s">
        <v>560</v>
      </c>
    </row>
    <row r="68" spans="1:16" ht="13" x14ac:dyDescent="0.25">
      <c r="A68" s="30" t="s">
        <v>45</v>
      </c>
      <c r="E68" s="31" t="s">
        <v>561</v>
      </c>
    </row>
    <row r="69" spans="1:16" ht="37.5" x14ac:dyDescent="0.25">
      <c r="A69" t="s">
        <v>47</v>
      </c>
      <c r="E69" s="29" t="s">
        <v>562</v>
      </c>
    </row>
    <row r="70" spans="1:16" ht="25" x14ac:dyDescent="0.25">
      <c r="A70" s="18" t="s">
        <v>38</v>
      </c>
      <c r="B70" s="23" t="s">
        <v>563</v>
      </c>
      <c r="C70" s="23" t="s">
        <v>564</v>
      </c>
      <c r="D70" s="18" t="s">
        <v>9</v>
      </c>
      <c r="E70" s="24" t="s">
        <v>565</v>
      </c>
      <c r="F70" s="25" t="s">
        <v>101</v>
      </c>
      <c r="G70" s="26">
        <v>276.42099999999999</v>
      </c>
      <c r="H70" s="27">
        <v>0</v>
      </c>
      <c r="I70" s="27">
        <f>ROUND(ROUND(H70,2)*ROUND(G70,3),2)</f>
        <v>0</v>
      </c>
      <c r="O70">
        <f>(I70*21)/100</f>
        <v>0</v>
      </c>
      <c r="P70" t="s">
        <v>16</v>
      </c>
    </row>
    <row r="71" spans="1:16" ht="25" x14ac:dyDescent="0.25">
      <c r="A71" s="28" t="s">
        <v>43</v>
      </c>
      <c r="E71" s="29" t="s">
        <v>566</v>
      </c>
    </row>
    <row r="72" spans="1:16" ht="143" x14ac:dyDescent="0.25">
      <c r="A72" s="30" t="s">
        <v>45</v>
      </c>
      <c r="E72" s="31" t="s">
        <v>567</v>
      </c>
    </row>
    <row r="73" spans="1:16" ht="37.5" x14ac:dyDescent="0.25">
      <c r="A73" t="s">
        <v>47</v>
      </c>
      <c r="E73" s="29" t="s">
        <v>562</v>
      </c>
    </row>
  </sheetData>
  <mergeCells count="11">
    <mergeCell ref="E6:E7"/>
    <mergeCell ref="F6:F7"/>
    <mergeCell ref="G6:G7"/>
    <mergeCell ref="H6:I6"/>
    <mergeCell ref="C3:D3"/>
    <mergeCell ref="C4:D4"/>
    <mergeCell ref="C5:D5"/>
    <mergeCell ref="A6:A7"/>
    <mergeCell ref="B6:B7"/>
    <mergeCell ref="C6:C7"/>
    <mergeCell ref="D6:D7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86"/>
  <sheetViews>
    <sheetView workbookViewId="0">
      <pane ySplit="8" topLeftCell="A9" activePane="bottomLeft" state="frozen"/>
      <selection pane="bottomLeft" activeCell="A9" sqref="A9"/>
    </sheetView>
  </sheetViews>
  <sheetFormatPr defaultColWidth="9.1796875" defaultRowHeight="12.75" customHeight="1" x14ac:dyDescent="0.25"/>
  <cols>
    <col min="1" max="1" width="9.1796875" hidden="1" customWidth="1"/>
    <col min="2" max="2" width="11.7265625" customWidth="1"/>
    <col min="3" max="3" width="14.7265625" customWidth="1"/>
    <col min="4" max="4" width="9.7265625" customWidth="1"/>
    <col min="5" max="5" width="70.7265625" customWidth="1"/>
    <col min="6" max="6" width="11.7265625" customWidth="1"/>
    <col min="7" max="9" width="16.7265625" customWidth="1"/>
    <col min="15" max="18" width="9.1796875" hidden="1" customWidth="1"/>
  </cols>
  <sheetData>
    <row r="1" spans="1:18" ht="12.75" customHeight="1" x14ac:dyDescent="0.25">
      <c r="A1" t="s">
        <v>0</v>
      </c>
      <c r="B1" s="6"/>
      <c r="C1" s="6"/>
      <c r="D1" s="6"/>
      <c r="E1" s="6" t="s">
        <v>2</v>
      </c>
      <c r="F1" s="6"/>
      <c r="G1" s="6"/>
      <c r="H1" s="6"/>
      <c r="I1" s="6"/>
      <c r="P1" t="s">
        <v>15</v>
      </c>
    </row>
    <row r="2" spans="1:18" ht="25" customHeight="1" x14ac:dyDescent="0.25">
      <c r="B2" s="6"/>
      <c r="C2" s="6"/>
      <c r="D2" s="6"/>
      <c r="E2" s="7" t="s">
        <v>3</v>
      </c>
      <c r="F2" s="6"/>
      <c r="G2" s="6"/>
      <c r="H2" s="10"/>
      <c r="I2" s="10"/>
      <c r="O2">
        <f>0+O9+O14</f>
        <v>0</v>
      </c>
      <c r="P2" t="s">
        <v>15</v>
      </c>
    </row>
    <row r="3" spans="1:18" ht="15" customHeight="1" x14ac:dyDescent="0.3">
      <c r="A3" t="s">
        <v>1</v>
      </c>
      <c r="B3" s="13" t="s">
        <v>4</v>
      </c>
      <c r="C3" s="5" t="s">
        <v>5</v>
      </c>
      <c r="D3" s="4"/>
      <c r="E3" s="14" t="s">
        <v>6</v>
      </c>
      <c r="F3" s="6"/>
      <c r="G3" s="9"/>
      <c r="H3" s="8" t="s">
        <v>568</v>
      </c>
      <c r="I3" s="32">
        <f>0+I9+I14</f>
        <v>0</v>
      </c>
      <c r="O3" t="s">
        <v>12</v>
      </c>
      <c r="P3" t="s">
        <v>16</v>
      </c>
    </row>
    <row r="4" spans="1:18" ht="15" customHeight="1" x14ac:dyDescent="0.3">
      <c r="A4" t="s">
        <v>7</v>
      </c>
      <c r="B4" s="13" t="s">
        <v>8</v>
      </c>
      <c r="C4" s="5" t="s">
        <v>9</v>
      </c>
      <c r="D4" s="4"/>
      <c r="E4" s="14" t="s">
        <v>6</v>
      </c>
      <c r="F4" s="6"/>
      <c r="G4" s="6"/>
      <c r="H4" s="12"/>
      <c r="I4" s="12"/>
      <c r="O4" t="s">
        <v>13</v>
      </c>
      <c r="P4" t="s">
        <v>16</v>
      </c>
    </row>
    <row r="5" spans="1:18" ht="12.75" customHeight="1" x14ac:dyDescent="0.3">
      <c r="A5" t="s">
        <v>10</v>
      </c>
      <c r="B5" s="16" t="s">
        <v>11</v>
      </c>
      <c r="C5" s="3" t="s">
        <v>568</v>
      </c>
      <c r="D5" s="2"/>
      <c r="E5" s="17" t="s">
        <v>569</v>
      </c>
      <c r="F5" s="10"/>
      <c r="G5" s="10"/>
      <c r="H5" s="10"/>
      <c r="I5" s="10"/>
      <c r="O5" t="s">
        <v>14</v>
      </c>
      <c r="P5" t="s">
        <v>16</v>
      </c>
    </row>
    <row r="6" spans="1:18" ht="12.75" customHeight="1" x14ac:dyDescent="0.25">
      <c r="A6" s="1" t="s">
        <v>19</v>
      </c>
      <c r="B6" s="1" t="s">
        <v>21</v>
      </c>
      <c r="C6" s="1" t="s">
        <v>23</v>
      </c>
      <c r="D6" s="1" t="s">
        <v>24</v>
      </c>
      <c r="E6" s="1" t="s">
        <v>25</v>
      </c>
      <c r="F6" s="1" t="s">
        <v>27</v>
      </c>
      <c r="G6" s="1" t="s">
        <v>29</v>
      </c>
      <c r="H6" s="1" t="s">
        <v>31</v>
      </c>
      <c r="I6" s="1"/>
    </row>
    <row r="7" spans="1:18" ht="12.75" customHeight="1" x14ac:dyDescent="0.25">
      <c r="A7" s="1"/>
      <c r="B7" s="1"/>
      <c r="C7" s="1"/>
      <c r="D7" s="1"/>
      <c r="E7" s="1"/>
      <c r="F7" s="1"/>
      <c r="G7" s="1"/>
      <c r="H7" s="15" t="s">
        <v>32</v>
      </c>
      <c r="I7" s="15" t="s">
        <v>34</v>
      </c>
    </row>
    <row r="8" spans="1:18" ht="12.75" customHeight="1" x14ac:dyDescent="0.25">
      <c r="A8" s="15" t="s">
        <v>20</v>
      </c>
      <c r="B8" s="15" t="s">
        <v>22</v>
      </c>
      <c r="C8" s="15" t="s">
        <v>16</v>
      </c>
      <c r="D8" s="15" t="s">
        <v>15</v>
      </c>
      <c r="E8" s="15" t="s">
        <v>26</v>
      </c>
      <c r="F8" s="15" t="s">
        <v>28</v>
      </c>
      <c r="G8" s="15" t="s">
        <v>30</v>
      </c>
      <c r="H8" s="15" t="s">
        <v>33</v>
      </c>
      <c r="I8" s="15" t="s">
        <v>35</v>
      </c>
    </row>
    <row r="9" spans="1:18" ht="12.75" customHeight="1" x14ac:dyDescent="0.3">
      <c r="A9" s="19" t="s">
        <v>36</v>
      </c>
      <c r="B9" s="19"/>
      <c r="C9" s="20" t="s">
        <v>20</v>
      </c>
      <c r="D9" s="19"/>
      <c r="E9" s="21" t="s">
        <v>37</v>
      </c>
      <c r="F9" s="19"/>
      <c r="G9" s="19"/>
      <c r="H9" s="19"/>
      <c r="I9" s="22">
        <f>0+Q9</f>
        <v>0</v>
      </c>
      <c r="O9">
        <f>0+R9</f>
        <v>0</v>
      </c>
      <c r="Q9">
        <f>0+I10</f>
        <v>0</v>
      </c>
      <c r="R9">
        <f>0+O10</f>
        <v>0</v>
      </c>
    </row>
    <row r="10" spans="1:18" ht="12.5" x14ac:dyDescent="0.25">
      <c r="A10" s="18" t="s">
        <v>38</v>
      </c>
      <c r="B10" s="23" t="s">
        <v>22</v>
      </c>
      <c r="C10" s="23" t="s">
        <v>570</v>
      </c>
      <c r="D10" s="18" t="s">
        <v>22</v>
      </c>
      <c r="E10" s="24" t="s">
        <v>571</v>
      </c>
      <c r="F10" s="25" t="s">
        <v>42</v>
      </c>
      <c r="G10" s="26">
        <v>1</v>
      </c>
      <c r="H10" s="27">
        <v>0</v>
      </c>
      <c r="I10" s="27">
        <f>ROUND(ROUND(H10,2)*ROUND(G10,3),2)</f>
        <v>0</v>
      </c>
      <c r="O10">
        <f>(I10*21)/100</f>
        <v>0</v>
      </c>
      <c r="P10" t="s">
        <v>16</v>
      </c>
    </row>
    <row r="11" spans="1:18" ht="25" x14ac:dyDescent="0.25">
      <c r="A11" s="28" t="s">
        <v>43</v>
      </c>
      <c r="E11" s="29" t="s">
        <v>572</v>
      </c>
    </row>
    <row r="12" spans="1:18" ht="13" x14ac:dyDescent="0.25">
      <c r="A12" s="30" t="s">
        <v>45</v>
      </c>
      <c r="E12" s="31" t="s">
        <v>46</v>
      </c>
    </row>
    <row r="13" spans="1:18" ht="12.5" x14ac:dyDescent="0.25">
      <c r="A13" t="s">
        <v>47</v>
      </c>
      <c r="E13" s="29" t="s">
        <v>573</v>
      </c>
    </row>
    <row r="14" spans="1:18" ht="12.75" customHeight="1" x14ac:dyDescent="0.3">
      <c r="A14" s="10" t="s">
        <v>36</v>
      </c>
      <c r="B14" s="10"/>
      <c r="C14" s="33" t="s">
        <v>33</v>
      </c>
      <c r="D14" s="10"/>
      <c r="E14" s="21" t="s">
        <v>377</v>
      </c>
      <c r="F14" s="10"/>
      <c r="G14" s="10"/>
      <c r="H14" s="10"/>
      <c r="I14" s="34">
        <f>0+Q14</f>
        <v>0</v>
      </c>
      <c r="O14">
        <f>0+R14</f>
        <v>0</v>
      </c>
      <c r="Q14">
        <f>0+I15+I19+I23+I27+I31+I35+I39+I43+I47+I51+I55+I59+I63+I67+I71+I75+I79+I83</f>
        <v>0</v>
      </c>
      <c r="R14">
        <f>0+O15+O19+O23+O27+O31+O35+O39+O43+O47+O51+O55+O59+O63+O67+O71+O75+O79+O83</f>
        <v>0</v>
      </c>
    </row>
    <row r="15" spans="1:18" ht="25" x14ac:dyDescent="0.25">
      <c r="A15" s="18" t="s">
        <v>38</v>
      </c>
      <c r="B15" s="23" t="s">
        <v>16</v>
      </c>
      <c r="C15" s="23" t="s">
        <v>513</v>
      </c>
      <c r="D15" s="18" t="s">
        <v>9</v>
      </c>
      <c r="E15" s="24" t="s">
        <v>514</v>
      </c>
      <c r="F15" s="25" t="s">
        <v>218</v>
      </c>
      <c r="G15" s="26">
        <v>62</v>
      </c>
      <c r="H15" s="27">
        <v>0</v>
      </c>
      <c r="I15" s="27">
        <f>ROUND(ROUND(H15,2)*ROUND(G15,3),2)</f>
        <v>0</v>
      </c>
      <c r="O15">
        <f>(I15*21)/100</f>
        <v>0</v>
      </c>
      <c r="P15" t="s">
        <v>16</v>
      </c>
    </row>
    <row r="16" spans="1:18" ht="125" x14ac:dyDescent="0.25">
      <c r="A16" s="28" t="s">
        <v>43</v>
      </c>
      <c r="E16" s="29" t="s">
        <v>574</v>
      </c>
    </row>
    <row r="17" spans="1:16" ht="13" x14ac:dyDescent="0.25">
      <c r="A17" s="30" t="s">
        <v>45</v>
      </c>
      <c r="E17" s="31" t="s">
        <v>575</v>
      </c>
    </row>
    <row r="18" spans="1:16" ht="75" x14ac:dyDescent="0.25">
      <c r="A18" t="s">
        <v>47</v>
      </c>
      <c r="E18" s="29" t="s">
        <v>576</v>
      </c>
    </row>
    <row r="19" spans="1:16" ht="12.5" x14ac:dyDescent="0.25">
      <c r="A19" s="18" t="s">
        <v>38</v>
      </c>
      <c r="B19" s="23" t="s">
        <v>15</v>
      </c>
      <c r="C19" s="23" t="s">
        <v>519</v>
      </c>
      <c r="D19" s="18" t="s">
        <v>9</v>
      </c>
      <c r="E19" s="24" t="s">
        <v>520</v>
      </c>
      <c r="F19" s="25" t="s">
        <v>218</v>
      </c>
      <c r="G19" s="26">
        <v>62</v>
      </c>
      <c r="H19" s="27">
        <v>0</v>
      </c>
      <c r="I19" s="27">
        <f>ROUND(ROUND(H19,2)*ROUND(G19,3),2)</f>
        <v>0</v>
      </c>
      <c r="O19">
        <f>(I19*21)/100</f>
        <v>0</v>
      </c>
      <c r="P19" t="s">
        <v>16</v>
      </c>
    </row>
    <row r="20" spans="1:16" ht="125" x14ac:dyDescent="0.25">
      <c r="A20" s="28" t="s">
        <v>43</v>
      </c>
      <c r="E20" s="29" t="s">
        <v>574</v>
      </c>
    </row>
    <row r="21" spans="1:16" ht="13" x14ac:dyDescent="0.25">
      <c r="A21" s="30" t="s">
        <v>45</v>
      </c>
      <c r="E21" s="31" t="s">
        <v>575</v>
      </c>
    </row>
    <row r="22" spans="1:16" ht="50" x14ac:dyDescent="0.25">
      <c r="A22" t="s">
        <v>47</v>
      </c>
      <c r="E22" s="29" t="s">
        <v>577</v>
      </c>
    </row>
    <row r="23" spans="1:16" ht="12.5" x14ac:dyDescent="0.25">
      <c r="A23" s="18" t="s">
        <v>38</v>
      </c>
      <c r="B23" s="23" t="s">
        <v>26</v>
      </c>
      <c r="C23" s="23" t="s">
        <v>578</v>
      </c>
      <c r="D23" s="18" t="s">
        <v>9</v>
      </c>
      <c r="E23" s="24" t="s">
        <v>579</v>
      </c>
      <c r="F23" s="25" t="s">
        <v>530</v>
      </c>
      <c r="G23" s="26">
        <v>6076</v>
      </c>
      <c r="H23" s="27">
        <v>0</v>
      </c>
      <c r="I23" s="27">
        <f>ROUND(ROUND(H23,2)*ROUND(G23,3),2)</f>
        <v>0</v>
      </c>
      <c r="O23">
        <f>(I23*21)/100</f>
        <v>0</v>
      </c>
      <c r="P23" t="s">
        <v>16</v>
      </c>
    </row>
    <row r="24" spans="1:16" ht="150" x14ac:dyDescent="0.25">
      <c r="A24" s="28" t="s">
        <v>43</v>
      </c>
      <c r="E24" s="29" t="s">
        <v>580</v>
      </c>
    </row>
    <row r="25" spans="1:16" ht="13" x14ac:dyDescent="0.25">
      <c r="A25" s="30" t="s">
        <v>45</v>
      </c>
      <c r="E25" s="31" t="s">
        <v>581</v>
      </c>
    </row>
    <row r="26" spans="1:16" ht="75" x14ac:dyDescent="0.25">
      <c r="A26" t="s">
        <v>47</v>
      </c>
      <c r="E26" s="29" t="s">
        <v>582</v>
      </c>
    </row>
    <row r="27" spans="1:16" ht="12.5" x14ac:dyDescent="0.25">
      <c r="A27" s="18" t="s">
        <v>38</v>
      </c>
      <c r="B27" s="23" t="s">
        <v>28</v>
      </c>
      <c r="C27" s="23" t="s">
        <v>583</v>
      </c>
      <c r="D27" s="18" t="s">
        <v>9</v>
      </c>
      <c r="E27" s="24" t="s">
        <v>584</v>
      </c>
      <c r="F27" s="25" t="s">
        <v>218</v>
      </c>
      <c r="G27" s="26">
        <v>10</v>
      </c>
      <c r="H27" s="27">
        <v>0</v>
      </c>
      <c r="I27" s="27">
        <f>ROUND(ROUND(H27,2)*ROUND(G27,3),2)</f>
        <v>0</v>
      </c>
      <c r="O27">
        <f>(I27*21)/100</f>
        <v>0</v>
      </c>
      <c r="P27" t="s">
        <v>16</v>
      </c>
    </row>
    <row r="28" spans="1:16" ht="25" x14ac:dyDescent="0.25">
      <c r="A28" s="28" t="s">
        <v>43</v>
      </c>
      <c r="E28" s="29" t="s">
        <v>585</v>
      </c>
    </row>
    <row r="29" spans="1:16" ht="13" x14ac:dyDescent="0.25">
      <c r="A29" s="30" t="s">
        <v>45</v>
      </c>
      <c r="E29" s="31" t="s">
        <v>341</v>
      </c>
    </row>
    <row r="30" spans="1:16" ht="75" x14ac:dyDescent="0.25">
      <c r="A30" t="s">
        <v>47</v>
      </c>
      <c r="E30" s="29" t="s">
        <v>576</v>
      </c>
    </row>
    <row r="31" spans="1:16" ht="12.5" x14ac:dyDescent="0.25">
      <c r="A31" s="18" t="s">
        <v>38</v>
      </c>
      <c r="B31" s="23" t="s">
        <v>30</v>
      </c>
      <c r="C31" s="23" t="s">
        <v>586</v>
      </c>
      <c r="D31" s="18" t="s">
        <v>9</v>
      </c>
      <c r="E31" s="24" t="s">
        <v>587</v>
      </c>
      <c r="F31" s="25" t="s">
        <v>218</v>
      </c>
      <c r="G31" s="26">
        <v>10</v>
      </c>
      <c r="H31" s="27">
        <v>0</v>
      </c>
      <c r="I31" s="27">
        <f>ROUND(ROUND(H31,2)*ROUND(G31,3),2)</f>
        <v>0</v>
      </c>
      <c r="O31">
        <f>(I31*21)/100</f>
        <v>0</v>
      </c>
      <c r="P31" t="s">
        <v>16</v>
      </c>
    </row>
    <row r="32" spans="1:16" ht="25" x14ac:dyDescent="0.25">
      <c r="A32" s="28" t="s">
        <v>43</v>
      </c>
      <c r="E32" s="29" t="s">
        <v>585</v>
      </c>
    </row>
    <row r="33" spans="1:16" ht="13" x14ac:dyDescent="0.25">
      <c r="A33" s="30" t="s">
        <v>45</v>
      </c>
      <c r="E33" s="31" t="s">
        <v>341</v>
      </c>
    </row>
    <row r="34" spans="1:16" ht="50" x14ac:dyDescent="0.25">
      <c r="A34" t="s">
        <v>47</v>
      </c>
      <c r="E34" s="29" t="s">
        <v>577</v>
      </c>
    </row>
    <row r="35" spans="1:16" ht="12.5" x14ac:dyDescent="0.25">
      <c r="A35" s="18" t="s">
        <v>38</v>
      </c>
      <c r="B35" s="23" t="s">
        <v>39</v>
      </c>
      <c r="C35" s="23" t="s">
        <v>588</v>
      </c>
      <c r="D35" s="18" t="s">
        <v>9</v>
      </c>
      <c r="E35" s="24" t="s">
        <v>589</v>
      </c>
      <c r="F35" s="25" t="s">
        <v>530</v>
      </c>
      <c r="G35" s="26">
        <v>980</v>
      </c>
      <c r="H35" s="27">
        <v>0</v>
      </c>
      <c r="I35" s="27">
        <f>ROUND(ROUND(H35,2)*ROUND(G35,3),2)</f>
        <v>0</v>
      </c>
      <c r="O35">
        <f>(I35*21)/100</f>
        <v>0</v>
      </c>
      <c r="P35" t="s">
        <v>16</v>
      </c>
    </row>
    <row r="36" spans="1:16" ht="37.5" x14ac:dyDescent="0.25">
      <c r="A36" s="28" t="s">
        <v>43</v>
      </c>
      <c r="E36" s="29" t="s">
        <v>590</v>
      </c>
    </row>
    <row r="37" spans="1:16" ht="13" x14ac:dyDescent="0.25">
      <c r="A37" s="30" t="s">
        <v>45</v>
      </c>
      <c r="E37" s="31" t="s">
        <v>591</v>
      </c>
    </row>
    <row r="38" spans="1:16" ht="75" x14ac:dyDescent="0.25">
      <c r="A38" t="s">
        <v>47</v>
      </c>
      <c r="E38" s="29" t="s">
        <v>582</v>
      </c>
    </row>
    <row r="39" spans="1:16" ht="12.5" x14ac:dyDescent="0.25">
      <c r="A39" s="18" t="s">
        <v>38</v>
      </c>
      <c r="B39" s="23" t="s">
        <v>64</v>
      </c>
      <c r="C39" s="23" t="s">
        <v>592</v>
      </c>
      <c r="D39" s="18" t="s">
        <v>9</v>
      </c>
      <c r="E39" s="24" t="s">
        <v>593</v>
      </c>
      <c r="F39" s="25" t="s">
        <v>218</v>
      </c>
      <c r="G39" s="26">
        <v>2</v>
      </c>
      <c r="H39" s="27">
        <v>0</v>
      </c>
      <c r="I39" s="27">
        <f>ROUND(ROUND(H39,2)*ROUND(G39,3),2)</f>
        <v>0</v>
      </c>
      <c r="O39">
        <f>(I39*21)/100</f>
        <v>0</v>
      </c>
      <c r="P39" t="s">
        <v>16</v>
      </c>
    </row>
    <row r="40" spans="1:16" ht="25" x14ac:dyDescent="0.25">
      <c r="A40" s="28" t="s">
        <v>43</v>
      </c>
      <c r="E40" s="29" t="s">
        <v>594</v>
      </c>
    </row>
    <row r="41" spans="1:16" ht="13" x14ac:dyDescent="0.25">
      <c r="A41" s="30" t="s">
        <v>45</v>
      </c>
      <c r="E41" s="31" t="s">
        <v>595</v>
      </c>
    </row>
    <row r="42" spans="1:16" ht="112.5" x14ac:dyDescent="0.25">
      <c r="A42" t="s">
        <v>47</v>
      </c>
      <c r="E42" s="29" t="s">
        <v>596</v>
      </c>
    </row>
    <row r="43" spans="1:16" ht="12.5" x14ac:dyDescent="0.25">
      <c r="A43" s="18" t="s">
        <v>38</v>
      </c>
      <c r="B43" s="23" t="s">
        <v>33</v>
      </c>
      <c r="C43" s="23" t="s">
        <v>597</v>
      </c>
      <c r="D43" s="18" t="s">
        <v>9</v>
      </c>
      <c r="E43" s="24" t="s">
        <v>598</v>
      </c>
      <c r="F43" s="25" t="s">
        <v>218</v>
      </c>
      <c r="G43" s="26">
        <v>2</v>
      </c>
      <c r="H43" s="27">
        <v>0</v>
      </c>
      <c r="I43" s="27">
        <f>ROUND(ROUND(H43,2)*ROUND(G43,3),2)</f>
        <v>0</v>
      </c>
      <c r="O43">
        <f>(I43*21)/100</f>
        <v>0</v>
      </c>
      <c r="P43" t="s">
        <v>16</v>
      </c>
    </row>
    <row r="44" spans="1:16" ht="25" x14ac:dyDescent="0.25">
      <c r="A44" s="28" t="s">
        <v>43</v>
      </c>
      <c r="E44" s="29" t="s">
        <v>594</v>
      </c>
    </row>
    <row r="45" spans="1:16" ht="13" x14ac:dyDescent="0.25">
      <c r="A45" s="30" t="s">
        <v>45</v>
      </c>
      <c r="E45" s="31" t="s">
        <v>595</v>
      </c>
    </row>
    <row r="46" spans="1:16" ht="50" x14ac:dyDescent="0.25">
      <c r="A46" t="s">
        <v>47</v>
      </c>
      <c r="E46" s="29" t="s">
        <v>577</v>
      </c>
    </row>
    <row r="47" spans="1:16" ht="12.5" x14ac:dyDescent="0.25">
      <c r="A47" s="18" t="s">
        <v>38</v>
      </c>
      <c r="B47" s="23" t="s">
        <v>35</v>
      </c>
      <c r="C47" s="23" t="s">
        <v>599</v>
      </c>
      <c r="D47" s="18" t="s">
        <v>9</v>
      </c>
      <c r="E47" s="24" t="s">
        <v>600</v>
      </c>
      <c r="F47" s="25" t="s">
        <v>530</v>
      </c>
      <c r="G47" s="26">
        <v>196</v>
      </c>
      <c r="H47" s="27">
        <v>0</v>
      </c>
      <c r="I47" s="27">
        <f>ROUND(ROUND(H47,2)*ROUND(G47,3),2)</f>
        <v>0</v>
      </c>
      <c r="O47">
        <f>(I47*21)/100</f>
        <v>0</v>
      </c>
      <c r="P47" t="s">
        <v>16</v>
      </c>
    </row>
    <row r="48" spans="1:16" ht="37.5" x14ac:dyDescent="0.25">
      <c r="A48" s="28" t="s">
        <v>43</v>
      </c>
      <c r="E48" s="29" t="s">
        <v>601</v>
      </c>
    </row>
    <row r="49" spans="1:16" ht="13" x14ac:dyDescent="0.25">
      <c r="A49" s="30" t="s">
        <v>45</v>
      </c>
      <c r="E49" s="31" t="s">
        <v>602</v>
      </c>
    </row>
    <row r="50" spans="1:16" ht="75" x14ac:dyDescent="0.25">
      <c r="A50" t="s">
        <v>47</v>
      </c>
      <c r="E50" s="29" t="s">
        <v>603</v>
      </c>
    </row>
    <row r="51" spans="1:16" ht="12.5" x14ac:dyDescent="0.25">
      <c r="A51" s="18" t="s">
        <v>38</v>
      </c>
      <c r="B51" s="23" t="s">
        <v>74</v>
      </c>
      <c r="C51" s="23" t="s">
        <v>604</v>
      </c>
      <c r="D51" s="18" t="s">
        <v>9</v>
      </c>
      <c r="E51" s="24" t="s">
        <v>605</v>
      </c>
      <c r="F51" s="25" t="s">
        <v>218</v>
      </c>
      <c r="G51" s="26">
        <v>1.5</v>
      </c>
      <c r="H51" s="27">
        <v>0</v>
      </c>
      <c r="I51" s="27">
        <f>ROUND(ROUND(H51,2)*ROUND(G51,3),2)</f>
        <v>0</v>
      </c>
      <c r="O51">
        <f>(I51*21)/100</f>
        <v>0</v>
      </c>
      <c r="P51" t="s">
        <v>16</v>
      </c>
    </row>
    <row r="52" spans="1:16" ht="37.5" x14ac:dyDescent="0.25">
      <c r="A52" s="28" t="s">
        <v>43</v>
      </c>
      <c r="E52" s="29" t="s">
        <v>606</v>
      </c>
    </row>
    <row r="53" spans="1:16" ht="13" x14ac:dyDescent="0.25">
      <c r="A53" s="30" t="s">
        <v>45</v>
      </c>
      <c r="E53" s="31" t="s">
        <v>607</v>
      </c>
    </row>
    <row r="54" spans="1:16" ht="112.5" x14ac:dyDescent="0.25">
      <c r="A54" t="s">
        <v>47</v>
      </c>
      <c r="E54" s="29" t="s">
        <v>596</v>
      </c>
    </row>
    <row r="55" spans="1:16" ht="12.5" x14ac:dyDescent="0.25">
      <c r="A55" s="18" t="s">
        <v>38</v>
      </c>
      <c r="B55" s="23" t="s">
        <v>131</v>
      </c>
      <c r="C55" s="23" t="s">
        <v>608</v>
      </c>
      <c r="D55" s="18" t="s">
        <v>9</v>
      </c>
      <c r="E55" s="24" t="s">
        <v>609</v>
      </c>
      <c r="F55" s="25" t="s">
        <v>218</v>
      </c>
      <c r="G55" s="26">
        <v>1.5</v>
      </c>
      <c r="H55" s="27">
        <v>0</v>
      </c>
      <c r="I55" s="27">
        <f>ROUND(ROUND(H55,2)*ROUND(G55,3),2)</f>
        <v>0</v>
      </c>
      <c r="O55">
        <f>(I55*21)/100</f>
        <v>0</v>
      </c>
      <c r="P55" t="s">
        <v>16</v>
      </c>
    </row>
    <row r="56" spans="1:16" ht="37.5" x14ac:dyDescent="0.25">
      <c r="A56" s="28" t="s">
        <v>43</v>
      </c>
      <c r="E56" s="29" t="s">
        <v>606</v>
      </c>
    </row>
    <row r="57" spans="1:16" ht="13" x14ac:dyDescent="0.25">
      <c r="A57" s="30" t="s">
        <v>45</v>
      </c>
      <c r="E57" s="31" t="s">
        <v>607</v>
      </c>
    </row>
    <row r="58" spans="1:16" ht="50" x14ac:dyDescent="0.25">
      <c r="A58" t="s">
        <v>47</v>
      </c>
      <c r="E58" s="29" t="s">
        <v>577</v>
      </c>
    </row>
    <row r="59" spans="1:16" ht="12.5" x14ac:dyDescent="0.25">
      <c r="A59" s="18" t="s">
        <v>38</v>
      </c>
      <c r="B59" s="23" t="s">
        <v>143</v>
      </c>
      <c r="C59" s="23" t="s">
        <v>610</v>
      </c>
      <c r="D59" s="18" t="s">
        <v>9</v>
      </c>
      <c r="E59" s="24" t="s">
        <v>611</v>
      </c>
      <c r="F59" s="25" t="s">
        <v>530</v>
      </c>
      <c r="G59" s="26">
        <v>147</v>
      </c>
      <c r="H59" s="27">
        <v>0</v>
      </c>
      <c r="I59" s="27">
        <f>ROUND(ROUND(H59,2)*ROUND(G59,3),2)</f>
        <v>0</v>
      </c>
      <c r="O59">
        <f>(I59*21)/100</f>
        <v>0</v>
      </c>
      <c r="P59" t="s">
        <v>16</v>
      </c>
    </row>
    <row r="60" spans="1:16" ht="50" x14ac:dyDescent="0.25">
      <c r="A60" s="28" t="s">
        <v>43</v>
      </c>
      <c r="E60" s="29" t="s">
        <v>612</v>
      </c>
    </row>
    <row r="61" spans="1:16" ht="13" x14ac:dyDescent="0.25">
      <c r="A61" s="30" t="s">
        <v>45</v>
      </c>
      <c r="E61" s="31" t="s">
        <v>613</v>
      </c>
    </row>
    <row r="62" spans="1:16" ht="75" x14ac:dyDescent="0.25">
      <c r="A62" t="s">
        <v>47</v>
      </c>
      <c r="E62" s="29" t="s">
        <v>603</v>
      </c>
    </row>
    <row r="63" spans="1:16" ht="12.5" x14ac:dyDescent="0.25">
      <c r="A63" s="18" t="s">
        <v>38</v>
      </c>
      <c r="B63" s="23" t="s">
        <v>614</v>
      </c>
      <c r="C63" s="23" t="s">
        <v>615</v>
      </c>
      <c r="D63" s="18" t="s">
        <v>9</v>
      </c>
      <c r="E63" s="24" t="s">
        <v>616</v>
      </c>
      <c r="F63" s="25" t="s">
        <v>218</v>
      </c>
      <c r="G63" s="26">
        <v>4</v>
      </c>
      <c r="H63" s="27">
        <v>0</v>
      </c>
      <c r="I63" s="27">
        <f>ROUND(ROUND(H63,2)*ROUND(G63,3),2)</f>
        <v>0</v>
      </c>
      <c r="O63">
        <f>(I63*21)/100</f>
        <v>0</v>
      </c>
      <c r="P63" t="s">
        <v>16</v>
      </c>
    </row>
    <row r="64" spans="1:16" ht="25" x14ac:dyDescent="0.25">
      <c r="A64" s="28" t="s">
        <v>43</v>
      </c>
      <c r="E64" s="29" t="s">
        <v>594</v>
      </c>
    </row>
    <row r="65" spans="1:16" ht="13" x14ac:dyDescent="0.25">
      <c r="A65" s="30" t="s">
        <v>45</v>
      </c>
      <c r="E65" s="31" t="s">
        <v>79</v>
      </c>
    </row>
    <row r="66" spans="1:16" ht="100" x14ac:dyDescent="0.25">
      <c r="A66" t="s">
        <v>47</v>
      </c>
      <c r="E66" s="29" t="s">
        <v>617</v>
      </c>
    </row>
    <row r="67" spans="1:16" ht="12.5" x14ac:dyDescent="0.25">
      <c r="A67" s="18" t="s">
        <v>38</v>
      </c>
      <c r="B67" s="23" t="s">
        <v>431</v>
      </c>
      <c r="C67" s="23" t="s">
        <v>618</v>
      </c>
      <c r="D67" s="18" t="s">
        <v>9</v>
      </c>
      <c r="E67" s="24" t="s">
        <v>619</v>
      </c>
      <c r="F67" s="25" t="s">
        <v>218</v>
      </c>
      <c r="G67" s="26">
        <v>4</v>
      </c>
      <c r="H67" s="27">
        <v>0</v>
      </c>
      <c r="I67" s="27">
        <f>ROUND(ROUND(H67,2)*ROUND(G67,3),2)</f>
        <v>0</v>
      </c>
      <c r="O67">
        <f>(I67*21)/100</f>
        <v>0</v>
      </c>
      <c r="P67" t="s">
        <v>16</v>
      </c>
    </row>
    <row r="68" spans="1:16" ht="25" x14ac:dyDescent="0.25">
      <c r="A68" s="28" t="s">
        <v>43</v>
      </c>
      <c r="E68" s="29" t="s">
        <v>594</v>
      </c>
    </row>
    <row r="69" spans="1:16" ht="13" x14ac:dyDescent="0.25">
      <c r="A69" s="30" t="s">
        <v>45</v>
      </c>
      <c r="E69" s="31" t="s">
        <v>79</v>
      </c>
    </row>
    <row r="70" spans="1:16" ht="50" x14ac:dyDescent="0.25">
      <c r="A70" t="s">
        <v>47</v>
      </c>
      <c r="E70" s="29" t="s">
        <v>577</v>
      </c>
    </row>
    <row r="71" spans="1:16" ht="12.5" x14ac:dyDescent="0.25">
      <c r="A71" s="18" t="s">
        <v>38</v>
      </c>
      <c r="B71" s="23" t="s">
        <v>620</v>
      </c>
      <c r="C71" s="23" t="s">
        <v>621</v>
      </c>
      <c r="D71" s="18" t="s">
        <v>9</v>
      </c>
      <c r="E71" s="24" t="s">
        <v>622</v>
      </c>
      <c r="F71" s="25" t="s">
        <v>530</v>
      </c>
      <c r="G71" s="26">
        <v>392</v>
      </c>
      <c r="H71" s="27">
        <v>0</v>
      </c>
      <c r="I71" s="27">
        <f>ROUND(ROUND(H71,2)*ROUND(G71,3),2)</f>
        <v>0</v>
      </c>
      <c r="O71">
        <f>(I71*21)/100</f>
        <v>0</v>
      </c>
      <c r="P71" t="s">
        <v>16</v>
      </c>
    </row>
    <row r="72" spans="1:16" ht="37.5" x14ac:dyDescent="0.25">
      <c r="A72" s="28" t="s">
        <v>43</v>
      </c>
      <c r="E72" s="29" t="s">
        <v>601</v>
      </c>
    </row>
    <row r="73" spans="1:16" ht="13" x14ac:dyDescent="0.25">
      <c r="A73" s="30" t="s">
        <v>45</v>
      </c>
      <c r="E73" s="31" t="s">
        <v>623</v>
      </c>
    </row>
    <row r="74" spans="1:16" ht="75" x14ac:dyDescent="0.25">
      <c r="A74" t="s">
        <v>47</v>
      </c>
      <c r="E74" s="29" t="s">
        <v>603</v>
      </c>
    </row>
    <row r="75" spans="1:16" ht="12.5" x14ac:dyDescent="0.25">
      <c r="A75" s="18" t="s">
        <v>38</v>
      </c>
      <c r="B75" s="23" t="s">
        <v>624</v>
      </c>
      <c r="C75" s="23" t="s">
        <v>625</v>
      </c>
      <c r="D75" s="18" t="s">
        <v>9</v>
      </c>
      <c r="E75" s="24" t="s">
        <v>626</v>
      </c>
      <c r="F75" s="25" t="s">
        <v>218</v>
      </c>
      <c r="G75" s="26">
        <v>20</v>
      </c>
      <c r="H75" s="27">
        <v>0</v>
      </c>
      <c r="I75" s="27">
        <f>ROUND(ROUND(H75,2)*ROUND(G75,3),2)</f>
        <v>0</v>
      </c>
      <c r="O75">
        <f>(I75*21)/100</f>
        <v>0</v>
      </c>
      <c r="P75" t="s">
        <v>16</v>
      </c>
    </row>
    <row r="76" spans="1:16" ht="25" x14ac:dyDescent="0.25">
      <c r="A76" s="28" t="s">
        <v>43</v>
      </c>
      <c r="E76" s="29" t="s">
        <v>627</v>
      </c>
    </row>
    <row r="77" spans="1:16" ht="13" x14ac:dyDescent="0.25">
      <c r="A77" s="30" t="s">
        <v>45</v>
      </c>
      <c r="E77" s="31" t="s">
        <v>382</v>
      </c>
    </row>
    <row r="78" spans="1:16" ht="100" x14ac:dyDescent="0.25">
      <c r="A78" t="s">
        <v>47</v>
      </c>
      <c r="E78" s="29" t="s">
        <v>617</v>
      </c>
    </row>
    <row r="79" spans="1:16" ht="12.5" x14ac:dyDescent="0.25">
      <c r="A79" s="18" t="s">
        <v>38</v>
      </c>
      <c r="B79" s="23" t="s">
        <v>628</v>
      </c>
      <c r="C79" s="23" t="s">
        <v>629</v>
      </c>
      <c r="D79" s="18" t="s">
        <v>9</v>
      </c>
      <c r="E79" s="24" t="s">
        <v>630</v>
      </c>
      <c r="F79" s="25" t="s">
        <v>218</v>
      </c>
      <c r="G79" s="26">
        <v>20</v>
      </c>
      <c r="H79" s="27">
        <v>0</v>
      </c>
      <c r="I79" s="27">
        <f>ROUND(ROUND(H79,2)*ROUND(G79,3),2)</f>
        <v>0</v>
      </c>
      <c r="O79">
        <f>(I79*21)/100</f>
        <v>0</v>
      </c>
      <c r="P79" t="s">
        <v>16</v>
      </c>
    </row>
    <row r="80" spans="1:16" ht="25" x14ac:dyDescent="0.25">
      <c r="A80" s="28" t="s">
        <v>43</v>
      </c>
      <c r="E80" s="29" t="s">
        <v>631</v>
      </c>
    </row>
    <row r="81" spans="1:16" ht="13" x14ac:dyDescent="0.25">
      <c r="A81" s="30" t="s">
        <v>45</v>
      </c>
      <c r="E81" s="31" t="s">
        <v>382</v>
      </c>
    </row>
    <row r="82" spans="1:16" ht="50" x14ac:dyDescent="0.25">
      <c r="A82" t="s">
        <v>47</v>
      </c>
      <c r="E82" s="29" t="s">
        <v>577</v>
      </c>
    </row>
    <row r="83" spans="1:16" ht="12.5" x14ac:dyDescent="0.25">
      <c r="A83" s="18" t="s">
        <v>38</v>
      </c>
      <c r="B83" s="23" t="s">
        <v>169</v>
      </c>
      <c r="C83" s="23" t="s">
        <v>632</v>
      </c>
      <c r="D83" s="18" t="s">
        <v>9</v>
      </c>
      <c r="E83" s="24" t="s">
        <v>633</v>
      </c>
      <c r="F83" s="25" t="s">
        <v>530</v>
      </c>
      <c r="G83" s="26">
        <v>1960</v>
      </c>
      <c r="H83" s="27">
        <v>0</v>
      </c>
      <c r="I83" s="27">
        <f>ROUND(ROUND(H83,2)*ROUND(G83,3),2)</f>
        <v>0</v>
      </c>
      <c r="O83">
        <f>(I83*21)/100</f>
        <v>0</v>
      </c>
      <c r="P83" t="s">
        <v>16</v>
      </c>
    </row>
    <row r="84" spans="1:16" ht="37.5" x14ac:dyDescent="0.25">
      <c r="A84" s="28" t="s">
        <v>43</v>
      </c>
      <c r="E84" s="29" t="s">
        <v>634</v>
      </c>
    </row>
    <row r="85" spans="1:16" ht="13" x14ac:dyDescent="0.25">
      <c r="A85" s="30" t="s">
        <v>45</v>
      </c>
      <c r="E85" s="31" t="s">
        <v>635</v>
      </c>
    </row>
    <row r="86" spans="1:16" ht="75" x14ac:dyDescent="0.25">
      <c r="A86" t="s">
        <v>47</v>
      </c>
      <c r="E86" s="29" t="s">
        <v>603</v>
      </c>
    </row>
  </sheetData>
  <mergeCells count="11">
    <mergeCell ref="E6:E7"/>
    <mergeCell ref="F6:F7"/>
    <mergeCell ref="G6:G7"/>
    <mergeCell ref="H6:I6"/>
    <mergeCell ref="C3:D3"/>
    <mergeCell ref="C4:D4"/>
    <mergeCell ref="C5:D5"/>
    <mergeCell ref="A6:A7"/>
    <mergeCell ref="B6:B7"/>
    <mergeCell ref="C6:C7"/>
    <mergeCell ref="D6:D7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1"/>
  <sheetViews>
    <sheetView workbookViewId="0">
      <pane ySplit="8" topLeftCell="A9" activePane="bottomLeft" state="frozen"/>
      <selection pane="bottomLeft" activeCell="A9" sqref="A9"/>
    </sheetView>
  </sheetViews>
  <sheetFormatPr defaultColWidth="9.1796875" defaultRowHeight="12.75" customHeight="1" x14ac:dyDescent="0.25"/>
  <cols>
    <col min="1" max="1" width="9.1796875" hidden="1" customWidth="1"/>
    <col min="2" max="2" width="11.7265625" customWidth="1"/>
    <col min="3" max="3" width="14.7265625" customWidth="1"/>
    <col min="4" max="4" width="9.7265625" customWidth="1"/>
    <col min="5" max="5" width="70.7265625" customWidth="1"/>
    <col min="6" max="6" width="11.7265625" customWidth="1"/>
    <col min="7" max="9" width="16.7265625" customWidth="1"/>
    <col min="15" max="18" width="9.1796875" hidden="1" customWidth="1"/>
  </cols>
  <sheetData>
    <row r="1" spans="1:18" ht="12.75" customHeight="1" x14ac:dyDescent="0.25">
      <c r="A1" t="s">
        <v>0</v>
      </c>
      <c r="B1" s="6"/>
      <c r="C1" s="6"/>
      <c r="D1" s="6"/>
      <c r="E1" s="6" t="s">
        <v>2</v>
      </c>
      <c r="F1" s="6"/>
      <c r="G1" s="6"/>
      <c r="H1" s="6"/>
      <c r="I1" s="6"/>
      <c r="P1" t="s">
        <v>15</v>
      </c>
    </row>
    <row r="2" spans="1:18" ht="25" customHeight="1" x14ac:dyDescent="0.25">
      <c r="B2" s="6"/>
      <c r="C2" s="6"/>
      <c r="D2" s="6"/>
      <c r="E2" s="7" t="s">
        <v>3</v>
      </c>
      <c r="F2" s="6"/>
      <c r="G2" s="6"/>
      <c r="H2" s="10"/>
      <c r="I2" s="10"/>
      <c r="O2">
        <f>0+O9</f>
        <v>0</v>
      </c>
      <c r="P2" t="s">
        <v>15</v>
      </c>
    </row>
    <row r="3" spans="1:18" ht="15" customHeight="1" x14ac:dyDescent="0.3">
      <c r="A3" t="s">
        <v>1</v>
      </c>
      <c r="B3" s="13" t="s">
        <v>4</v>
      </c>
      <c r="C3" s="5" t="s">
        <v>5</v>
      </c>
      <c r="D3" s="4"/>
      <c r="E3" s="14" t="s">
        <v>6</v>
      </c>
      <c r="F3" s="6"/>
      <c r="G3" s="9"/>
      <c r="H3" s="8" t="s">
        <v>636</v>
      </c>
      <c r="I3" s="32">
        <f>0+I9</f>
        <v>0</v>
      </c>
      <c r="O3" t="s">
        <v>12</v>
      </c>
      <c r="P3" t="s">
        <v>16</v>
      </c>
    </row>
    <row r="4" spans="1:18" ht="15" customHeight="1" x14ac:dyDescent="0.3">
      <c r="A4" t="s">
        <v>7</v>
      </c>
      <c r="B4" s="13" t="s">
        <v>8</v>
      </c>
      <c r="C4" s="5" t="s">
        <v>9</v>
      </c>
      <c r="D4" s="4"/>
      <c r="E4" s="14" t="s">
        <v>6</v>
      </c>
      <c r="F4" s="6"/>
      <c r="G4" s="6"/>
      <c r="H4" s="12"/>
      <c r="I4" s="12"/>
      <c r="O4" t="s">
        <v>13</v>
      </c>
      <c r="P4" t="s">
        <v>16</v>
      </c>
    </row>
    <row r="5" spans="1:18" ht="12.75" customHeight="1" x14ac:dyDescent="0.3">
      <c r="A5" t="s">
        <v>10</v>
      </c>
      <c r="B5" s="16" t="s">
        <v>11</v>
      </c>
      <c r="C5" s="3" t="s">
        <v>636</v>
      </c>
      <c r="D5" s="2"/>
      <c r="E5" s="17" t="s">
        <v>637</v>
      </c>
      <c r="F5" s="10"/>
      <c r="G5" s="10"/>
      <c r="H5" s="10"/>
      <c r="I5" s="10"/>
      <c r="O5" t="s">
        <v>14</v>
      </c>
      <c r="P5" t="s">
        <v>16</v>
      </c>
    </row>
    <row r="6" spans="1:18" ht="12.75" customHeight="1" x14ac:dyDescent="0.25">
      <c r="A6" s="1" t="s">
        <v>19</v>
      </c>
      <c r="B6" s="1" t="s">
        <v>21</v>
      </c>
      <c r="C6" s="1" t="s">
        <v>23</v>
      </c>
      <c r="D6" s="1" t="s">
        <v>24</v>
      </c>
      <c r="E6" s="1" t="s">
        <v>25</v>
      </c>
      <c r="F6" s="1" t="s">
        <v>27</v>
      </c>
      <c r="G6" s="1" t="s">
        <v>29</v>
      </c>
      <c r="H6" s="1" t="s">
        <v>31</v>
      </c>
      <c r="I6" s="1"/>
    </row>
    <row r="7" spans="1:18" ht="12.75" customHeight="1" x14ac:dyDescent="0.25">
      <c r="A7" s="1"/>
      <c r="B7" s="1"/>
      <c r="C7" s="1"/>
      <c r="D7" s="1"/>
      <c r="E7" s="1"/>
      <c r="F7" s="1"/>
      <c r="G7" s="1"/>
      <c r="H7" s="15" t="s">
        <v>32</v>
      </c>
      <c r="I7" s="15" t="s">
        <v>34</v>
      </c>
    </row>
    <row r="8" spans="1:18" ht="12.75" customHeight="1" x14ac:dyDescent="0.25">
      <c r="A8" s="15" t="s">
        <v>20</v>
      </c>
      <c r="B8" s="15" t="s">
        <v>22</v>
      </c>
      <c r="C8" s="15" t="s">
        <v>16</v>
      </c>
      <c r="D8" s="15" t="s">
        <v>15</v>
      </c>
      <c r="E8" s="15" t="s">
        <v>26</v>
      </c>
      <c r="F8" s="15" t="s">
        <v>28</v>
      </c>
      <c r="G8" s="15" t="s">
        <v>30</v>
      </c>
      <c r="H8" s="15" t="s">
        <v>33</v>
      </c>
      <c r="I8" s="15" t="s">
        <v>35</v>
      </c>
    </row>
    <row r="9" spans="1:18" ht="12.75" customHeight="1" x14ac:dyDescent="0.3">
      <c r="A9" s="19" t="s">
        <v>36</v>
      </c>
      <c r="B9" s="19"/>
      <c r="C9" s="20" t="s">
        <v>22</v>
      </c>
      <c r="D9" s="19"/>
      <c r="E9" s="21" t="s">
        <v>98</v>
      </c>
      <c r="F9" s="19"/>
      <c r="G9" s="19"/>
      <c r="H9" s="19"/>
      <c r="I9" s="22">
        <f>0+Q9</f>
        <v>0</v>
      </c>
      <c r="O9">
        <f>0+R9</f>
        <v>0</v>
      </c>
      <c r="Q9">
        <f>0+I10+I14+I18</f>
        <v>0</v>
      </c>
      <c r="R9">
        <f>0+O10+O14+O18</f>
        <v>0</v>
      </c>
    </row>
    <row r="10" spans="1:18" ht="12.5" x14ac:dyDescent="0.25">
      <c r="A10" s="18" t="s">
        <v>38</v>
      </c>
      <c r="B10" s="23" t="s">
        <v>15</v>
      </c>
      <c r="C10" s="23" t="s">
        <v>638</v>
      </c>
      <c r="D10" s="18" t="s">
        <v>9</v>
      </c>
      <c r="E10" s="24" t="s">
        <v>639</v>
      </c>
      <c r="F10" s="25" t="s">
        <v>101</v>
      </c>
      <c r="G10" s="26">
        <v>27</v>
      </c>
      <c r="H10" s="27">
        <v>0</v>
      </c>
      <c r="I10" s="27">
        <f>ROUND(ROUND(H10,2)*ROUND(G10,3),2)</f>
        <v>0</v>
      </c>
      <c r="O10">
        <f>(I10*21)/100</f>
        <v>0</v>
      </c>
      <c r="P10" t="s">
        <v>16</v>
      </c>
    </row>
    <row r="11" spans="1:18" ht="12.5" x14ac:dyDescent="0.25">
      <c r="A11" s="28" t="s">
        <v>43</v>
      </c>
      <c r="E11" s="29" t="s">
        <v>640</v>
      </c>
    </row>
    <row r="12" spans="1:18" ht="13" x14ac:dyDescent="0.25">
      <c r="A12" s="30" t="s">
        <v>45</v>
      </c>
      <c r="E12" s="31" t="s">
        <v>522</v>
      </c>
    </row>
    <row r="13" spans="1:18" ht="75" x14ac:dyDescent="0.25">
      <c r="A13" t="s">
        <v>47</v>
      </c>
      <c r="E13" s="29" t="s">
        <v>641</v>
      </c>
    </row>
    <row r="14" spans="1:18" ht="12.5" x14ac:dyDescent="0.25">
      <c r="A14" s="18" t="s">
        <v>38</v>
      </c>
      <c r="B14" s="23" t="s">
        <v>16</v>
      </c>
      <c r="C14" s="23" t="s">
        <v>642</v>
      </c>
      <c r="D14" s="18" t="s">
        <v>9</v>
      </c>
      <c r="E14" s="24" t="s">
        <v>643</v>
      </c>
      <c r="F14" s="25" t="s">
        <v>218</v>
      </c>
      <c r="G14" s="26">
        <v>2</v>
      </c>
      <c r="H14" s="27">
        <v>0</v>
      </c>
      <c r="I14" s="27">
        <f>ROUND(ROUND(H14,2)*ROUND(G14,3),2)</f>
        <v>0</v>
      </c>
      <c r="O14">
        <f>(I14*21)/100</f>
        <v>0</v>
      </c>
      <c r="P14" t="s">
        <v>16</v>
      </c>
    </row>
    <row r="15" spans="1:18" ht="50" x14ac:dyDescent="0.25">
      <c r="A15" s="28" t="s">
        <v>43</v>
      </c>
      <c r="E15" s="29" t="s">
        <v>644</v>
      </c>
    </row>
    <row r="16" spans="1:18" ht="13" x14ac:dyDescent="0.25">
      <c r="A16" s="30" t="s">
        <v>45</v>
      </c>
      <c r="E16" s="31" t="s">
        <v>595</v>
      </c>
    </row>
    <row r="17" spans="1:16" ht="187.5" x14ac:dyDescent="0.25">
      <c r="A17" t="s">
        <v>47</v>
      </c>
      <c r="E17" s="29" t="s">
        <v>645</v>
      </c>
    </row>
    <row r="18" spans="1:16" ht="12.5" x14ac:dyDescent="0.25">
      <c r="A18" s="18" t="s">
        <v>38</v>
      </c>
      <c r="B18" s="23" t="s">
        <v>22</v>
      </c>
      <c r="C18" s="23" t="s">
        <v>646</v>
      </c>
      <c r="D18" s="18" t="s">
        <v>9</v>
      </c>
      <c r="E18" s="24" t="s">
        <v>647</v>
      </c>
      <c r="F18" s="25" t="s">
        <v>218</v>
      </c>
      <c r="G18" s="26">
        <v>24</v>
      </c>
      <c r="H18" s="27">
        <v>0</v>
      </c>
      <c r="I18" s="27">
        <f>ROUND(ROUND(H18,2)*ROUND(G18,3),2)</f>
        <v>0</v>
      </c>
      <c r="O18">
        <f>(I18*21)/100</f>
        <v>0</v>
      </c>
      <c r="P18" t="s">
        <v>16</v>
      </c>
    </row>
    <row r="19" spans="1:16" ht="50" x14ac:dyDescent="0.25">
      <c r="A19" s="28" t="s">
        <v>43</v>
      </c>
      <c r="E19" s="29" t="s">
        <v>648</v>
      </c>
    </row>
    <row r="20" spans="1:16" ht="13" x14ac:dyDescent="0.25">
      <c r="A20" s="30" t="s">
        <v>45</v>
      </c>
      <c r="E20" s="31" t="s">
        <v>494</v>
      </c>
    </row>
    <row r="21" spans="1:16" ht="187.5" x14ac:dyDescent="0.25">
      <c r="A21" t="s">
        <v>47</v>
      </c>
      <c r="E21" s="29" t="s">
        <v>645</v>
      </c>
    </row>
  </sheetData>
  <mergeCells count="11">
    <mergeCell ref="E6:E7"/>
    <mergeCell ref="F6:F7"/>
    <mergeCell ref="G6:G7"/>
    <mergeCell ref="H6:I6"/>
    <mergeCell ref="C3:D3"/>
    <mergeCell ref="C4:D4"/>
    <mergeCell ref="C5:D5"/>
    <mergeCell ref="A6:A7"/>
    <mergeCell ref="B6:B7"/>
    <mergeCell ref="C6:C7"/>
    <mergeCell ref="D6:D7"/>
  </mergeCells>
  <pageMargins left="0.75" right="0.75" top="1" bottom="1" header="0.5" footer="0.5"/>
  <pageSetup paperSize="9" fitToHeight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_SO 000</vt:lpstr>
      <vt:lpstr>_SO 101</vt:lpstr>
      <vt:lpstr>_SO 102</vt:lpstr>
      <vt:lpstr>_SO 150</vt:lpstr>
      <vt:lpstr>_SO 151</vt:lpstr>
      <vt:lpstr>_SO F.1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Jančík Josef Bc.</cp:lastModifiedBy>
  <dcterms:modified xsi:type="dcterms:W3CDTF">2025-03-21T09:04:55Z</dcterms:modified>
  <cp:category/>
  <cp:contentStatus/>
</cp:coreProperties>
</file>