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-1 - SO 101 - část KSÚS" sheetId="2" r:id="rId2"/>
    <sheet name="01-2 - SO 101 - část Měst..." sheetId="3" r:id="rId3"/>
    <sheet name="02-1 - SO 102 - část KSÚS" sheetId="4" r:id="rId4"/>
    <sheet name="02-2 - SO 102 - část Měst..." sheetId="5" r:id="rId5"/>
    <sheet name="03-1 - SO 103 - část KSÚS" sheetId="6" r:id="rId6"/>
    <sheet name="03-2 - SO 103 - část Měst..." sheetId="7" r:id="rId7"/>
    <sheet name="04-1 - SO 104 - část KSÚS" sheetId="8" r:id="rId8"/>
    <sheet name="04-2 - SO 104 - část Měst..." sheetId="9" r:id="rId9"/>
    <sheet name="05-1 - SO 105 - část KSÚS" sheetId="10" r:id="rId10"/>
    <sheet name="05-2 - SO 105 - část Měst..." sheetId="11" r:id="rId11"/>
    <sheet name="05-3 - SO 105 - část Měst..." sheetId="12" r:id="rId12"/>
    <sheet name="06-1 - SO 401 - Býškovská..." sheetId="13" r:id="rId13"/>
    <sheet name="06-2 - SO 401 - Býškovská..." sheetId="14" r:id="rId14"/>
    <sheet name="07-1 - SO 402 - Mládežnic..." sheetId="15" r:id="rId15"/>
    <sheet name="07-2 - SO 402 - Mládežnic..." sheetId="16" r:id="rId16"/>
    <sheet name="08-1 - SO 403 - Mládežnic..." sheetId="17" r:id="rId17"/>
    <sheet name="08-2 - SO 403 - Mládežnic..." sheetId="18" r:id="rId18"/>
    <sheet name="09-1 - SO 404 - Masarykov..." sheetId="19" r:id="rId19"/>
    <sheet name="09-2 - SO 404 - Masarykov..." sheetId="20" r:id="rId20"/>
    <sheet name="10-1 - SO 405 - Mladežnic..." sheetId="21" r:id="rId21"/>
    <sheet name="10-2 - SO 405 - Mladežnic..." sheetId="22" r:id="rId22"/>
  </sheets>
  <definedNames>
    <definedName name="_xlnm.Print_Area" localSheetId="0">'Rekapitulace stavby'!$C$4:$AP$70,'Rekapitulace stavby'!$C$76:$AP$126</definedName>
    <definedName name="_xlnm.Print_Area" localSheetId="1">'01-1 - SO 101 - část KSÚS'!$C$4:$Q$70,'01-1 - SO 101 - část KSÚS'!$C$76:$Q$108,'01-1 - SO 101 - část KSÚS'!$C$114:$Q$216</definedName>
    <definedName name="_xlnm.Print_Area" localSheetId="2">'01-2 - SO 101 - část Měst...'!$C$4:$Q$70,'01-2 - SO 101 - část Měst...'!$C$76:$Q$107,'01-2 - SO 101 - část Měst...'!$C$113:$Q$225</definedName>
    <definedName name="_xlnm.Print_Area" localSheetId="3">'02-1 - SO 102 - část KSÚS'!$C$4:$Q$70,'02-1 - SO 102 - část KSÚS'!$C$76:$Q$107,'02-1 - SO 102 - část KSÚS'!$C$113:$Q$197</definedName>
    <definedName name="_xlnm.Print_Area" localSheetId="4">'02-2 - SO 102 - část Měst...'!$C$4:$Q$70,'02-2 - SO 102 - část Měst...'!$C$76:$Q$108,'02-2 - SO 102 - část Měst...'!$C$114:$Q$216</definedName>
    <definedName name="_xlnm.Print_Area" localSheetId="5">'03-1 - SO 103 - část KSÚS'!$C$4:$Q$70,'03-1 - SO 103 - část KSÚS'!$C$76:$Q$104,'03-1 - SO 103 - část KSÚS'!$C$110:$Q$174</definedName>
    <definedName name="_xlnm.Print_Area" localSheetId="6">'03-2 - SO 103 - část Měst...'!$C$4:$Q$70,'03-2 - SO 103 - část Měst...'!$C$76:$Q$109,'03-2 - SO 103 - část Měst...'!$C$115:$Q$252</definedName>
    <definedName name="_xlnm.Print_Area" localSheetId="7">'04-1 - SO 104 - část KSÚS'!$C$4:$Q$70,'04-1 - SO 104 - část KSÚS'!$C$76:$Q$105,'04-1 - SO 104 - část KSÚS'!$C$111:$Q$192</definedName>
    <definedName name="_xlnm.Print_Area" localSheetId="8">'04-2 - SO 104 - část Měst...'!$C$4:$Q$70,'04-2 - SO 104 - část Měst...'!$C$76:$Q$107,'04-2 - SO 104 - část Měst...'!$C$113:$Q$208</definedName>
    <definedName name="_xlnm.Print_Area" localSheetId="9">'05-1 - SO 105 - část KSÚS'!$C$4:$Q$70,'05-1 - SO 105 - část KSÚS'!$C$76:$Q$103,'05-1 - SO 105 - část KSÚS'!$C$109:$Q$152</definedName>
    <definedName name="_xlnm.Print_Area" localSheetId="10">'05-2 - SO 105 - část Měst...'!$C$4:$Q$70,'05-2 - SO 105 - část Měst...'!$C$76:$Q$108,'05-2 - SO 105 - část Měst...'!$C$114:$Q$233</definedName>
    <definedName name="_xlnm.Print_Area" localSheetId="11">'05-3 - SO 105 - část Měst...'!$C$4:$Q$70,'05-3 - SO 105 - část Měst...'!$C$76:$Q$105,'05-3 - SO 105 - část Měst...'!$C$111:$Q$169</definedName>
    <definedName name="_xlnm.Print_Area" localSheetId="12">'06-1 - SO 401 - Býškovská...'!$C$4:$Q$70,'06-1 - SO 401 - Býškovská...'!$C$76:$Q$101,'06-1 - SO 401 - Býškovská...'!$C$107:$Q$130</definedName>
    <definedName name="_xlnm.Print_Area" localSheetId="13">'06-2 - SO 401 - Býškovská...'!$C$4:$Q$70,'06-2 - SO 401 - Býškovská...'!$C$76:$Q$109,'06-2 - SO 401 - Býškovská...'!$C$115:$Q$181</definedName>
    <definedName name="_xlnm.Print_Area" localSheetId="14">'07-1 - SO 402 - Mládežnic...'!$C$4:$Q$70,'07-1 - SO 402 - Mládežnic...'!$C$76:$Q$101,'07-1 - SO 402 - Mládežnic...'!$C$107:$Q$130</definedName>
    <definedName name="_xlnm.Print_Area" localSheetId="15">'07-2 - SO 402 - Mládežnic...'!$C$4:$Q$70,'07-2 - SO 402 - Mládežnic...'!$C$76:$Q$109,'07-2 - SO 402 - Mládežnic...'!$C$115:$Q$181</definedName>
    <definedName name="_xlnm.Print_Area" localSheetId="16">'08-1 - SO 403 - Mládežnic...'!$C$4:$Q$70,'08-1 - SO 403 - Mládežnic...'!$C$76:$Q$101,'08-1 - SO 403 - Mládežnic...'!$C$107:$Q$130</definedName>
    <definedName name="_xlnm.Print_Area" localSheetId="17">'08-2 - SO 403 - Mládežnic...'!$C$4:$Q$70,'08-2 - SO 403 - Mládežnic...'!$C$76:$Q$109,'08-2 - SO 403 - Mládežnic...'!$C$115:$Q$178</definedName>
    <definedName name="_xlnm.Print_Area" localSheetId="18">'09-1 - SO 404 - Masarykov...'!$C$4:$Q$70,'09-1 - SO 404 - Masarykov...'!$C$76:$Q$101,'09-1 - SO 404 - Masarykov...'!$C$107:$Q$130</definedName>
    <definedName name="_xlnm.Print_Area" localSheetId="19">'09-2 - SO 404 - Masarykov...'!$C$4:$Q$70,'09-2 - SO 404 - Masarykov...'!$C$76:$Q$109,'09-2 - SO 404 - Masarykov...'!$C$115:$Q$178</definedName>
    <definedName name="_xlnm.Print_Area" localSheetId="20">'10-1 - SO 405 - Mladežnic...'!$C$4:$Q$70,'10-1 - SO 405 - Mladežnic...'!$C$76:$Q$101,'10-1 - SO 405 - Mladežnic...'!$C$107:$Q$130</definedName>
    <definedName name="_xlnm.Print_Area" localSheetId="21">'10-2 - SO 405 - Mladežnic...'!$C$4:$Q$70,'10-2 - SO 405 - Mladežnic...'!$C$76:$Q$109,'10-2 - SO 405 - Mladežnic...'!$C$115:$Q$179</definedName>
    <definedName name="_xlnm.Print_Titles" localSheetId="0">'Rekapitulace stavby'!$85:$85</definedName>
    <definedName name="_xlnm.Print_Titles" localSheetId="1">'01-1 - SO 101 - část KSÚS'!$125:$125</definedName>
    <definedName name="_xlnm.Print_Titles" localSheetId="2">'01-2 - SO 101 - část Měst...'!$124:$124</definedName>
    <definedName name="_xlnm.Print_Titles" localSheetId="3">'02-1 - SO 102 - část KSÚS'!$124:$124</definedName>
    <definedName name="_xlnm.Print_Titles" localSheetId="4">'02-2 - SO 102 - část Měst...'!$125:$125</definedName>
    <definedName name="_xlnm.Print_Titles" localSheetId="5">'03-1 - SO 103 - část KSÚS'!$121:$121</definedName>
    <definedName name="_xlnm.Print_Titles" localSheetId="6">'03-2 - SO 103 - část Měst...'!$126:$126</definedName>
    <definedName name="_xlnm.Print_Titles" localSheetId="7">'04-1 - SO 104 - část KSÚS'!$122:$122</definedName>
    <definedName name="_xlnm.Print_Titles" localSheetId="8">'04-2 - SO 104 - část Měst...'!$124:$124</definedName>
    <definedName name="_xlnm.Print_Titles" localSheetId="9">'05-1 - SO 105 - část KSÚS'!$120:$120</definedName>
    <definedName name="_xlnm.Print_Titles" localSheetId="10">'05-2 - SO 105 - část Měst...'!$125:$125</definedName>
    <definedName name="_xlnm.Print_Titles" localSheetId="11">'05-3 - SO 105 - část Měst...'!$122:$122</definedName>
    <definedName name="_xlnm.Print_Titles" localSheetId="12">'06-1 - SO 401 - Býškovská...'!$118:$118</definedName>
    <definedName name="_xlnm.Print_Titles" localSheetId="13">'06-2 - SO 401 - Býškovská...'!$126:$126</definedName>
    <definedName name="_xlnm.Print_Titles" localSheetId="14">'07-1 - SO 402 - Mládežnic...'!$118:$118</definedName>
    <definedName name="_xlnm.Print_Titles" localSheetId="15">'07-2 - SO 402 - Mládežnic...'!$126:$126</definedName>
    <definedName name="_xlnm.Print_Titles" localSheetId="16">'08-1 - SO 403 - Mládežnic...'!$118:$118</definedName>
    <definedName name="_xlnm.Print_Titles" localSheetId="17">'08-2 - SO 403 - Mládežnic...'!$126:$126</definedName>
    <definedName name="_xlnm.Print_Titles" localSheetId="18">'09-1 - SO 404 - Masarykov...'!$118:$118</definedName>
    <definedName name="_xlnm.Print_Titles" localSheetId="19">'09-2 - SO 404 - Masarykov...'!$126:$126</definedName>
    <definedName name="_xlnm.Print_Titles" localSheetId="20">'10-1 - SO 405 - Mladežnic...'!$118:$118</definedName>
    <definedName name="_xlnm.Print_Titles" localSheetId="21">'10-2 - SO 405 - Mladežnic...'!$126:$126</definedName>
  </definedNames>
  <calcPr fullCalcOnLoad="1"/>
</workbook>
</file>

<file path=xl/sharedStrings.xml><?xml version="1.0" encoding="utf-8"?>
<sst xmlns="http://schemas.openxmlformats.org/spreadsheetml/2006/main" count="16043" uniqueCount="1140">
  <si>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</si>
  <si>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</si>
  <si>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</si>
  <si>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</si>
  <si>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</si>
  <si>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</si>
  <si>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</si>
  <si>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</si>
  <si>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</si>
  <si>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</si>
  <si>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</si>
  <si>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</si>
  <si>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</si>
  <si>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</si>
  <si>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</si>
  <si>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Kód:</t>
  </si>
  <si>
    <t>SONA6211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</si>
  <si>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</si>
  <si>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</si>
  <si>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Neratovice - úprava přechodů na komunikacích II/101 a III/0099, zvýšení bezpečnosti chodců</t>
  </si>
  <si>
    <t>JKSO:</t>
  </si>
  <si>
    <t/>
  </si>
  <si>
    <t>CC-CZ:</t>
  </si>
  <si>
    <t>Místo:</t>
  </si>
  <si>
    <t xml:space="preserve"> </t>
  </si>
  <si>
    <t>Datum:</t>
  </si>
  <si>
    <t>6. 11. 2017</t>
  </si>
  <si>
    <t>Objednatel:</t>
  </si>
  <si>
    <t>IČ:</t>
  </si>
  <si>
    <t>Město Neratovice</t>
  </si>
  <si>
    <t>DIČ:</t>
  </si>
  <si>
    <t>Zhotovitel:</t>
  </si>
  <si>
    <t>Vyplň údaj</t>
  </si>
  <si>
    <t>Projektant:</t>
  </si>
  <si>
    <t>NOZA s.r.o.Kladno</t>
  </si>
  <si>
    <t>True</t>
  </si>
  <si>
    <t>Zpracovatel:</t>
  </si>
  <si>
    <t>Neubauerová Soňa, SK-Projekt Ostrov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</si>
  <si>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</si>
  <si>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</si>
  <si>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</si>
  <si>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</si>
  <si>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</si>
  <si>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</si>
  <si>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</si>
  <si>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</si>
  <si>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</si>
  <si>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</si>
  <si>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</si>
  <si>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</si>
  <si>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</si>
  <si>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</si>
  <si>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</si>
  <si>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</si>
  <si>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</si>
  <si>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</si>
  <si>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</si>
  <si>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</si>
  <si>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</si>
  <si>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</si>
  <si>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</si>
  <si>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</si>
  <si>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</si>
  <si>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</si>
  <si>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</si>
  <si>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</si>
  <si>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</si>
  <si>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</si>
  <si>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</si>
  <si>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</si>
  <si>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</si>
  <si>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</si>
  <si>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</si>
  <si>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</si>
  <si>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</si>
  <si>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</si>
  <si>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</si>
  <si>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</si>
  <si>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</si>
  <si>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</si>
  <si>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</si>
  <si>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{2f1cb6b4-ef81-4f02-8efb-cc884fb7e9e6}</t>
  </si>
  <si>
    <t>{00000000-0000-0000-0000-000000000000}</t>
  </si>
  <si>
    <t>01</t>
  </si>
  <si>
    <t>SO 101 - Býškovská, přechod ke škole</t>
  </si>
  <si>
    <t>1</t>
  </si>
  <si>
    <t>{75d4ada5-cd47-44d3-b575-95bf5b3d68f1}</t>
  </si>
  <si>
    <t>/</t>
  </si>
  <si>
    <t>01-1</t>
  </si>
  <si>
    <t>SO 101 - část KSÚS</t>
  </si>
  <si>
    <t>2</t>
  </si>
  <si>
    <t>{88414f9d-0a32-4685-be80-ffbc1002781b}</t>
  </si>
  <si>
    <t>01-2</t>
  </si>
  <si>
    <t>SO 101 - část Město Neratovice</t>
  </si>
  <si>
    <t>{dfc290fa-dad4-437e-ab89-06efcb2714eb}</t>
  </si>
  <si>
    <t>02</t>
  </si>
  <si>
    <t>SO 102 - Mládežnická, přechod u ulice Smetanova</t>
  </si>
  <si>
    <t>{4873c33a-3927-41cd-a25a-e3c5d86b044a}</t>
  </si>
  <si>
    <t>02-1</t>
  </si>
  <si>
    <t>SO 102 - část KSÚS</t>
  </si>
  <si>
    <t>{0c124b80-2682-45b9-bc58-8cb4b60fbc44}</t>
  </si>
  <si>
    <t>02-2</t>
  </si>
  <si>
    <t>SO 102 - část Město Neratovice</t>
  </si>
  <si>
    <t>{6a0d8d2d-3add-4220-841d-19bb269e19ba}</t>
  </si>
  <si>
    <t>03</t>
  </si>
  <si>
    <t>SO 103 - Mládežnická, dva přechody u ulice Masarykova</t>
  </si>
  <si>
    <t>{8bd4ae03-5dae-4e31-963e-f96937c5a9d5}</t>
  </si>
  <si>
    <t>03-1</t>
  </si>
  <si>
    <t>SO 103 - část KSÚS</t>
  </si>
  <si>
    <t>{57fa29f5-f94c-4f6f-9c2c-23c7795f7cc5}</t>
  </si>
  <si>
    <t>03-2</t>
  </si>
  <si>
    <t>SO 103 - část Město Neratovice</t>
  </si>
  <si>
    <t>{7bffe0c6-7ce7-476a-99a9-04f22bed6efa}</t>
  </si>
  <si>
    <t>04</t>
  </si>
  <si>
    <t>SO 104 - Náměstí Republiky, přechod u Městského Úřadu</t>
  </si>
  <si>
    <t>{30596ef3-e674-4209-ba46-ae5add6811c0}</t>
  </si>
  <si>
    <t>04-1</t>
  </si>
  <si>
    <t>SO 104 - část KSÚS</t>
  </si>
  <si>
    <t>{1260ed2c-6fce-4774-bfa4-d25f9dcaa383}</t>
  </si>
  <si>
    <t>04-2</t>
  </si>
  <si>
    <t>SO 104 - část Město Neratovice</t>
  </si>
  <si>
    <t>{c32ee2f8-c5c9-4f0f-9107-fc1707f0b34d}</t>
  </si>
  <si>
    <t>05</t>
  </si>
  <si>
    <t>SO 105 - Mládežnická, přechod u ulice Zelená</t>
  </si>
  <si>
    <t>{ef65c727-2a0c-4833-992c-b5ead07c4d47}</t>
  </si>
  <si>
    <t>05-1</t>
  </si>
  <si>
    <t>SO 105 - část KSÚS</t>
  </si>
  <si>
    <t>{85231c89-35eb-4c0e-8dfc-fade0dcb3b17}</t>
  </si>
  <si>
    <t>05-2</t>
  </si>
  <si>
    <t>SO 105 - část Město Neratovice - uznatelné náklady</t>
  </si>
  <si>
    <t>{80323635-e462-4c0f-b6c8-d9bf21f0e621}</t>
  </si>
  <si>
    <t>05-3</t>
  </si>
  <si>
    <t>SO 105 - část Město Neratovice - neuznatelné náklady</t>
  </si>
  <si>
    <t>{cb408bb9-4d08-4d60-a299-15a656fff215}</t>
  </si>
  <si>
    <t>06</t>
  </si>
  <si>
    <t>SO 401 - Býškovská - VO</t>
  </si>
  <si>
    <t>{0b653366-06fd-450b-b271-30f7ca212558}</t>
  </si>
  <si>
    <t>06-1</t>
  </si>
  <si>
    <t>SO 401 - Býškovská - VO - část KSÚS</t>
  </si>
  <si>
    <t>{1b6e91a6-48a4-4e8b-b15f-4a52e60af3fb}</t>
  </si>
  <si>
    <t>06-2</t>
  </si>
  <si>
    <t>SO 401 - Býškovská - VO - část Město Neratovice</t>
  </si>
  <si>
    <t>{7b7ffaa7-f2b1-441a-bbd8-163dab3b054e}</t>
  </si>
  <si>
    <t>07</t>
  </si>
  <si>
    <t>SO 402 - Mládežnická a Smetanova - VO</t>
  </si>
  <si>
    <t>{9f0b3557-2772-4ac5-9f43-b11587b5a73f}</t>
  </si>
  <si>
    <t>07-1</t>
  </si>
  <si>
    <t>SO 402 - Mládežnická a Smetanova - VO - část KSÚS</t>
  </si>
  <si>
    <t>{671bef4b-3fd8-418c-89ce-787d5ffb152c}</t>
  </si>
  <si>
    <t>07-2</t>
  </si>
  <si>
    <t>SO 402 - Mládežnická a Smetanova - VO - část Město Neratovice</t>
  </si>
  <si>
    <t>{81cdc97b-a307-44dc-a24a-3100edd20312}</t>
  </si>
  <si>
    <t>08</t>
  </si>
  <si>
    <t>SO 403 - Mládežnická a Masarykova - VO</t>
  </si>
  <si>
    <t>{317ef28a-ba5e-41cd-8cdf-7f25c3a1a66d}</t>
  </si>
  <si>
    <t>08-1</t>
  </si>
  <si>
    <t>SO 403 - Mládežnická a Masarykova - VO - část KSÚS</t>
  </si>
  <si>
    <t>{c1e6738b-7d83-45aa-9a35-ab8111f16001}</t>
  </si>
  <si>
    <t>08-2</t>
  </si>
  <si>
    <t>SO 403 - Mládežnická a Masarykova - VO - část Město Neratovice</t>
  </si>
  <si>
    <t>{b69cfc6c-578b-4eee-8e7a-c7bb6e1292e6}</t>
  </si>
  <si>
    <t>09</t>
  </si>
  <si>
    <t>SO 404 - Masarykova - VO</t>
  </si>
  <si>
    <t>{d9ef2e25-0283-4782-84f5-c55e1702f6f1}</t>
  </si>
  <si>
    <t>09-1</t>
  </si>
  <si>
    <t>SO 404 - Masarykova - VO - část KSÚS</t>
  </si>
  <si>
    <t>{e697e679-a428-4d5d-acd4-50e52b72cb2b}</t>
  </si>
  <si>
    <t>09-2</t>
  </si>
  <si>
    <t>SO 404 - Masarykova - VO - část Město Neratovice</t>
  </si>
  <si>
    <t>{ab8bf466-d4a3-4629-b502-e20b4fe9a33f}</t>
  </si>
  <si>
    <t>10</t>
  </si>
  <si>
    <t>SO 405 - Mladežnická a Zelená - VO</t>
  </si>
  <si>
    <t>{377493aa-f273-44c9-81ae-02450e6de356}</t>
  </si>
  <si>
    <t>10-1</t>
  </si>
  <si>
    <t>SO 405 - Mladežnická a Zelená - VO - část KSÚS</t>
  </si>
  <si>
    <t>{69ea66e0-c8ec-4ecd-a2bb-6b9f4d4ede22}</t>
  </si>
  <si>
    <t>10-2</t>
  </si>
  <si>
    <t>SO 405 - Mladežnická a Zelená - VO - část Město Neratovice</t>
  </si>
  <si>
    <t>{71210de8-6450-46ba-8425-30bb2dcff07a}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</si>
  <si>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</si>
  <si>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</si>
  <si>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</si>
  <si>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</si>
  <si>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</si>
  <si>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</si>
  <si>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</si>
  <si>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</si>
  <si>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</si>
  <si>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</si>
  <si>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</si>
  <si>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</si>
  <si>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</si>
  <si>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</si>
  <si>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</si>
  <si>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</si>
  <si>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01 - SO 101 - Býškovská, přechod ke škole</t>
  </si>
  <si>
    <t>Část:</t>
  </si>
  <si>
    <t>01-1 - SO 101 - část KSÚS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</si>
  <si>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</si>
  <si>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</si>
  <si>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</si>
  <si>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</si>
  <si>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</si>
  <si>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</si>
  <si>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</si>
  <si>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</si>
  <si>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</si>
  <si>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5 - Komunikace pozemní</t>
  </si>
  <si>
    <t xml:space="preserve">    91 - Doplňující konstrukce a práce pozemních komunikací, letišť a ploch</t>
  </si>
  <si>
    <t xml:space="preserve">    93 - Různé dokončovací konstrukce a práce inženýrských staveb</t>
  </si>
  <si>
    <t xml:space="preserve">    99 - Přesun hmot a manipulace se sutí</t>
  </si>
  <si>
    <t>M - Práce a dodávky M</t>
  </si>
  <si>
    <t xml:space="preserve">    46-M - Zemní práce při extr.mont.pracích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</si>
  <si>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</si>
  <si>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</si>
  <si>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</si>
  <si>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</si>
  <si>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</si>
  <si>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</si>
  <si>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</si>
  <si>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</si>
  <si>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</si>
  <si>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</si>
  <si>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</si>
  <si>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</si>
  <si>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</si>
  <si>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</si>
  <si>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</si>
  <si>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</si>
  <si>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</si>
  <si>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</si>
  <si>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</si>
  <si>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</si>
  <si>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</si>
  <si>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</si>
  <si>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</si>
  <si>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</si>
  <si>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</si>
  <si>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181951102</t>
  </si>
  <si>
    <t>Úprava pláně v hornině tř. 1 až 4 se zhutněním</t>
  </si>
  <si>
    <t>m2</t>
  </si>
  <si>
    <t>4</t>
  </si>
  <si>
    <t>483480308</t>
  </si>
  <si>
    <t>pod zpevnění</t>
  </si>
  <si>
    <t>VV</t>
  </si>
  <si>
    <t>39,40</t>
  </si>
  <si>
    <t>113154112</t>
  </si>
  <si>
    <t>Frézování živičného krytu tl 40 mm pruh š 0,5 m pl do 500 m2 bez překážek v trase</t>
  </si>
  <si>
    <t>-94416079</t>
  </si>
  <si>
    <t>výměra dle výkazu výměr v PD</t>
  </si>
  <si>
    <t>3</t>
  </si>
  <si>
    <t>113154114</t>
  </si>
  <si>
    <t>Frézování živičného krytu do tl 100 mm pruh š 0,5 m pl do 500 m2 bez překážek v trase</t>
  </si>
  <si>
    <t>1545618876</t>
  </si>
  <si>
    <t>29,30</t>
  </si>
  <si>
    <t>113107125</t>
  </si>
  <si>
    <t>Odstranění podkladu pl do 50 m2 z kameniva drceného tl 500 mm</t>
  </si>
  <si>
    <t>716508809</t>
  </si>
  <si>
    <t>vybourání podkladních vrstev vozovky</t>
  </si>
  <si>
    <t>16,30</t>
  </si>
  <si>
    <t>5</t>
  </si>
  <si>
    <t>564871111</t>
  </si>
  <si>
    <t>Podklad ze štěrkodrtě ŠD tl 250 mm</t>
  </si>
  <si>
    <t>-1738756303</t>
  </si>
  <si>
    <t>konstrukce vozovky</t>
  </si>
  <si>
    <t>6</t>
  </si>
  <si>
    <t>564952113</t>
  </si>
  <si>
    <t>Podklad z mechanicky zpevněného kameniva MZK tl 170 mm</t>
  </si>
  <si>
    <t>-1007119843</t>
  </si>
  <si>
    <t>7</t>
  </si>
  <si>
    <t>573191111</t>
  </si>
  <si>
    <t>Postřik infiltrační kationaktivní emulzí v množství 1 kg/m2</t>
  </si>
  <si>
    <t>722818163</t>
  </si>
  <si>
    <t>22,60</t>
  </si>
  <si>
    <t>8</t>
  </si>
  <si>
    <t>565135121</t>
  </si>
  <si>
    <t>Asfaltový beton vrstva podkladní ACP 16 (obalované kamenivo OKS) tl 50 mm š přes 3 m</t>
  </si>
  <si>
    <t>-32613059</t>
  </si>
  <si>
    <t>9</t>
  </si>
  <si>
    <t>573211108</t>
  </si>
  <si>
    <t>Postřik živičný spojovací z asfaltu v množství 0,40 kg/m2</t>
  </si>
  <si>
    <t>16950094</t>
  </si>
  <si>
    <t>29,30+39,40</t>
  </si>
  <si>
    <t>577155122</t>
  </si>
  <si>
    <t>Asfaltový beton vrstva ložní ACL 16 (ABH) tl 60 mm š přes 3 m z nemodifikovaného asfaltu</t>
  </si>
  <si>
    <t>1692231533</t>
  </si>
  <si>
    <t>11</t>
  </si>
  <si>
    <t>577134121</t>
  </si>
  <si>
    <t>Asfaltový beton vrstva obrusná ACO 11 (ABS) tř. I tl 40 mm š přes 3 m z nemodifikovaného asfaltu</t>
  </si>
  <si>
    <t>1646847541</t>
  </si>
  <si>
    <t>12</t>
  </si>
  <si>
    <t>915211112</t>
  </si>
  <si>
    <t>Vodorovné dopravní značení dělící čáry souvislé š 125 mm retroreflexní bílý plast</t>
  </si>
  <si>
    <t>m</t>
  </si>
  <si>
    <t>-606140729</t>
  </si>
  <si>
    <t>V1a</t>
  </si>
  <si>
    <t>45,80</t>
  </si>
  <si>
    <t>V4</t>
  </si>
  <si>
    <t>90,70</t>
  </si>
  <si>
    <t>Součet</t>
  </si>
  <si>
    <t>13</t>
  </si>
  <si>
    <t>915221122</t>
  </si>
  <si>
    <t>Vodorovné dopravní značení vodící čáry přerušované š 250 mm retroreflexní bílý plast</t>
  </si>
  <si>
    <t>-565188368</t>
  </si>
  <si>
    <t>38</t>
  </si>
  <si>
    <t>14</t>
  </si>
  <si>
    <t>915231112</t>
  </si>
  <si>
    <t>Vodorovné dopravní značení přechody pro chodce, šipky, symboly retroreflexní bílý plast</t>
  </si>
  <si>
    <t>802802970</t>
  </si>
  <si>
    <t>V7a</t>
  </si>
  <si>
    <t>3,0*0,50*6</t>
  </si>
  <si>
    <t>915611111</t>
  </si>
  <si>
    <t>Předznačení vodorovného liniového značení</t>
  </si>
  <si>
    <t>-935946069</t>
  </si>
  <si>
    <t>136,50+20,10</t>
  </si>
  <si>
    <t>16</t>
  </si>
  <si>
    <t>915621111</t>
  </si>
  <si>
    <t>Předznačení vodorovného plošného značení</t>
  </si>
  <si>
    <t>1205130863</t>
  </si>
  <si>
    <t>17</t>
  </si>
  <si>
    <t>915241111</t>
  </si>
  <si>
    <t>Bezpečnostní barevný povrch vozovek červený pro podklad asfaltový</t>
  </si>
  <si>
    <t>-1987853685</t>
  </si>
  <si>
    <t>188,60</t>
  </si>
  <si>
    <t>18</t>
  </si>
  <si>
    <t>919735112</t>
  </si>
  <si>
    <t>Řezání stávajícího živičného krytu hl do 100 mm</t>
  </si>
  <si>
    <t>1560489705</t>
  </si>
  <si>
    <t>12,70</t>
  </si>
  <si>
    <t>19</t>
  </si>
  <si>
    <t>919731122</t>
  </si>
  <si>
    <t>Zarovnání styčné plochy podkladu nebo krytu živičného tl do 100 mm</t>
  </si>
  <si>
    <t>-505348018</t>
  </si>
  <si>
    <t>20</t>
  </si>
  <si>
    <t>919732221</t>
  </si>
  <si>
    <t>Styčná spára napojení nového živičného povrchu na stávající za tepla š 15 mm hl 25 mm bez prořezání</t>
  </si>
  <si>
    <t>208640797</t>
  </si>
  <si>
    <t>938909331</t>
  </si>
  <si>
    <t>Čištění vozovek metením ručně podkladu nebo krytu betonového nebo živičného</t>
  </si>
  <si>
    <t>1959842739</t>
  </si>
  <si>
    <t xml:space="preserve">pod bezpečnostní nátěr </t>
  </si>
  <si>
    <t>22</t>
  </si>
  <si>
    <t>997221551</t>
  </si>
  <si>
    <t>Vodorovná doprava suti do 1 km</t>
  </si>
  <si>
    <t>t</t>
  </si>
  <si>
    <t>-178464569</t>
  </si>
  <si>
    <t>23</t>
  </si>
  <si>
    <t>997221559</t>
  </si>
  <si>
    <t xml:space="preserve">Příplatek za každý další 1 km u vodorovné dopravy suti </t>
  </si>
  <si>
    <t>1505159091</t>
  </si>
  <si>
    <t>celkem cca 21km</t>
  </si>
  <si>
    <t>23,78*20</t>
  </si>
  <si>
    <t>24</t>
  </si>
  <si>
    <t>997221845</t>
  </si>
  <si>
    <t>Poplatek za uložení asfaltového odpadu bez obsahu dehtu na skládce (skládkovné)</t>
  </si>
  <si>
    <t>1130451302</t>
  </si>
  <si>
    <t>11,56</t>
  </si>
  <si>
    <t>25</t>
  </si>
  <si>
    <t>997221855</t>
  </si>
  <si>
    <t>Poplatek za uložení odpadu zeminy a kameniva na skládce (skládkovné)</t>
  </si>
  <si>
    <t>-1727679825</t>
  </si>
  <si>
    <t>12,22</t>
  </si>
  <si>
    <t>26</t>
  </si>
  <si>
    <t>998225111</t>
  </si>
  <si>
    <t>Přesun hmot pro pozemní komunikace s krytem z kamene, monolitickým betonovým nebo živičným</t>
  </si>
  <si>
    <t>2085428288</t>
  </si>
  <si>
    <t>27</t>
  </si>
  <si>
    <t>Poznámka46</t>
  </si>
  <si>
    <t>Zemní práce pro chráničky kabelů VO vč.montáže a dodávky chrániček DN100 přes přechod jsou započteny v rozpočtu VO 401</t>
  </si>
  <si>
    <t>64</t>
  </si>
  <si>
    <t>-1565035326</t>
  </si>
  <si>
    <t>VP - Vícepráce</t>
  </si>
  <si>
    <t>PN</t>
  </si>
  <si>
    <t>01-2 - SO 101 - část Město Neratovice</t>
  </si>
  <si>
    <t xml:space="preserve">    96 - Bourání konstrukcí</t>
  </si>
  <si>
    <t>VRN - Vedlejší rozpočtové náklady</t>
  </si>
  <si>
    <t>-1337641840</t>
  </si>
  <si>
    <t>181951101</t>
  </si>
  <si>
    <t>Úprava pláně v hornině tř. 1 až 4 bez zhutnění</t>
  </si>
  <si>
    <t>1108669661</t>
  </si>
  <si>
    <t>pod ohumusování</t>
  </si>
  <si>
    <t>3,50</t>
  </si>
  <si>
    <t>181301102</t>
  </si>
  <si>
    <t>Rozprostření ornice tl vrstvy do 150 mm pl do 500 m2 v rovině nebo ve svahu do 1:5</t>
  </si>
  <si>
    <t>1075688095</t>
  </si>
  <si>
    <t>M</t>
  </si>
  <si>
    <t>103641010</t>
  </si>
  <si>
    <t>zemina pro terénní úpravy -  ornice</t>
  </si>
  <si>
    <t>-1568943970</t>
  </si>
  <si>
    <t>3,5*0,15*1,50</t>
  </si>
  <si>
    <t>181411121</t>
  </si>
  <si>
    <t>Založení lučního trávníku výsevem plochy do 1000 m2 v rovině a ve svahu do 1:5</t>
  </si>
  <si>
    <t>-576675905</t>
  </si>
  <si>
    <t>005724800</t>
  </si>
  <si>
    <t>osivo směs jetelotravní</t>
  </si>
  <si>
    <t>kg</t>
  </si>
  <si>
    <t>-1345229970</t>
  </si>
  <si>
    <t>3,50*0,05*1,03</t>
  </si>
  <si>
    <t>113106123</t>
  </si>
  <si>
    <t>Rozebrání dlažeb komunikací pro pěší ze zámkových dlaždic</t>
  </si>
  <si>
    <t>252384612</t>
  </si>
  <si>
    <t>113107142</t>
  </si>
  <si>
    <t>Odstranění krytu plochy do 50 m2 živičných tl 100 mm</t>
  </si>
  <si>
    <t>489811351</t>
  </si>
  <si>
    <t>stávající kryt chodníku</t>
  </si>
  <si>
    <t>13,70</t>
  </si>
  <si>
    <t>113107123</t>
  </si>
  <si>
    <t>Odstranění podkladu plochy do 50 m2 z kameniva drceného tl 300 mm</t>
  </si>
  <si>
    <t>-661943917</t>
  </si>
  <si>
    <t>stávající konstrukce chodníku</t>
  </si>
  <si>
    <t>113202111</t>
  </si>
  <si>
    <t>Vytrhání obrub krajníků obrubníků stojatých</t>
  </si>
  <si>
    <t>1301166693</t>
  </si>
  <si>
    <t>113204111</t>
  </si>
  <si>
    <t>Vytrhání obrub záhonových</t>
  </si>
  <si>
    <t>2008061693</t>
  </si>
  <si>
    <t>564861111</t>
  </si>
  <si>
    <t>Podklad ze štěrkodrtě ŠD tl 200 mm</t>
  </si>
  <si>
    <t>773930716</t>
  </si>
  <si>
    <t>konstrukce chodníku</t>
  </si>
  <si>
    <t>596211110</t>
  </si>
  <si>
    <t>Kladení zámkové dlažby komunikací pro pěší tl 60 mm skupiny A pl do 50 m2 do lože</t>
  </si>
  <si>
    <t>-1637051944</t>
  </si>
  <si>
    <t>592453080</t>
  </si>
  <si>
    <t>dlažba betonová 20 x 10 x 6 cm přírodní</t>
  </si>
  <si>
    <t>-1683582347</t>
  </si>
  <si>
    <t>10,50*1,03</t>
  </si>
  <si>
    <t>ztratné 3%</t>
  </si>
  <si>
    <t>592452680</t>
  </si>
  <si>
    <t>dlažba betonová 20 x 10 x 6 cm barevná</t>
  </si>
  <si>
    <t>961611764</t>
  </si>
  <si>
    <t>7*1,03</t>
  </si>
  <si>
    <t>592452670</t>
  </si>
  <si>
    <t>dlažba betonová pro nevidomé 20 x 10 x 6 cm barevná</t>
  </si>
  <si>
    <t>-169763530</t>
  </si>
  <si>
    <t>6,5*1,03</t>
  </si>
  <si>
    <t>914111111</t>
  </si>
  <si>
    <t>Montáž svislé dopravní značky do velikosti 1 m2 objímkami na sloupek nebo konzolu</t>
  </si>
  <si>
    <t>kus</t>
  </si>
  <si>
    <t>-1940282471</t>
  </si>
  <si>
    <t>stávající značka IP6 bude osazena na sloup VO</t>
  </si>
  <si>
    <t>916131213</t>
  </si>
  <si>
    <t>Osazení silničního obrubníku betonového stojatého s boční opěrou do lože z betonu prostého</t>
  </si>
  <si>
    <t>-429233213</t>
  </si>
  <si>
    <t>1,20+3+1+1</t>
  </si>
  <si>
    <t>592175040</t>
  </si>
  <si>
    <t>obrubník betonový silniční 100x15/12x25 cm, přírodní</t>
  </si>
  <si>
    <t>-1783402004</t>
  </si>
  <si>
    <t>592175100</t>
  </si>
  <si>
    <t>obrubník betonový silniční nájezdový 100x15x15 cm</t>
  </si>
  <si>
    <t>-1571876350</t>
  </si>
  <si>
    <t>592174690</t>
  </si>
  <si>
    <t>obrubník betonový silniční přechodový L + P 100x15x15-25 cm</t>
  </si>
  <si>
    <t>-1216486451</t>
  </si>
  <si>
    <t>916231213</t>
  </si>
  <si>
    <t>Osazení chodníkového obrubníku betonového stojatého s boční opěrou do lože z betonu prostého</t>
  </si>
  <si>
    <t>130862486</t>
  </si>
  <si>
    <t>7,3</t>
  </si>
  <si>
    <t>592174090</t>
  </si>
  <si>
    <t>obrubník betonový chodníkový 100x8x25 cm</t>
  </si>
  <si>
    <t>894507223</t>
  </si>
  <si>
    <t>-992232636</t>
  </si>
  <si>
    <t>4,20</t>
  </si>
  <si>
    <t>966006132</t>
  </si>
  <si>
    <t>Odstranění značek dopravních nebo orientačních se sloupky</t>
  </si>
  <si>
    <t>139998796</t>
  </si>
  <si>
    <t xml:space="preserve">odstranění 2x IP6 </t>
  </si>
  <si>
    <t>966006211</t>
  </si>
  <si>
    <t>Odstranění svislých dopravních značek ze sloupů, sloupků nebo konzol</t>
  </si>
  <si>
    <t>-1827856766</t>
  </si>
  <si>
    <t>odstranění značky IP 6 ze sloupku</t>
  </si>
  <si>
    <t>bude osazena na sloup VO</t>
  </si>
  <si>
    <t>678342456</t>
  </si>
  <si>
    <t>28</t>
  </si>
  <si>
    <t>586500700</t>
  </si>
  <si>
    <t>16,96*20</t>
  </si>
  <si>
    <t>29</t>
  </si>
  <si>
    <t>997221815</t>
  </si>
  <si>
    <t>Poplatek za uložení betonového odpadu na skládce (skládkovné)</t>
  </si>
  <si>
    <t>-817967253</t>
  </si>
  <si>
    <t>3,38</t>
  </si>
  <si>
    <t>30</t>
  </si>
  <si>
    <t>1605574535</t>
  </si>
  <si>
    <t>3,01</t>
  </si>
  <si>
    <t>31</t>
  </si>
  <si>
    <t>-1378622115</t>
  </si>
  <si>
    <t>10,57</t>
  </si>
  <si>
    <t>32</t>
  </si>
  <si>
    <t>998223011</t>
  </si>
  <si>
    <t>Přesun hmot pro pozemní komunikace s krytem dlážděným</t>
  </si>
  <si>
    <t>2124660374</t>
  </si>
  <si>
    <t>33</t>
  </si>
  <si>
    <t>012002000</t>
  </si>
  <si>
    <t>Vytýčení stavby a sítí</t>
  </si>
  <si>
    <t>kč</t>
  </si>
  <si>
    <t>1024</t>
  </si>
  <si>
    <t>519112256</t>
  </si>
  <si>
    <t>34</t>
  </si>
  <si>
    <t>013002000</t>
  </si>
  <si>
    <t>Geodetické zaměření</t>
  </si>
  <si>
    <t>972301755</t>
  </si>
  <si>
    <t>35</t>
  </si>
  <si>
    <t>013254000</t>
  </si>
  <si>
    <t>Dokumentace skutečného provedení stavby</t>
  </si>
  <si>
    <t>-1821515343</t>
  </si>
  <si>
    <t>36</t>
  </si>
  <si>
    <t>030001000</t>
  </si>
  <si>
    <t>Zařízení staveniště - vybavení, označení, zabezpečení, zrušení, napojení na inž.sítě, čištění přilehlých komunikací...</t>
  </si>
  <si>
    <t>Kč</t>
  </si>
  <si>
    <t>-1555597643</t>
  </si>
  <si>
    <t>37</t>
  </si>
  <si>
    <t>034303000</t>
  </si>
  <si>
    <t>Dopravní značení na staveništi po dobu výstavby</t>
  </si>
  <si>
    <t>-1543889741</t>
  </si>
  <si>
    <t>043194000</t>
  </si>
  <si>
    <t>Zkoušky hutnění podkladních vrstev</t>
  </si>
  <si>
    <t>-1920857143</t>
  </si>
  <si>
    <t>02 - SO 102 - Mládežnická, přechod u ulice Smetanova</t>
  </si>
  <si>
    <t>02-1 - SO 102 - část KSÚS</t>
  </si>
  <si>
    <t>56,80</t>
  </si>
  <si>
    <t>19,60</t>
  </si>
  <si>
    <t>27,10</t>
  </si>
  <si>
    <t>37+56,80</t>
  </si>
  <si>
    <t>V7a vč.symbolu pro cyklisty</t>
  </si>
  <si>
    <t>4,0*0,5*7+3,0</t>
  </si>
  <si>
    <t>30,02*20</t>
  </si>
  <si>
    <t>15,32</t>
  </si>
  <si>
    <t>14,70</t>
  </si>
  <si>
    <t>4600000R1</t>
  </si>
  <si>
    <t>Příplatek za ztížené práce v okolí teplovodního tělesa a průchod pod tělesem</t>
  </si>
  <si>
    <t>kpl</t>
  </si>
  <si>
    <t>948392086</t>
  </si>
  <si>
    <t>Zemní práce pro chráničky kabelů VO vč.montáže a dodávky chrániček DN100 přes přechod jsou započteny v rozpočtu VO 402</t>
  </si>
  <si>
    <t>-1796101345</t>
  </si>
  <si>
    <t>02-2 - SO 102 - část Město Neratovice</t>
  </si>
  <si>
    <t xml:space="preserve">    89 - Ostatní konstrukce</t>
  </si>
  <si>
    <t>55,10</t>
  </si>
  <si>
    <t>13,50</t>
  </si>
  <si>
    <t>40,90</t>
  </si>
  <si>
    <t>kostka z důvodu stejné dlažby se stávající navazující</t>
  </si>
  <si>
    <t>na jedné straně chodníku</t>
  </si>
  <si>
    <t>13,40*1,03</t>
  </si>
  <si>
    <t>592452120</t>
  </si>
  <si>
    <t>dlažba zámková IČKO přírodní 19,6x16,1x6 cm</t>
  </si>
  <si>
    <t>IČKO z důvodu stejné dlažby se stávající navazující</t>
  </si>
  <si>
    <t>33,70*1,03</t>
  </si>
  <si>
    <t>8*1,03</t>
  </si>
  <si>
    <t>899431111</t>
  </si>
  <si>
    <t>Výšková úprava uličního vstupu nebo vpusti do 200 mm - krycího hrnce, šoupěte nebo hydrantu</t>
  </si>
  <si>
    <t>394339090</t>
  </si>
  <si>
    <t>nová značka IP6 bude osazena na sloup VO</t>
  </si>
  <si>
    <t>404000001</t>
  </si>
  <si>
    <t>Dodávka svislé dopravní značky IP 6</t>
  </si>
  <si>
    <t>-442442671</t>
  </si>
  <si>
    <t>9140000R1</t>
  </si>
  <si>
    <t>Demontáž, dočasné umístění a zpětná montáž svislé dopravní značky</t>
  </si>
  <si>
    <t>KUS</t>
  </si>
  <si>
    <t>290348273</t>
  </si>
  <si>
    <t>stávající značka E24a vč.podtabulky</t>
  </si>
  <si>
    <t>6,40+8+2+2</t>
  </si>
  <si>
    <t>5,50</t>
  </si>
  <si>
    <t>odvezou se do sběru</t>
  </si>
  <si>
    <t>40,52*20</t>
  </si>
  <si>
    <t>7,28</t>
  </si>
  <si>
    <t>24,24</t>
  </si>
  <si>
    <t>03 - SO 103 - Mládežnická, dva přechody u ulice Masarykova</t>
  </si>
  <si>
    <t>03-1 - SO 103 - část KSÚS</t>
  </si>
  <si>
    <t>24,20</t>
  </si>
  <si>
    <t>12,10</t>
  </si>
  <si>
    <t>966007123</t>
  </si>
  <si>
    <t>Odstranění vodorovného značení frézováním plastu z plochy</t>
  </si>
  <si>
    <t>-610230980</t>
  </si>
  <si>
    <t>odstranění stávajícího vodorovného značení</t>
  </si>
  <si>
    <t>4*0,5*15-0,3</t>
  </si>
  <si>
    <t>12,10+24,20</t>
  </si>
  <si>
    <t>915221112</t>
  </si>
  <si>
    <t>Vodorovné dopravní značení vodící čáry souvislé š 250 mm retroreflexní bílý plast</t>
  </si>
  <si>
    <t>-365602095</t>
  </si>
  <si>
    <t>2,7</t>
  </si>
  <si>
    <t>-1211791439</t>
  </si>
  <si>
    <t>5,7</t>
  </si>
  <si>
    <t>V7a + V20</t>
  </si>
  <si>
    <t>4*0,5*15-0,3+1</t>
  </si>
  <si>
    <t>2088019873</t>
  </si>
  <si>
    <t>2,7+3</t>
  </si>
  <si>
    <t>52,70</t>
  </si>
  <si>
    <t>5,59*20</t>
  </si>
  <si>
    <t>5,59</t>
  </si>
  <si>
    <t>03-2 - SO 103 - část Město Neratovice</t>
  </si>
  <si>
    <t>PSV - Práce a dodávky PSV</t>
  </si>
  <si>
    <t xml:space="preserve">    711 - Izolace proti vodě, vlhkosti a plynům</t>
  </si>
  <si>
    <t>132201101</t>
  </si>
  <si>
    <t>Hloubení rýh š do 600 mm v hornině tř. 3 objemu do 100 m3</t>
  </si>
  <si>
    <t>m3</t>
  </si>
  <si>
    <t>-70166791</t>
  </si>
  <si>
    <t xml:space="preserve">výkop pro osazení  nopové izolace </t>
  </si>
  <si>
    <t>0,3*0,5*10</t>
  </si>
  <si>
    <t>174101101</t>
  </si>
  <si>
    <t>Zásyp jam, šachet rýh nebo kolem objektů sypaninou se zhutněním</t>
  </si>
  <si>
    <t>-1876019982</t>
  </si>
  <si>
    <t xml:space="preserve">po osazení  nopové izolace </t>
  </si>
  <si>
    <t>155,80</t>
  </si>
  <si>
    <t>906205807</t>
  </si>
  <si>
    <t>-1144640621</t>
  </si>
  <si>
    <t>1367059190</t>
  </si>
  <si>
    <t>5,50*0,15*1,50</t>
  </si>
  <si>
    <t>824180045</t>
  </si>
  <si>
    <t>-1184470564</t>
  </si>
  <si>
    <t>5,50*0,05*1,03</t>
  </si>
  <si>
    <t>102,50</t>
  </si>
  <si>
    <t>53,10</t>
  </si>
  <si>
    <t>ruční práce z důvodu přítomnosti sítí</t>
  </si>
  <si>
    <t>48-11,5</t>
  </si>
  <si>
    <t>-1132946020</t>
  </si>
  <si>
    <t>94,80*1,03</t>
  </si>
  <si>
    <t>33,40*1,03</t>
  </si>
  <si>
    <t>-489722957</t>
  </si>
  <si>
    <t>4,6*1,03</t>
  </si>
  <si>
    <t>20,5*1,03</t>
  </si>
  <si>
    <t>592000001</t>
  </si>
  <si>
    <t>Umělá vodící linie - betonová drážkovaná dlažba pro nevidomé 400x400mm tl.80mm přírodní - dodávka vč.dopravy</t>
  </si>
  <si>
    <t>-454509358</t>
  </si>
  <si>
    <t>2,5*1,03</t>
  </si>
  <si>
    <t>1436795270</t>
  </si>
  <si>
    <t>-1730059197</t>
  </si>
  <si>
    <t>stávající P2 do nové polohy</t>
  </si>
  <si>
    <t>23,9+16,1+4+4</t>
  </si>
  <si>
    <t>-2100770233</t>
  </si>
  <si>
    <t>3,6</t>
  </si>
  <si>
    <t>-588884100</t>
  </si>
  <si>
    <t>11,6</t>
  </si>
  <si>
    <t>-1484038344</t>
  </si>
  <si>
    <t xml:space="preserve">odstranění 4x IP6 </t>
  </si>
  <si>
    <t>649580766</t>
  </si>
  <si>
    <t>114,83*20</t>
  </si>
  <si>
    <t>34,6</t>
  </si>
  <si>
    <t>11,68</t>
  </si>
  <si>
    <t>68,55</t>
  </si>
  <si>
    <t>711132220</t>
  </si>
  <si>
    <t>Izolace proti zemní vlhkosti na svislé ploše nopovou fólií</t>
  </si>
  <si>
    <t>-1565604965</t>
  </si>
  <si>
    <t>39</t>
  </si>
  <si>
    <t>40</t>
  </si>
  <si>
    <t>41</t>
  </si>
  <si>
    <t>42</t>
  </si>
  <si>
    <t>43</t>
  </si>
  <si>
    <t>44</t>
  </si>
  <si>
    <t>04 - SO 104 - Náměstí Republiky, přechod u Městského Úřadu</t>
  </si>
  <si>
    <t>04-1 - SO 104 - část KSÚS</t>
  </si>
  <si>
    <t>113107122</t>
  </si>
  <si>
    <t>Odstranění podkladu plochy do 50 m2 z kameniva drceného tl 200 mm</t>
  </si>
  <si>
    <t>-1504936663</t>
  </si>
  <si>
    <t>vybourání konstrukce vozovky</t>
  </si>
  <si>
    <t>část dnešní vozovky, která bude</t>
  </si>
  <si>
    <t>nahrazena dlažbou</t>
  </si>
  <si>
    <t>36,30</t>
  </si>
  <si>
    <t>1745533018</t>
  </si>
  <si>
    <t>15,90</t>
  </si>
  <si>
    <t>8+15,90</t>
  </si>
  <si>
    <t>8900000R1</t>
  </si>
  <si>
    <t>Montáž a dodávka uliční vpusti z prefa dílců pr.500mm s poklopem pro zatížení D400 s kalovým košem vč.zemních prací</t>
  </si>
  <si>
    <t>1139195082</t>
  </si>
  <si>
    <t>8900000R2</t>
  </si>
  <si>
    <t>Přípojka kanalizace z PP DN 150 SN 10 k nové uliční vpusti - montáž + dodávka vč.zemních prací, vč.napojení na stávající kanalizaci</t>
  </si>
  <si>
    <t>2041653013</t>
  </si>
  <si>
    <t>2,60</t>
  </si>
  <si>
    <t>1114259287</t>
  </si>
  <si>
    <t>36,70</t>
  </si>
  <si>
    <t>15,70</t>
  </si>
  <si>
    <t xml:space="preserve">V7a </t>
  </si>
  <si>
    <t>4*0,5*7</t>
  </si>
  <si>
    <t>26+36,7+8,1</t>
  </si>
  <si>
    <t>33,20</t>
  </si>
  <si>
    <t>22,20*20</t>
  </si>
  <si>
    <t>11,7</t>
  </si>
  <si>
    <t>-1590497156</t>
  </si>
  <si>
    <t>10,50</t>
  </si>
  <si>
    <t>-178866478</t>
  </si>
  <si>
    <t>04-2 - SO 104 - část Město Neratovice</t>
  </si>
  <si>
    <t>87,80</t>
  </si>
  <si>
    <t>51,50</t>
  </si>
  <si>
    <t>31,40</t>
  </si>
  <si>
    <t>63*1,03</t>
  </si>
  <si>
    <t>11*1,03</t>
  </si>
  <si>
    <t>13,80*1,03</t>
  </si>
  <si>
    <t>nová podtabulka E1 (3x)na stávající přesunutý sloupek</t>
  </si>
  <si>
    <t>Podtabulka E1 (3x)</t>
  </si>
  <si>
    <t>-1908917130</t>
  </si>
  <si>
    <t>-1133295763</t>
  </si>
  <si>
    <t>stávající sestavy značek IP12 a IP13  vč.podtabulek</t>
  </si>
  <si>
    <t>17,3+8+2+2</t>
  </si>
  <si>
    <t>obrubník betonový silniční přechodový L + P Standard 100x15x15-25 cm</t>
  </si>
  <si>
    <t>odstranění podtabulky E1 (4x)</t>
  </si>
  <si>
    <t>42,49*20</t>
  </si>
  <si>
    <t>19,83</t>
  </si>
  <si>
    <t>22,66</t>
  </si>
  <si>
    <t>05 - SO 105 - Mládežnická, přechod u ulice Zelená</t>
  </si>
  <si>
    <t>05-1 - SO 105 - část KSÚS</t>
  </si>
  <si>
    <t>6,5</t>
  </si>
  <si>
    <t>915211122</t>
  </si>
  <si>
    <t>Vodorovné dopravní značení dělící čáry přerušované š 125 mm retroreflexní bílý plast</t>
  </si>
  <si>
    <t>1793429152</t>
  </si>
  <si>
    <t>V2b</t>
  </si>
  <si>
    <t>52,40</t>
  </si>
  <si>
    <t>4,0*0,50*7+4</t>
  </si>
  <si>
    <t>6,5+35,90</t>
  </si>
  <si>
    <t>231</t>
  </si>
  <si>
    <t>916111113</t>
  </si>
  <si>
    <t>Osazení obruby z velkých kostek s boční opěrou do lože z betonu prostého</t>
  </si>
  <si>
    <t>278801192</t>
  </si>
  <si>
    <t>15,60</t>
  </si>
  <si>
    <t>583801590</t>
  </si>
  <si>
    <t>kostka dlažební velká, žula šedá</t>
  </si>
  <si>
    <t>1036291863</t>
  </si>
  <si>
    <t>15,60*0,12*0,12*2,8</t>
  </si>
  <si>
    <t>-414211100</t>
  </si>
  <si>
    <t>před provedením bezpečnostního nátěru</t>
  </si>
  <si>
    <t>05-2 - SO 105 - část Město Neratovice - uznatelné náklady</t>
  </si>
  <si>
    <t>50-16</t>
  </si>
  <si>
    <t>7,20</t>
  </si>
  <si>
    <t>7,20*0,15*1,50</t>
  </si>
  <si>
    <t>7,20*0,05*1,03</t>
  </si>
  <si>
    <t>15,10</t>
  </si>
  <si>
    <t>20,90+14-16</t>
  </si>
  <si>
    <t>36+14-16</t>
  </si>
  <si>
    <t>1948144371</t>
  </si>
  <si>
    <t>(42,60-16)*1,03</t>
  </si>
  <si>
    <t>7,40*1,03</t>
  </si>
  <si>
    <t>-1068799625</t>
  </si>
  <si>
    <t>9111111R1</t>
  </si>
  <si>
    <t>Demontáž, dočasné uložení a zpětná montáž ocelového zábradlí</t>
  </si>
  <si>
    <t>895932111</t>
  </si>
  <si>
    <t>2x na straně železničního přejezdu</t>
  </si>
  <si>
    <t>stávající značka IP6 bude osazena na 1xsloup VO</t>
  </si>
  <si>
    <t>a 1x na nový sloupek</t>
  </si>
  <si>
    <t>1+1</t>
  </si>
  <si>
    <t>914511112</t>
  </si>
  <si>
    <t>Montáž sloupku dopravních značek délky do 3,5 m s betonovým základem a patkou</t>
  </si>
  <si>
    <t>1882353854</t>
  </si>
  <si>
    <t>pro 1x IP6</t>
  </si>
  <si>
    <t>404452250</t>
  </si>
  <si>
    <t>sloupek Zn 60 - 350</t>
  </si>
  <si>
    <t>-1208868843</t>
  </si>
  <si>
    <t>747290687</t>
  </si>
  <si>
    <t>stávající značky B29</t>
  </si>
  <si>
    <t>3,8+8+2+2</t>
  </si>
  <si>
    <t>26,10-10</t>
  </si>
  <si>
    <t>3,20</t>
  </si>
  <si>
    <t>bude osazena na sloup VO a na nový sloupek</t>
  </si>
  <si>
    <t>28,26*20</t>
  </si>
  <si>
    <t>9,14</t>
  </si>
  <si>
    <t>4,16</t>
  </si>
  <si>
    <t>14,96</t>
  </si>
  <si>
    <t>05-3 - SO 105 - část Město Neratovice - neuznatelné náklady</t>
  </si>
  <si>
    <t>16*1,03</t>
  </si>
  <si>
    <t>10,56*20</t>
  </si>
  <si>
    <t>3,52</t>
  </si>
  <si>
    <t>7,04</t>
  </si>
  <si>
    <t>06 - SO 401 - Býškovská - VO</t>
  </si>
  <si>
    <t>06-1 - SO 401 - Býškovská - VO - část KSÚS</t>
  </si>
  <si>
    <t xml:space="preserve">    22-M - Montáže technologických zařízení pro signalizaci na přechodu</t>
  </si>
  <si>
    <t>220960112R</t>
  </si>
  <si>
    <t>Instalace do vozovky a oživení</t>
  </si>
  <si>
    <t>605272554</t>
  </si>
  <si>
    <t>1291224R</t>
  </si>
  <si>
    <t>Svítidlo dle TP 217 - zvýrazňující knoflík, barva bílá</t>
  </si>
  <si>
    <t>KS</t>
  </si>
  <si>
    <t>128</t>
  </si>
  <si>
    <t>-471372407</t>
  </si>
  <si>
    <t>1291226R</t>
  </si>
  <si>
    <t>Řídíce jednotka - ve skříni</t>
  </si>
  <si>
    <t>-1441392204</t>
  </si>
  <si>
    <t>1291228R</t>
  </si>
  <si>
    <t>Detekce chodců - set</t>
  </si>
  <si>
    <t>838459100</t>
  </si>
  <si>
    <t>220960120R</t>
  </si>
  <si>
    <t>Doprava Neratovice</t>
  </si>
  <si>
    <t>1609459339</t>
  </si>
  <si>
    <t>220960122R</t>
  </si>
  <si>
    <t>Přechodné dopravní značení při údržbě</t>
  </si>
  <si>
    <t>-1977566417</t>
  </si>
  <si>
    <t>220960124R</t>
  </si>
  <si>
    <t>Prodloužená záruka +12 měsíců</t>
  </si>
  <si>
    <t>886319213</t>
  </si>
  <si>
    <t>220960126R</t>
  </si>
  <si>
    <t>Roční údržba po zimní období 5 let</t>
  </si>
  <si>
    <t>136191640</t>
  </si>
  <si>
    <t>06-2 - SO 401 - Býškovská - VO - část Město Neratovice</t>
  </si>
  <si>
    <t xml:space="preserve">    741 - Elektroinstalace - silnoproud</t>
  </si>
  <si>
    <t xml:space="preserve">    21-M - Elektromontáže</t>
  </si>
  <si>
    <t xml:space="preserve">    VRN2 - Příprava staveniště</t>
  </si>
  <si>
    <t xml:space="preserve">    VRN4 - Inženýrská činnost</t>
  </si>
  <si>
    <t xml:space="preserve">    VRN5 - Finanční náklady</t>
  </si>
  <si>
    <t xml:space="preserve">    VRN9 - Ostatní náklady</t>
  </si>
  <si>
    <t>741110102</t>
  </si>
  <si>
    <t>Montáž trubka pancéřová plastová tuhá D přes 23 do 29 mm uložená pevně</t>
  </si>
  <si>
    <t>1293880108</t>
  </si>
  <si>
    <t>10.712.691</t>
  </si>
  <si>
    <t>Trubka pevná 6236 ZN PG 36 panc.bez.záv.</t>
  </si>
  <si>
    <t>1265720309</t>
  </si>
  <si>
    <t>741122611</t>
  </si>
  <si>
    <t>Montáž kabel Cu plný kulatý žíla 3x1,5 až 6 mm2 uložený pevně (CYKY)</t>
  </si>
  <si>
    <t>-191282718</t>
  </si>
  <si>
    <t>341110300</t>
  </si>
  <si>
    <t>kabel silový s Cu jádrem CYKY 3x1,5 mm2</t>
  </si>
  <si>
    <t>-1356297162</t>
  </si>
  <si>
    <t>741122623</t>
  </si>
  <si>
    <t>Montáž kabel Cu plný kulatý žíla 4x10 mm2 uložený pevně (CYKY)</t>
  </si>
  <si>
    <t>1564982941</t>
  </si>
  <si>
    <t>341110760</t>
  </si>
  <si>
    <t>kabel silový s Cu jádrem CYKY 4x10 mm2</t>
  </si>
  <si>
    <t>1950355029</t>
  </si>
  <si>
    <t>741372152R</t>
  </si>
  <si>
    <t>Montáž svítidlo LED reflektor na sloup</t>
  </si>
  <si>
    <t>-123379781</t>
  </si>
  <si>
    <t>1175494R</t>
  </si>
  <si>
    <t>referenční svítidlo dle výpočtu 48 LED, 51W</t>
  </si>
  <si>
    <t>380241200</t>
  </si>
  <si>
    <t>741420022</t>
  </si>
  <si>
    <t>Montáž svorka hromosvodná se 3 šrouby</t>
  </si>
  <si>
    <t>1974969940</t>
  </si>
  <si>
    <t>354418950</t>
  </si>
  <si>
    <t>svorka připojovací SP1 k připojení kovových částí</t>
  </si>
  <si>
    <t>-2057804390</t>
  </si>
  <si>
    <t>354420370</t>
  </si>
  <si>
    <t>svorka uzemnění  SK nerez křížová</t>
  </si>
  <si>
    <t>-1374484488</t>
  </si>
  <si>
    <t>1290530</t>
  </si>
  <si>
    <t>OCHRANNA MANZETA PLAST. OMP 133</t>
  </si>
  <si>
    <t>-1616465746</t>
  </si>
  <si>
    <t>210204201</t>
  </si>
  <si>
    <t>Montáž elektrovýzbroje stožárů osvětlení 1 okruh</t>
  </si>
  <si>
    <t>288651134</t>
  </si>
  <si>
    <t>1202180</t>
  </si>
  <si>
    <t>VYZBROJ STOZAROVA SV-B 6.16.4</t>
  </si>
  <si>
    <t>256</t>
  </si>
  <si>
    <t>-819669279</t>
  </si>
  <si>
    <t>210220020</t>
  </si>
  <si>
    <t>Montáž uzemňovacího vedení vodičů FeZn pomocí svorek v zemi páskou do 120 mm2 ve městské zástavbě</t>
  </si>
  <si>
    <t>-931931573</t>
  </si>
  <si>
    <t>354420620</t>
  </si>
  <si>
    <t>pás zemnící 30 x 4 mm FeZn</t>
  </si>
  <si>
    <t>1696536072</t>
  </si>
  <si>
    <t>210220111</t>
  </si>
  <si>
    <t>Montáž hromosvodného vedení svodových vodičů bez podpěr průměru do 10 mm</t>
  </si>
  <si>
    <t>135793229</t>
  </si>
  <si>
    <t>354410720</t>
  </si>
  <si>
    <t>drát průměr 8 mm FeZn</t>
  </si>
  <si>
    <t>1317748316</t>
  </si>
  <si>
    <t>210204002</t>
  </si>
  <si>
    <t>Montáž stožárů osvětlení parkových ocelových</t>
  </si>
  <si>
    <t>-2114717765</t>
  </si>
  <si>
    <t>1290026</t>
  </si>
  <si>
    <t>STOZAR PRO PRECHODY PB 6-133/108/89 Z</t>
  </si>
  <si>
    <t>-290325428</t>
  </si>
  <si>
    <t>460050814</t>
  </si>
  <si>
    <t>Hloubení nezapažených jam pro stožáry strojně v hornině tř 4</t>
  </si>
  <si>
    <t>-1691043582</t>
  </si>
  <si>
    <t>460080014</t>
  </si>
  <si>
    <t>Základové konstrukce z monolitického betonu C 16/20 bez bednění</t>
  </si>
  <si>
    <t>-1579559037</t>
  </si>
  <si>
    <t>11.060.035</t>
  </si>
  <si>
    <t>Trubka DN250 1m základová</t>
  </si>
  <si>
    <t>1389112626</t>
  </si>
  <si>
    <t>460150284</t>
  </si>
  <si>
    <t>Hloubení kabelových zapažených i nezapažených rýh ručně š 50 cm, hl 100 cm, v hornině tř 4</t>
  </si>
  <si>
    <t>-1548721360</t>
  </si>
  <si>
    <t>460202284</t>
  </si>
  <si>
    <t>Hloubení kabelových nezapažených rýh strojně š 50 cm, hl 100 cm, v hornině tř 4</t>
  </si>
  <si>
    <t>-546650889</t>
  </si>
  <si>
    <t>460421081</t>
  </si>
  <si>
    <t>Lože kabelů z písku nebo štěrkopísku tl 5 cm nad kabel, kryté plastovou folií, š lože do 25 cm</t>
  </si>
  <si>
    <t>2003606923</t>
  </si>
  <si>
    <t>10.042.732</t>
  </si>
  <si>
    <t>Folie ČEZ 33 rudá - blesk 100m/bal</t>
  </si>
  <si>
    <t>-721775664</t>
  </si>
  <si>
    <t>Písek P_R</t>
  </si>
  <si>
    <t>Písek říční 0/4, betonářský</t>
  </si>
  <si>
    <t>-1154377328</t>
  </si>
  <si>
    <t>460520173</t>
  </si>
  <si>
    <t>Montáž trubek ochranných plastových ohebných do 90 mm uložených do rýhy</t>
  </si>
  <si>
    <t>1623849329</t>
  </si>
  <si>
    <t>345713520</t>
  </si>
  <si>
    <t>trubka elektroinstalační ohebná Kopoflex, HDPE+LDPE KF 09063</t>
  </si>
  <si>
    <t>1906610967</t>
  </si>
  <si>
    <t>460520174</t>
  </si>
  <si>
    <t>Montáž trubek ochranných plastových ohebných do 110 mm uložených do rýhy</t>
  </si>
  <si>
    <t>1302998550</t>
  </si>
  <si>
    <t>345713550</t>
  </si>
  <si>
    <t>trubka elektroinstalační ohebná Kopoflex, HDPE+LDPE KF 09110</t>
  </si>
  <si>
    <t>-1451841061</t>
  </si>
  <si>
    <t>460521111</t>
  </si>
  <si>
    <t>Těleso trubkového kabelovodu z prostého betonu C16/20 v otevřeném výkopu</t>
  </si>
  <si>
    <t>399985087</t>
  </si>
  <si>
    <t>460561901R</t>
  </si>
  <si>
    <t>Zásyp rýh nebo jam strojně se zhutnění v zástavbě</t>
  </si>
  <si>
    <t>-1657830447</t>
  </si>
  <si>
    <t>013244000</t>
  </si>
  <si>
    <t>Dokumentace výrobní</t>
  </si>
  <si>
    <t>ks</t>
  </si>
  <si>
    <t>1438503282</t>
  </si>
  <si>
    <t>2125247671</t>
  </si>
  <si>
    <t>023303010R</t>
  </si>
  <si>
    <t>Ekologická likvidace elektro odpadů</t>
  </si>
  <si>
    <t>-338917793</t>
  </si>
  <si>
    <t>023303015R</t>
  </si>
  <si>
    <t>-1109907722</t>
  </si>
  <si>
    <t>041903000</t>
  </si>
  <si>
    <t>Dozor jiné osoby, revizní technik</t>
  </si>
  <si>
    <t>hod</t>
  </si>
  <si>
    <t>396209521</t>
  </si>
  <si>
    <t>044002000</t>
  </si>
  <si>
    <t>Revize elektroinstalace</t>
  </si>
  <si>
    <t>2094949905</t>
  </si>
  <si>
    <t>053103010R</t>
  </si>
  <si>
    <t>Recyklační poplatek svítidla</t>
  </si>
  <si>
    <t>27311428</t>
  </si>
  <si>
    <t>091003100</t>
  </si>
  <si>
    <t>kotvící materiál</t>
  </si>
  <si>
    <t>soubor</t>
  </si>
  <si>
    <t>-1239290793</t>
  </si>
  <si>
    <t>091003200</t>
  </si>
  <si>
    <t>ostatní instalační materiál</t>
  </si>
  <si>
    <t>-986742281</t>
  </si>
  <si>
    <t>07 - SO 402 - Mládežnická a Smetanova - VO</t>
  </si>
  <si>
    <t>07-1 - SO 402 - Mládežnická a Smetanova - VO - část KSÚS</t>
  </si>
  <si>
    <t>1226704078</t>
  </si>
  <si>
    <t xml:space="preserve"> Svítidlo dle TP 217 - zvýrazňující knoflík, barva bílá</t>
  </si>
  <si>
    <t>-1841679618</t>
  </si>
  <si>
    <t>-222477471</t>
  </si>
  <si>
    <t>645748501</t>
  </si>
  <si>
    <t>-1413676321</t>
  </si>
  <si>
    <t>-1179504134</t>
  </si>
  <si>
    <t>-526629488</t>
  </si>
  <si>
    <t>311662145</t>
  </si>
  <si>
    <t>07-2 - SO 402 - Mládežnická a Smetanova - VO - část Město Neratovice</t>
  </si>
  <si>
    <t>-596108094</t>
  </si>
  <si>
    <t>1722392420</t>
  </si>
  <si>
    <t>-1361185225</t>
  </si>
  <si>
    <t>835388666</t>
  </si>
  <si>
    <t>-1121847625</t>
  </si>
  <si>
    <t>525554370</t>
  </si>
  <si>
    <t>-2038006692</t>
  </si>
  <si>
    <t>1175495R</t>
  </si>
  <si>
    <t>referenční svítidlo dle výpočtu 48 LED, 75 W</t>
  </si>
  <si>
    <t>1118987811</t>
  </si>
  <si>
    <t>93692286</t>
  </si>
  <si>
    <t>2142335214</t>
  </si>
  <si>
    <t>1635903725</t>
  </si>
  <si>
    <t>-183555072</t>
  </si>
  <si>
    <t>-2444779</t>
  </si>
  <si>
    <t>-684053645</t>
  </si>
  <si>
    <t>1700202302</t>
  </si>
  <si>
    <t>1343941458</t>
  </si>
  <si>
    <t>-199552686</t>
  </si>
  <si>
    <t>-1121995074</t>
  </si>
  <si>
    <t>-149851845</t>
  </si>
  <si>
    <t>-1117744392</t>
  </si>
  <si>
    <t>2036577772</t>
  </si>
  <si>
    <t>-633238987</t>
  </si>
  <si>
    <t>726262687</t>
  </si>
  <si>
    <t>1066301828</t>
  </si>
  <si>
    <t>-78730633</t>
  </si>
  <si>
    <t>353365020</t>
  </si>
  <si>
    <t>1645761803</t>
  </si>
  <si>
    <t>456663267</t>
  </si>
  <si>
    <t>-577381978</t>
  </si>
  <si>
    <t>-2060444893</t>
  </si>
  <si>
    <t>714969307</t>
  </si>
  <si>
    <t>1149686657</t>
  </si>
  <si>
    <t>1350719445</t>
  </si>
  <si>
    <t>-2123589673</t>
  </si>
  <si>
    <t>1044078508</t>
  </si>
  <si>
    <t>467344480</t>
  </si>
  <si>
    <t>1563798742</t>
  </si>
  <si>
    <t>1476161487</t>
  </si>
  <si>
    <t>1310872774</t>
  </si>
  <si>
    <t>1954087865</t>
  </si>
  <si>
    <t>135354038</t>
  </si>
  <si>
    <t>-1744136893</t>
  </si>
  <si>
    <t>361542778</t>
  </si>
  <si>
    <t>08 - SO 403 - Mládežnická a Masarykova - VO</t>
  </si>
  <si>
    <t>08-1 - SO 403 - Mládežnická a Masarykova - VO - část KSÚS</t>
  </si>
  <si>
    <t>-1090366253</t>
  </si>
  <si>
    <t>1940798596</t>
  </si>
  <si>
    <t>1792172665</t>
  </si>
  <si>
    <t>-127374225</t>
  </si>
  <si>
    <t>-258147990</t>
  </si>
  <si>
    <t>1156455142</t>
  </si>
  <si>
    <t>1724067807</t>
  </si>
  <si>
    <t>-1985822698</t>
  </si>
  <si>
    <t>08-2 - SO 403 - Mládežnická a Masarykova - VO - část Město Neratovice</t>
  </si>
  <si>
    <t>2083472511</t>
  </si>
  <si>
    <t>-1204070523</t>
  </si>
  <si>
    <t>-812182803</t>
  </si>
  <si>
    <t>1344432573</t>
  </si>
  <si>
    <t>1530620675</t>
  </si>
  <si>
    <t>1004417300</t>
  </si>
  <si>
    <t>-1870141559</t>
  </si>
  <si>
    <t>referenční svítíidlo dle výpočtu 48 LED, 75W</t>
  </si>
  <si>
    <t>-1222219752</t>
  </si>
  <si>
    <t>-1635143365</t>
  </si>
  <si>
    <t>1471135617</t>
  </si>
  <si>
    <t>1184990289</t>
  </si>
  <si>
    <t>889905924</t>
  </si>
  <si>
    <t>-1130538680</t>
  </si>
  <si>
    <t>1641750462</t>
  </si>
  <si>
    <t>-811302043</t>
  </si>
  <si>
    <t>-947153808</t>
  </si>
  <si>
    <t>-598360843</t>
  </si>
  <si>
    <t>1602574714</t>
  </si>
  <si>
    <t>-1215554311</t>
  </si>
  <si>
    <t>-728359765</t>
  </si>
  <si>
    <t>-1770544068</t>
  </si>
  <si>
    <t>1527852497</t>
  </si>
  <si>
    <t>1612244734</t>
  </si>
  <si>
    <t>-1371326508</t>
  </si>
  <si>
    <t>1899438777</t>
  </si>
  <si>
    <t>-1309187755</t>
  </si>
  <si>
    <t>-1373037570</t>
  </si>
  <si>
    <t>1178411029</t>
  </si>
  <si>
    <t>831901658</t>
  </si>
  <si>
    <t>2104595272</t>
  </si>
  <si>
    <t>1087638290</t>
  </si>
  <si>
    <t>-1062479639</t>
  </si>
  <si>
    <t>-538281284</t>
  </si>
  <si>
    <t>-663122143</t>
  </si>
  <si>
    <t>1297150129</t>
  </si>
  <si>
    <t>2009570103</t>
  </si>
  <si>
    <t>-1296314229</t>
  </si>
  <si>
    <t>584071267</t>
  </si>
  <si>
    <t>-2145391850</t>
  </si>
  <si>
    <t>633008141</t>
  </si>
  <si>
    <t>09 - SO 404 - Masarykova - VO</t>
  </si>
  <si>
    <t>09-1 - SO 404 - Masarykova - VO - část KSÚS</t>
  </si>
  <si>
    <t>-430946793</t>
  </si>
  <si>
    <t>-1335604088</t>
  </si>
  <si>
    <t>1511985368</t>
  </si>
  <si>
    <t>895121497</t>
  </si>
  <si>
    <t>-1509349682</t>
  </si>
  <si>
    <t>1585907437</t>
  </si>
  <si>
    <t>1125925475</t>
  </si>
  <si>
    <t>348869981</t>
  </si>
  <si>
    <t>09-2 - SO 404 - Masarykova - VO - část Město Neratovice</t>
  </si>
  <si>
    <t>874925322</t>
  </si>
  <si>
    <t>2120935348</t>
  </si>
  <si>
    <t>1289882782</t>
  </si>
  <si>
    <t>1757592507</t>
  </si>
  <si>
    <t>57949072</t>
  </si>
  <si>
    <t>593253332</t>
  </si>
  <si>
    <t>-1838911556</t>
  </si>
  <si>
    <t>referenčí svítídlo dle výpočtu 48 LED, 75 W</t>
  </si>
  <si>
    <t>130903819</t>
  </si>
  <si>
    <t>-2085997784</t>
  </si>
  <si>
    <t>1980989106</t>
  </si>
  <si>
    <t>688252827</t>
  </si>
  <si>
    <t>-895439264</t>
  </si>
  <si>
    <t>-2020510339</t>
  </si>
  <si>
    <t>-1992534157</t>
  </si>
  <si>
    <t>136387916</t>
  </si>
  <si>
    <t>-1579071423</t>
  </si>
  <si>
    <t>-576041746</t>
  </si>
  <si>
    <t>1330569543</t>
  </si>
  <si>
    <t>-107748521</t>
  </si>
  <si>
    <t>-1816451449</t>
  </si>
  <si>
    <t>-1069213604</t>
  </si>
  <si>
    <t>-853664825</t>
  </si>
  <si>
    <t>363007889</t>
  </si>
  <si>
    <t>482352775</t>
  </si>
  <si>
    <t>-733639263</t>
  </si>
  <si>
    <t>-1987679932</t>
  </si>
  <si>
    <t>1890641395</t>
  </si>
  <si>
    <t>-477583062</t>
  </si>
  <si>
    <t>400609957</t>
  </si>
  <si>
    <t>-200968551</t>
  </si>
  <si>
    <t>613442384</t>
  </si>
  <si>
    <t>653035283</t>
  </si>
  <si>
    <t>-942258940</t>
  </si>
  <si>
    <t>-1161584052</t>
  </si>
  <si>
    <t>1342681652</t>
  </si>
  <si>
    <t>909041405</t>
  </si>
  <si>
    <t>-817469939</t>
  </si>
  <si>
    <t>-1526101846</t>
  </si>
  <si>
    <t>2144903921</t>
  </si>
  <si>
    <t>574022793</t>
  </si>
  <si>
    <t>10 - SO 405 - Mladežnická a Zelená - VO</t>
  </si>
  <si>
    <t>10-1 - SO 405 - Mladežnická a Zelená - VO - část KSÚS</t>
  </si>
  <si>
    <t>-1430949824</t>
  </si>
  <si>
    <t>-364092156</t>
  </si>
  <si>
    <t>-232121805</t>
  </si>
  <si>
    <t>659749681</t>
  </si>
  <si>
    <t>-976800049</t>
  </si>
  <si>
    <t>-1756089819</t>
  </si>
  <si>
    <t>-1015717532</t>
  </si>
  <si>
    <t>-662255162</t>
  </si>
  <si>
    <t>10-2 - SO 405 - Mladežnická a Zelená - VO - část Město Neratovice</t>
  </si>
  <si>
    <t>341807037</t>
  </si>
  <si>
    <t>-946480005</t>
  </si>
  <si>
    <t>1251093954</t>
  </si>
  <si>
    <t>-1057171757</t>
  </si>
  <si>
    <t>-585616457</t>
  </si>
  <si>
    <t>-2013829267</t>
  </si>
  <si>
    <t>-1810422294</t>
  </si>
  <si>
    <t>referenční svítidlo dle výpočtu 48 LED, 75 W, pravá</t>
  </si>
  <si>
    <t>-1981863022</t>
  </si>
  <si>
    <t>1175497R</t>
  </si>
  <si>
    <t>referenční svítídlo dle výpočtu 48 LED, 75 W, levá</t>
  </si>
  <si>
    <t>-339169253</t>
  </si>
  <si>
    <t>1396973731</t>
  </si>
  <si>
    <t>1492636509</t>
  </si>
  <si>
    <t>63809298</t>
  </si>
  <si>
    <t>-1536875364</t>
  </si>
  <si>
    <t>1582159202</t>
  </si>
  <si>
    <t>1266853343</t>
  </si>
  <si>
    <t>520451225</t>
  </si>
  <si>
    <t>-1762203591</t>
  </si>
  <si>
    <t>1366308776</t>
  </si>
  <si>
    <t>2069531423</t>
  </si>
  <si>
    <t>-1461919402</t>
  </si>
  <si>
    <t>674559846</t>
  </si>
  <si>
    <t>1885263071</t>
  </si>
  <si>
    <t>1619412924</t>
  </si>
  <si>
    <t>-2065576500</t>
  </si>
  <si>
    <t>373784567</t>
  </si>
  <si>
    <t>2141623628</t>
  </si>
  <si>
    <t>-419977505</t>
  </si>
  <si>
    <t>713546245</t>
  </si>
  <si>
    <t>-808306343</t>
  </si>
  <si>
    <t>-1897643350</t>
  </si>
  <si>
    <t>-2012952762</t>
  </si>
  <si>
    <t>-539614196</t>
  </si>
  <si>
    <t>1838206252</t>
  </si>
  <si>
    <t>82477694</t>
  </si>
  <si>
    <t>-586023998</t>
  </si>
  <si>
    <t>1215738108</t>
  </si>
  <si>
    <t>-2032988274</t>
  </si>
  <si>
    <t>-608761169</t>
  </si>
  <si>
    <t>834960463</t>
  </si>
  <si>
    <t>-512290748</t>
  </si>
  <si>
    <t>1141979833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</si>
</sst>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horizontal="right"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2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4" fontId="24" fillId="0" borderId="14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4" fillId="0" borderId="16" xfId="0" applyNumberFormat="1" applyFont="1" applyBorder="1" applyAlignment="1" applyProtection="1">
      <alignment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166" fontId="24" fillId="0" borderId="17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4" fontId="8" fillId="4" borderId="0" xfId="0" applyNumberFormat="1" applyFont="1" applyFill="1" applyBorder="1" applyAlignment="1" applyProtection="1">
      <alignment vertical="center"/>
      <protection locked="0"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4" borderId="0" xfId="0" applyFont="1" applyFill="1" applyBorder="1" applyAlignment="1" applyProtection="1">
      <alignment horizontal="left" vertical="center"/>
      <protection locked="0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0" fontId="27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7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35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7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9" fillId="0" borderId="5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4" fontId="8" fillId="0" borderId="17" xfId="0" applyNumberFormat="1" applyFont="1" applyBorder="1" applyAlignment="1" applyProtection="1">
      <alignment/>
      <protection/>
    </xf>
    <xf numFmtId="4" fontId="8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4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4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 wrapText="1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4" fontId="12" fillId="0" borderId="0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/>
      <protection/>
    </xf>
    <xf numFmtId="4" fontId="7" fillId="0" borderId="12" xfId="0" applyNumberFormat="1" applyFont="1" applyBorder="1" applyAlignment="1" applyProtection="1">
      <alignment vertical="center"/>
      <protection/>
    </xf>
    <xf numFmtId="0" fontId="38" fillId="0" borderId="25" xfId="0" applyFont="1" applyBorder="1" applyAlignment="1" applyProtection="1">
      <alignment horizontal="center" vertical="center"/>
      <protection/>
    </xf>
    <xf numFmtId="49" fontId="38" fillId="0" borderId="25" xfId="0" applyNumberFormat="1" applyFont="1" applyBorder="1" applyAlignment="1" applyProtection="1">
      <alignment horizontal="left" vertical="center" wrapText="1"/>
      <protection/>
    </xf>
    <xf numFmtId="0" fontId="38" fillId="0" borderId="25" xfId="0" applyFont="1" applyBorder="1" applyAlignment="1" applyProtection="1">
      <alignment horizontal="left" vertical="center" wrapText="1"/>
      <protection/>
    </xf>
    <xf numFmtId="0" fontId="38" fillId="0" borderId="25" xfId="0" applyFont="1" applyBorder="1" applyAlignment="1" applyProtection="1">
      <alignment horizontal="center" vertical="center" wrapText="1"/>
      <protection/>
    </xf>
    <xf numFmtId="4" fontId="38" fillId="0" borderId="25" xfId="0" applyNumberFormat="1" applyFont="1" applyBorder="1" applyAlignment="1" applyProtection="1">
      <alignment vertical="center"/>
      <protection/>
    </xf>
    <xf numFmtId="4" fontId="38" fillId="4" borderId="25" xfId="0" applyNumberFormat="1" applyFont="1" applyFill="1" applyBorder="1" applyAlignment="1" applyProtection="1">
      <alignment vertical="center"/>
      <protection locked="0"/>
    </xf>
    <xf numFmtId="4" fontId="38" fillId="4" borderId="25" xfId="0" applyNumberFormat="1" applyFont="1" applyFill="1" applyBorder="1" applyAlignment="1" applyProtection="1">
      <alignment vertical="center"/>
      <protection/>
    </xf>
    <xf numFmtId="4" fontId="8" fillId="0" borderId="23" xfId="0" applyNumberFormat="1" applyFont="1" applyBorder="1" applyAlignment="1" applyProtection="1">
      <alignment/>
      <protection/>
    </xf>
    <xf numFmtId="4" fontId="8" fillId="0" borderId="23" xfId="0" applyNumberFormat="1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2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R2" s="23" t="s">
        <v>8</v>
      </c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 t="s">
        <v>12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1"/>
      <c r="AS4" s="22" t="s">
        <v>13</v>
      </c>
      <c r="BE4" s="32" t="s">
        <v>14</v>
      </c>
      <c r="BS4" s="24" t="s">
        <v>9</v>
      </c>
    </row>
    <row r="5" spans="2:71" ht="14.4" customHeight="1">
      <c r="B5" s="28"/>
      <c r="C5" s="33"/>
      <c r="D5" s="34" t="s">
        <v>15</v>
      </c>
      <c r="E5" s="33"/>
      <c r="F5" s="33"/>
      <c r="G5" s="33"/>
      <c r="H5" s="33"/>
      <c r="I5" s="33"/>
      <c r="J5" s="33"/>
      <c r="K5" s="35" t="s">
        <v>16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1"/>
      <c r="BE5" s="36" t="s">
        <v>17</v>
      </c>
      <c r="BS5" s="24" t="s">
        <v>9</v>
      </c>
    </row>
    <row r="6" spans="2:71" ht="36.95" customHeight="1">
      <c r="B6" s="28"/>
      <c r="C6" s="33"/>
      <c r="D6" s="37" t="s">
        <v>18</v>
      </c>
      <c r="E6" s="33"/>
      <c r="F6" s="33"/>
      <c r="G6" s="33"/>
      <c r="H6" s="33"/>
      <c r="I6" s="33"/>
      <c r="J6" s="33"/>
      <c r="K6" s="38" t="s">
        <v>19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1"/>
      <c r="BE6" s="39"/>
      <c r="BS6" s="24" t="s">
        <v>9</v>
      </c>
    </row>
    <row r="7" spans="2:71" ht="14.4" customHeight="1">
      <c r="B7" s="28"/>
      <c r="C7" s="33"/>
      <c r="D7" s="40" t="s">
        <v>20</v>
      </c>
      <c r="E7" s="33"/>
      <c r="F7" s="33"/>
      <c r="G7" s="33"/>
      <c r="H7" s="33"/>
      <c r="I7" s="33"/>
      <c r="J7" s="33"/>
      <c r="K7" s="35" t="s">
        <v>21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40" t="s">
        <v>22</v>
      </c>
      <c r="AL7" s="33"/>
      <c r="AM7" s="33"/>
      <c r="AN7" s="35" t="s">
        <v>21</v>
      </c>
      <c r="AO7" s="33"/>
      <c r="AP7" s="33"/>
      <c r="AQ7" s="31"/>
      <c r="BE7" s="39"/>
      <c r="BS7" s="24" t="s">
        <v>9</v>
      </c>
    </row>
    <row r="8" spans="2:71" ht="14.4" customHeight="1">
      <c r="B8" s="28"/>
      <c r="C8" s="33"/>
      <c r="D8" s="40" t="s">
        <v>23</v>
      </c>
      <c r="E8" s="33"/>
      <c r="F8" s="33"/>
      <c r="G8" s="33"/>
      <c r="H8" s="33"/>
      <c r="I8" s="33"/>
      <c r="J8" s="33"/>
      <c r="K8" s="35" t="s">
        <v>24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40" t="s">
        <v>25</v>
      </c>
      <c r="AL8" s="33"/>
      <c r="AM8" s="33"/>
      <c r="AN8" s="41" t="s">
        <v>26</v>
      </c>
      <c r="AO8" s="33"/>
      <c r="AP8" s="33"/>
      <c r="AQ8" s="31"/>
      <c r="BE8" s="39"/>
      <c r="BS8" s="24" t="s">
        <v>9</v>
      </c>
    </row>
    <row r="9" spans="2:71" ht="14.4" customHeight="1">
      <c r="B9" s="28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1"/>
      <c r="BE9" s="39"/>
      <c r="BS9" s="24" t="s">
        <v>9</v>
      </c>
    </row>
    <row r="10" spans="2:71" ht="14.4" customHeight="1">
      <c r="B10" s="28"/>
      <c r="C10" s="33"/>
      <c r="D10" s="40" t="s">
        <v>27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40" t="s">
        <v>28</v>
      </c>
      <c r="AL10" s="33"/>
      <c r="AM10" s="33"/>
      <c r="AN10" s="35" t="s">
        <v>21</v>
      </c>
      <c r="AO10" s="33"/>
      <c r="AP10" s="33"/>
      <c r="AQ10" s="31"/>
      <c r="BE10" s="39"/>
      <c r="BS10" s="24" t="s">
        <v>9</v>
      </c>
    </row>
    <row r="11" spans="2:71" ht="18.45" customHeight="1">
      <c r="B11" s="28"/>
      <c r="C11" s="33"/>
      <c r="D11" s="33"/>
      <c r="E11" s="35" t="s">
        <v>29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40" t="s">
        <v>30</v>
      </c>
      <c r="AL11" s="33"/>
      <c r="AM11" s="33"/>
      <c r="AN11" s="35" t="s">
        <v>21</v>
      </c>
      <c r="AO11" s="33"/>
      <c r="AP11" s="33"/>
      <c r="AQ11" s="31"/>
      <c r="BE11" s="39"/>
      <c r="BS11" s="24" t="s">
        <v>9</v>
      </c>
    </row>
    <row r="12" spans="2:71" ht="6.95" customHeight="1">
      <c r="B12" s="28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1"/>
      <c r="BE12" s="39"/>
      <c r="BS12" s="24" t="s">
        <v>9</v>
      </c>
    </row>
    <row r="13" spans="2:71" ht="14.4" customHeight="1">
      <c r="B13" s="28"/>
      <c r="C13" s="33"/>
      <c r="D13" s="40" t="s">
        <v>31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40" t="s">
        <v>28</v>
      </c>
      <c r="AL13" s="33"/>
      <c r="AM13" s="33"/>
      <c r="AN13" s="42" t="s">
        <v>32</v>
      </c>
      <c r="AO13" s="33"/>
      <c r="AP13" s="33"/>
      <c r="AQ13" s="31"/>
      <c r="BE13" s="39"/>
      <c r="BS13" s="24" t="s">
        <v>9</v>
      </c>
    </row>
    <row r="14" spans="2:71" ht="13.5">
      <c r="B14" s="28"/>
      <c r="C14" s="33"/>
      <c r="D14" s="33"/>
      <c r="E14" s="42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30</v>
      </c>
      <c r="AL14" s="33"/>
      <c r="AM14" s="33"/>
      <c r="AN14" s="42" t="s">
        <v>32</v>
      </c>
      <c r="AO14" s="33"/>
      <c r="AP14" s="33"/>
      <c r="AQ14" s="31"/>
      <c r="BE14" s="39"/>
      <c r="BS14" s="24" t="s">
        <v>9</v>
      </c>
    </row>
    <row r="15" spans="2:71" ht="6.95" customHeight="1">
      <c r="B15" s="28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1"/>
      <c r="BE15" s="39"/>
      <c r="BS15" s="24" t="s">
        <v>6</v>
      </c>
    </row>
    <row r="16" spans="2:71" ht="14.4" customHeight="1">
      <c r="B16" s="28"/>
      <c r="C16" s="33"/>
      <c r="D16" s="40" t="s">
        <v>33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40" t="s">
        <v>28</v>
      </c>
      <c r="AL16" s="33"/>
      <c r="AM16" s="33"/>
      <c r="AN16" s="35" t="s">
        <v>21</v>
      </c>
      <c r="AO16" s="33"/>
      <c r="AP16" s="33"/>
      <c r="AQ16" s="31"/>
      <c r="BE16" s="39"/>
      <c r="BS16" s="24" t="s">
        <v>6</v>
      </c>
    </row>
    <row r="17" spans="2:71" ht="18.45" customHeight="1">
      <c r="B17" s="28"/>
      <c r="C17" s="33"/>
      <c r="D17" s="33"/>
      <c r="E17" s="35" t="s">
        <v>34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40" t="s">
        <v>30</v>
      </c>
      <c r="AL17" s="33"/>
      <c r="AM17" s="33"/>
      <c r="AN17" s="35" t="s">
        <v>21</v>
      </c>
      <c r="AO17" s="33"/>
      <c r="AP17" s="33"/>
      <c r="AQ17" s="31"/>
      <c r="BE17" s="39"/>
      <c r="BS17" s="24" t="s">
        <v>35</v>
      </c>
    </row>
    <row r="18" spans="2:71" ht="6.95" customHeight="1">
      <c r="B18" s="2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1"/>
      <c r="BE18" s="39"/>
      <c r="BS18" s="24" t="s">
        <v>9</v>
      </c>
    </row>
    <row r="19" spans="2:71" ht="14.4" customHeight="1">
      <c r="B19" s="28"/>
      <c r="C19" s="33"/>
      <c r="D19" s="40" t="s">
        <v>36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40" t="s">
        <v>28</v>
      </c>
      <c r="AL19" s="33"/>
      <c r="AM19" s="33"/>
      <c r="AN19" s="35" t="s">
        <v>21</v>
      </c>
      <c r="AO19" s="33"/>
      <c r="AP19" s="33"/>
      <c r="AQ19" s="31"/>
      <c r="BE19" s="39"/>
      <c r="BS19" s="24" t="s">
        <v>9</v>
      </c>
    </row>
    <row r="20" spans="2:57" ht="18.45" customHeight="1">
      <c r="B20" s="28"/>
      <c r="C20" s="33"/>
      <c r="D20" s="33"/>
      <c r="E20" s="35" t="s">
        <v>37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40" t="s">
        <v>30</v>
      </c>
      <c r="AL20" s="33"/>
      <c r="AM20" s="33"/>
      <c r="AN20" s="35" t="s">
        <v>21</v>
      </c>
      <c r="AO20" s="33"/>
      <c r="AP20" s="33"/>
      <c r="AQ20" s="31"/>
      <c r="BE20" s="39"/>
    </row>
    <row r="21" spans="2:57" ht="6.95" customHeight="1">
      <c r="B21" s="28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1"/>
      <c r="BE21" s="39"/>
    </row>
    <row r="22" spans="2:57" ht="13.5">
      <c r="B22" s="28"/>
      <c r="C22" s="33"/>
      <c r="D22" s="40" t="s">
        <v>38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1"/>
      <c r="BE22" s="39"/>
    </row>
    <row r="23" spans="2:57" ht="16.5" customHeight="1">
      <c r="B23" s="28"/>
      <c r="C23" s="33"/>
      <c r="D23" s="33"/>
      <c r="E23" s="44" t="s">
        <v>21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33"/>
      <c r="AP23" s="33"/>
      <c r="AQ23" s="31"/>
      <c r="BE23" s="39"/>
    </row>
    <row r="24" spans="2:57" ht="6.95" customHeight="1">
      <c r="B24" s="28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1"/>
      <c r="BE24" s="39"/>
    </row>
    <row r="25" spans="2:57" ht="6.95" customHeight="1">
      <c r="B25" s="28"/>
      <c r="C25" s="33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33"/>
      <c r="AQ25" s="31"/>
      <c r="BE25" s="39"/>
    </row>
    <row r="26" spans="2:57" ht="14.4" customHeight="1">
      <c r="B26" s="28"/>
      <c r="C26" s="33"/>
      <c r="D26" s="46" t="s">
        <v>39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47">
        <f>ROUND(AG87,2)</f>
        <v>0</v>
      </c>
      <c r="AL26" s="33"/>
      <c r="AM26" s="33"/>
      <c r="AN26" s="33"/>
      <c r="AO26" s="33"/>
      <c r="AP26" s="33"/>
      <c r="AQ26" s="31"/>
      <c r="BE26" s="39"/>
    </row>
    <row r="27" spans="2:57" ht="14.4" customHeight="1">
      <c r="B27" s="28"/>
      <c r="C27" s="33"/>
      <c r="D27" s="46" t="s">
        <v>40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47">
        <f>ROUND(AG120,2)</f>
        <v>0</v>
      </c>
      <c r="AL27" s="47"/>
      <c r="AM27" s="47"/>
      <c r="AN27" s="47"/>
      <c r="AO27" s="47"/>
      <c r="AP27" s="33"/>
      <c r="AQ27" s="31"/>
      <c r="BE27" s="39"/>
    </row>
    <row r="28" spans="2:57" s="1" customFormat="1" ht="6.95" customHeight="1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50"/>
      <c r="BE28" s="39"/>
    </row>
    <row r="29" spans="2:57" s="1" customFormat="1" ht="25.9" customHeight="1">
      <c r="B29" s="48"/>
      <c r="C29" s="49"/>
      <c r="D29" s="51" t="s">
        <v>41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3">
        <f>ROUND(AK26+AK27,2)</f>
        <v>0</v>
      </c>
      <c r="AL29" s="52"/>
      <c r="AM29" s="52"/>
      <c r="AN29" s="52"/>
      <c r="AO29" s="52"/>
      <c r="AP29" s="49"/>
      <c r="AQ29" s="50"/>
      <c r="BE29" s="39"/>
    </row>
    <row r="30" spans="2:57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50"/>
      <c r="BE30" s="39"/>
    </row>
    <row r="31" spans="2:57" s="2" customFormat="1" ht="14.4" customHeight="1">
      <c r="B31" s="54"/>
      <c r="C31" s="55"/>
      <c r="D31" s="56" t="s">
        <v>42</v>
      </c>
      <c r="E31" s="55"/>
      <c r="F31" s="56" t="s">
        <v>43</v>
      </c>
      <c r="G31" s="55"/>
      <c r="H31" s="55"/>
      <c r="I31" s="55"/>
      <c r="J31" s="55"/>
      <c r="K31" s="55"/>
      <c r="L31" s="57">
        <v>0.21</v>
      </c>
      <c r="M31" s="55"/>
      <c r="N31" s="55"/>
      <c r="O31" s="55"/>
      <c r="P31" s="55"/>
      <c r="Q31" s="55"/>
      <c r="R31" s="55"/>
      <c r="S31" s="55"/>
      <c r="T31" s="58" t="s">
        <v>44</v>
      </c>
      <c r="U31" s="55"/>
      <c r="V31" s="55"/>
      <c r="W31" s="59">
        <f>ROUND(AZ87+SUM(CD121:CD125),2)</f>
        <v>0</v>
      </c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9">
        <f>ROUND(AV87+SUM(BY121:BY125),2)</f>
        <v>0</v>
      </c>
      <c r="AL31" s="55"/>
      <c r="AM31" s="55"/>
      <c r="AN31" s="55"/>
      <c r="AO31" s="55"/>
      <c r="AP31" s="55"/>
      <c r="AQ31" s="60"/>
      <c r="BE31" s="39"/>
    </row>
    <row r="32" spans="2:57" s="2" customFormat="1" ht="14.4" customHeight="1">
      <c r="B32" s="54"/>
      <c r="C32" s="55"/>
      <c r="D32" s="55"/>
      <c r="E32" s="55"/>
      <c r="F32" s="56" t="s">
        <v>45</v>
      </c>
      <c r="G32" s="55"/>
      <c r="H32" s="55"/>
      <c r="I32" s="55"/>
      <c r="J32" s="55"/>
      <c r="K32" s="55"/>
      <c r="L32" s="57">
        <v>0.15</v>
      </c>
      <c r="M32" s="55"/>
      <c r="N32" s="55"/>
      <c r="O32" s="55"/>
      <c r="P32" s="55"/>
      <c r="Q32" s="55"/>
      <c r="R32" s="55"/>
      <c r="S32" s="55"/>
      <c r="T32" s="58" t="s">
        <v>44</v>
      </c>
      <c r="U32" s="55"/>
      <c r="V32" s="55"/>
      <c r="W32" s="59">
        <f>ROUND(BA87+SUM(CE121:CE125),2)</f>
        <v>0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9">
        <f>ROUND(AW87+SUM(BZ121:BZ125),2)</f>
        <v>0</v>
      </c>
      <c r="AL32" s="55"/>
      <c r="AM32" s="55"/>
      <c r="AN32" s="55"/>
      <c r="AO32" s="55"/>
      <c r="AP32" s="55"/>
      <c r="AQ32" s="60"/>
      <c r="BE32" s="39"/>
    </row>
    <row r="33" spans="2:57" s="2" customFormat="1" ht="14.4" customHeight="1" hidden="1">
      <c r="B33" s="54"/>
      <c r="C33" s="55"/>
      <c r="D33" s="55"/>
      <c r="E33" s="55"/>
      <c r="F33" s="56" t="s">
        <v>46</v>
      </c>
      <c r="G33" s="55"/>
      <c r="H33" s="55"/>
      <c r="I33" s="55"/>
      <c r="J33" s="55"/>
      <c r="K33" s="55"/>
      <c r="L33" s="57">
        <v>0.21</v>
      </c>
      <c r="M33" s="55"/>
      <c r="N33" s="55"/>
      <c r="O33" s="55"/>
      <c r="P33" s="55"/>
      <c r="Q33" s="55"/>
      <c r="R33" s="55"/>
      <c r="S33" s="55"/>
      <c r="T33" s="58" t="s">
        <v>44</v>
      </c>
      <c r="U33" s="55"/>
      <c r="V33" s="55"/>
      <c r="W33" s="59">
        <f>ROUND(BB87+SUM(CF121:CF125),2)</f>
        <v>0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9">
        <v>0</v>
      </c>
      <c r="AL33" s="55"/>
      <c r="AM33" s="55"/>
      <c r="AN33" s="55"/>
      <c r="AO33" s="55"/>
      <c r="AP33" s="55"/>
      <c r="AQ33" s="60"/>
      <c r="BE33" s="39"/>
    </row>
    <row r="34" spans="2:57" s="2" customFormat="1" ht="14.4" customHeight="1" hidden="1">
      <c r="B34" s="54"/>
      <c r="C34" s="55"/>
      <c r="D34" s="55"/>
      <c r="E34" s="55"/>
      <c r="F34" s="56" t="s">
        <v>47</v>
      </c>
      <c r="G34" s="55"/>
      <c r="H34" s="55"/>
      <c r="I34" s="55"/>
      <c r="J34" s="55"/>
      <c r="K34" s="55"/>
      <c r="L34" s="57">
        <v>0.15</v>
      </c>
      <c r="M34" s="55"/>
      <c r="N34" s="55"/>
      <c r="O34" s="55"/>
      <c r="P34" s="55"/>
      <c r="Q34" s="55"/>
      <c r="R34" s="55"/>
      <c r="S34" s="55"/>
      <c r="T34" s="58" t="s">
        <v>44</v>
      </c>
      <c r="U34" s="55"/>
      <c r="V34" s="55"/>
      <c r="W34" s="59">
        <f>ROUND(BC87+SUM(CG121:CG125),2)</f>
        <v>0</v>
      </c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9">
        <v>0</v>
      </c>
      <c r="AL34" s="55"/>
      <c r="AM34" s="55"/>
      <c r="AN34" s="55"/>
      <c r="AO34" s="55"/>
      <c r="AP34" s="55"/>
      <c r="AQ34" s="60"/>
      <c r="BE34" s="39"/>
    </row>
    <row r="35" spans="2:43" s="2" customFormat="1" ht="14.4" customHeight="1" hidden="1">
      <c r="B35" s="54"/>
      <c r="C35" s="55"/>
      <c r="D35" s="55"/>
      <c r="E35" s="55"/>
      <c r="F35" s="56" t="s">
        <v>48</v>
      </c>
      <c r="G35" s="55"/>
      <c r="H35" s="55"/>
      <c r="I35" s="55"/>
      <c r="J35" s="55"/>
      <c r="K35" s="55"/>
      <c r="L35" s="57">
        <v>0</v>
      </c>
      <c r="M35" s="55"/>
      <c r="N35" s="55"/>
      <c r="O35" s="55"/>
      <c r="P35" s="55"/>
      <c r="Q35" s="55"/>
      <c r="R35" s="55"/>
      <c r="S35" s="55"/>
      <c r="T35" s="58" t="s">
        <v>44</v>
      </c>
      <c r="U35" s="55"/>
      <c r="V35" s="55"/>
      <c r="W35" s="59">
        <f>ROUND(BD87+SUM(CH121:CH125),2)</f>
        <v>0</v>
      </c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9">
        <v>0</v>
      </c>
      <c r="AL35" s="55"/>
      <c r="AM35" s="55"/>
      <c r="AN35" s="55"/>
      <c r="AO35" s="55"/>
      <c r="AP35" s="55"/>
      <c r="AQ35" s="60"/>
    </row>
    <row r="36" spans="2:43" s="1" customFormat="1" ht="6.95" customHeight="1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50"/>
    </row>
    <row r="37" spans="2:43" s="1" customFormat="1" ht="25.9" customHeight="1">
      <c r="B37" s="48"/>
      <c r="C37" s="61"/>
      <c r="D37" s="62" t="s">
        <v>49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 t="s">
        <v>50</v>
      </c>
      <c r="U37" s="63"/>
      <c r="V37" s="63"/>
      <c r="W37" s="63"/>
      <c r="X37" s="65" t="s">
        <v>51</v>
      </c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6">
        <f>SUM(AK29:AK35)</f>
        <v>0</v>
      </c>
      <c r="AL37" s="63"/>
      <c r="AM37" s="63"/>
      <c r="AN37" s="63"/>
      <c r="AO37" s="67"/>
      <c r="AP37" s="61"/>
      <c r="AQ37" s="50"/>
    </row>
    <row r="38" spans="2:43" s="1" customFormat="1" ht="14.4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50"/>
    </row>
    <row r="39" spans="2:43" ht="13.5">
      <c r="B39" s="28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1"/>
    </row>
    <row r="40" spans="2:43" ht="13.5">
      <c r="B40" s="28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1"/>
    </row>
    <row r="41" spans="2:43" ht="13.5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1"/>
    </row>
    <row r="42" spans="2:43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1"/>
    </row>
    <row r="43" spans="2:43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1"/>
    </row>
    <row r="44" spans="2:43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1"/>
    </row>
    <row r="45" spans="2:43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1"/>
    </row>
    <row r="46" spans="2:43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1"/>
    </row>
    <row r="47" spans="2:43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1"/>
    </row>
    <row r="48" spans="2:43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1"/>
    </row>
    <row r="49" spans="2:43" s="1" customFormat="1" ht="13.5">
      <c r="B49" s="48"/>
      <c r="C49" s="49"/>
      <c r="D49" s="68" t="s">
        <v>52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70"/>
      <c r="AA49" s="49"/>
      <c r="AB49" s="49"/>
      <c r="AC49" s="68" t="s">
        <v>53</v>
      </c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70"/>
      <c r="AP49" s="49"/>
      <c r="AQ49" s="50"/>
    </row>
    <row r="50" spans="2:43" ht="13.5">
      <c r="B50" s="28"/>
      <c r="C50" s="33"/>
      <c r="D50" s="71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72"/>
      <c r="AA50" s="33"/>
      <c r="AB50" s="33"/>
      <c r="AC50" s="71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72"/>
      <c r="AP50" s="33"/>
      <c r="AQ50" s="31"/>
    </row>
    <row r="51" spans="2:43" ht="13.5">
      <c r="B51" s="28"/>
      <c r="C51" s="33"/>
      <c r="D51" s="71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72"/>
      <c r="AA51" s="33"/>
      <c r="AB51" s="33"/>
      <c r="AC51" s="71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72"/>
      <c r="AP51" s="33"/>
      <c r="AQ51" s="31"/>
    </row>
    <row r="52" spans="2:43" ht="13.5">
      <c r="B52" s="28"/>
      <c r="C52" s="33"/>
      <c r="D52" s="71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72"/>
      <c r="AA52" s="33"/>
      <c r="AB52" s="33"/>
      <c r="AC52" s="71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72"/>
      <c r="AP52" s="33"/>
      <c r="AQ52" s="31"/>
    </row>
    <row r="53" spans="2:43" ht="13.5">
      <c r="B53" s="28"/>
      <c r="C53" s="33"/>
      <c r="D53" s="71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72"/>
      <c r="AA53" s="33"/>
      <c r="AB53" s="33"/>
      <c r="AC53" s="71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72"/>
      <c r="AP53" s="33"/>
      <c r="AQ53" s="31"/>
    </row>
    <row r="54" spans="2:43" ht="13.5">
      <c r="B54" s="28"/>
      <c r="C54" s="33"/>
      <c r="D54" s="71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72"/>
      <c r="AA54" s="33"/>
      <c r="AB54" s="33"/>
      <c r="AC54" s="71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72"/>
      <c r="AP54" s="33"/>
      <c r="AQ54" s="31"/>
    </row>
    <row r="55" spans="2:43" ht="13.5">
      <c r="B55" s="28"/>
      <c r="C55" s="33"/>
      <c r="D55" s="71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72"/>
      <c r="AA55" s="33"/>
      <c r="AB55" s="33"/>
      <c r="AC55" s="71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72"/>
      <c r="AP55" s="33"/>
      <c r="AQ55" s="31"/>
    </row>
    <row r="56" spans="2:43" ht="13.5">
      <c r="B56" s="28"/>
      <c r="C56" s="33"/>
      <c r="D56" s="71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72"/>
      <c r="AA56" s="33"/>
      <c r="AB56" s="33"/>
      <c r="AC56" s="71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72"/>
      <c r="AP56" s="33"/>
      <c r="AQ56" s="31"/>
    </row>
    <row r="57" spans="2:43" ht="13.5">
      <c r="B57" s="28"/>
      <c r="C57" s="33"/>
      <c r="D57" s="71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72"/>
      <c r="AA57" s="33"/>
      <c r="AB57" s="33"/>
      <c r="AC57" s="71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72"/>
      <c r="AP57" s="33"/>
      <c r="AQ57" s="31"/>
    </row>
    <row r="58" spans="2:43" s="1" customFormat="1" ht="13.5">
      <c r="B58" s="48"/>
      <c r="C58" s="49"/>
      <c r="D58" s="73" t="s">
        <v>54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5" t="s">
        <v>55</v>
      </c>
      <c r="S58" s="74"/>
      <c r="T58" s="74"/>
      <c r="U58" s="74"/>
      <c r="V58" s="74"/>
      <c r="W58" s="74"/>
      <c r="X58" s="74"/>
      <c r="Y58" s="74"/>
      <c r="Z58" s="76"/>
      <c r="AA58" s="49"/>
      <c r="AB58" s="49"/>
      <c r="AC58" s="73" t="s">
        <v>54</v>
      </c>
      <c r="AD58" s="74"/>
      <c r="AE58" s="74"/>
      <c r="AF58" s="74"/>
      <c r="AG58" s="74"/>
      <c r="AH58" s="74"/>
      <c r="AI58" s="74"/>
      <c r="AJ58" s="74"/>
      <c r="AK58" s="74"/>
      <c r="AL58" s="74"/>
      <c r="AM58" s="75" t="s">
        <v>55</v>
      </c>
      <c r="AN58" s="74"/>
      <c r="AO58" s="76"/>
      <c r="AP58" s="49"/>
      <c r="AQ58" s="50"/>
    </row>
    <row r="59" spans="2:43" ht="13.5">
      <c r="B59" s="2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1"/>
    </row>
    <row r="60" spans="2:43" s="1" customFormat="1" ht="13.5">
      <c r="B60" s="48"/>
      <c r="C60" s="49"/>
      <c r="D60" s="68" t="s">
        <v>56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70"/>
      <c r="AA60" s="49"/>
      <c r="AB60" s="49"/>
      <c r="AC60" s="68" t="s">
        <v>57</v>
      </c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70"/>
      <c r="AP60" s="49"/>
      <c r="AQ60" s="50"/>
    </row>
    <row r="61" spans="2:43" ht="13.5">
      <c r="B61" s="28"/>
      <c r="C61" s="33"/>
      <c r="D61" s="7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72"/>
      <c r="AA61" s="33"/>
      <c r="AB61" s="33"/>
      <c r="AC61" s="71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72"/>
      <c r="AP61" s="33"/>
      <c r="AQ61" s="31"/>
    </row>
    <row r="62" spans="2:43" ht="13.5">
      <c r="B62" s="28"/>
      <c r="C62" s="33"/>
      <c r="D62" s="71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72"/>
      <c r="AA62" s="33"/>
      <c r="AB62" s="33"/>
      <c r="AC62" s="71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72"/>
      <c r="AP62" s="33"/>
      <c r="AQ62" s="31"/>
    </row>
    <row r="63" spans="2:43" ht="13.5">
      <c r="B63" s="28"/>
      <c r="C63" s="33"/>
      <c r="D63" s="71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72"/>
      <c r="AA63" s="33"/>
      <c r="AB63" s="33"/>
      <c r="AC63" s="71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72"/>
      <c r="AP63" s="33"/>
      <c r="AQ63" s="31"/>
    </row>
    <row r="64" spans="2:43" ht="13.5">
      <c r="B64" s="28"/>
      <c r="C64" s="33"/>
      <c r="D64" s="71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72"/>
      <c r="AA64" s="33"/>
      <c r="AB64" s="33"/>
      <c r="AC64" s="71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72"/>
      <c r="AP64" s="33"/>
      <c r="AQ64" s="31"/>
    </row>
    <row r="65" spans="2:43" ht="13.5">
      <c r="B65" s="28"/>
      <c r="C65" s="33"/>
      <c r="D65" s="71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72"/>
      <c r="AA65" s="33"/>
      <c r="AB65" s="33"/>
      <c r="AC65" s="71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72"/>
      <c r="AP65" s="33"/>
      <c r="AQ65" s="31"/>
    </row>
    <row r="66" spans="2:43" ht="13.5">
      <c r="B66" s="28"/>
      <c r="C66" s="33"/>
      <c r="D66" s="71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72"/>
      <c r="AA66" s="33"/>
      <c r="AB66" s="33"/>
      <c r="AC66" s="71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72"/>
      <c r="AP66" s="33"/>
      <c r="AQ66" s="31"/>
    </row>
    <row r="67" spans="2:43" ht="13.5">
      <c r="B67" s="28"/>
      <c r="C67" s="33"/>
      <c r="D67" s="71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72"/>
      <c r="AA67" s="33"/>
      <c r="AB67" s="33"/>
      <c r="AC67" s="71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72"/>
      <c r="AP67" s="33"/>
      <c r="AQ67" s="31"/>
    </row>
    <row r="68" spans="2:43" ht="13.5">
      <c r="B68" s="28"/>
      <c r="C68" s="33"/>
      <c r="D68" s="71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72"/>
      <c r="AA68" s="33"/>
      <c r="AB68" s="33"/>
      <c r="AC68" s="71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72"/>
      <c r="AP68" s="33"/>
      <c r="AQ68" s="31"/>
    </row>
    <row r="69" spans="2:43" s="1" customFormat="1" ht="13.5">
      <c r="B69" s="48"/>
      <c r="C69" s="49"/>
      <c r="D69" s="73" t="s">
        <v>54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5" t="s">
        <v>55</v>
      </c>
      <c r="S69" s="74"/>
      <c r="T69" s="74"/>
      <c r="U69" s="74"/>
      <c r="V69" s="74"/>
      <c r="W69" s="74"/>
      <c r="X69" s="74"/>
      <c r="Y69" s="74"/>
      <c r="Z69" s="76"/>
      <c r="AA69" s="49"/>
      <c r="AB69" s="49"/>
      <c r="AC69" s="73" t="s">
        <v>54</v>
      </c>
      <c r="AD69" s="74"/>
      <c r="AE69" s="74"/>
      <c r="AF69" s="74"/>
      <c r="AG69" s="74"/>
      <c r="AH69" s="74"/>
      <c r="AI69" s="74"/>
      <c r="AJ69" s="74"/>
      <c r="AK69" s="74"/>
      <c r="AL69" s="74"/>
      <c r="AM69" s="75" t="s">
        <v>55</v>
      </c>
      <c r="AN69" s="74"/>
      <c r="AO69" s="76"/>
      <c r="AP69" s="49"/>
      <c r="AQ69" s="50"/>
    </row>
    <row r="70" spans="2:43" s="1" customFormat="1" ht="6.95" customHeight="1"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50"/>
    </row>
    <row r="71" spans="2:43" s="1" customFormat="1" ht="6.95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9"/>
    </row>
    <row r="75" spans="2:43" s="1" customFormat="1" ht="6.95" customHeight="1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2"/>
    </row>
    <row r="76" spans="2:43" s="1" customFormat="1" ht="36.95" customHeight="1">
      <c r="B76" s="48"/>
      <c r="C76" s="29" t="s">
        <v>58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50"/>
    </row>
    <row r="77" spans="2:43" s="3" customFormat="1" ht="14.4" customHeight="1">
      <c r="B77" s="83"/>
      <c r="C77" s="40" t="s">
        <v>15</v>
      </c>
      <c r="D77" s="84"/>
      <c r="E77" s="84"/>
      <c r="F77" s="84"/>
      <c r="G77" s="84"/>
      <c r="H77" s="84"/>
      <c r="I77" s="84"/>
      <c r="J77" s="84"/>
      <c r="K77" s="84"/>
      <c r="L77" s="84" t="str">
        <f>K5</f>
        <v>SONA6211</v>
      </c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5"/>
    </row>
    <row r="78" spans="2:43" s="4" customFormat="1" ht="36.95" customHeight="1">
      <c r="B78" s="86"/>
      <c r="C78" s="87" t="s">
        <v>18</v>
      </c>
      <c r="D78" s="88"/>
      <c r="E78" s="88"/>
      <c r="F78" s="88"/>
      <c r="G78" s="88"/>
      <c r="H78" s="88"/>
      <c r="I78" s="88"/>
      <c r="J78" s="88"/>
      <c r="K78" s="88"/>
      <c r="L78" s="89" t="str">
        <f>K6</f>
        <v>Neratovice - úprava přechodů na komunikacích II/101 a III/0099, zvýšení bezpečnosti chodců</v>
      </c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90"/>
    </row>
    <row r="79" spans="2:43" s="1" customFormat="1" ht="6.95" customHeight="1"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50"/>
    </row>
    <row r="80" spans="2:43" s="1" customFormat="1" ht="13.5">
      <c r="B80" s="48"/>
      <c r="C80" s="40" t="s">
        <v>23</v>
      </c>
      <c r="D80" s="49"/>
      <c r="E80" s="49"/>
      <c r="F80" s="49"/>
      <c r="G80" s="49"/>
      <c r="H80" s="49"/>
      <c r="I80" s="49"/>
      <c r="J80" s="49"/>
      <c r="K80" s="49"/>
      <c r="L80" s="91" t="str">
        <f>IF(K8="","",K8)</f>
        <v xml:space="preserve"> </v>
      </c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0" t="s">
        <v>25</v>
      </c>
      <c r="AJ80" s="49"/>
      <c r="AK80" s="49"/>
      <c r="AL80" s="49"/>
      <c r="AM80" s="92" t="str">
        <f>IF(AN8="","",AN8)</f>
        <v>6. 11. 2017</v>
      </c>
      <c r="AN80" s="49"/>
      <c r="AO80" s="49"/>
      <c r="AP80" s="49"/>
      <c r="AQ80" s="50"/>
    </row>
    <row r="81" spans="2:43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50"/>
    </row>
    <row r="82" spans="2:56" s="1" customFormat="1" ht="13.5">
      <c r="B82" s="48"/>
      <c r="C82" s="40" t="s">
        <v>27</v>
      </c>
      <c r="D82" s="49"/>
      <c r="E82" s="49"/>
      <c r="F82" s="49"/>
      <c r="G82" s="49"/>
      <c r="H82" s="49"/>
      <c r="I82" s="49"/>
      <c r="J82" s="49"/>
      <c r="K82" s="49"/>
      <c r="L82" s="84" t="str">
        <f>IF(E11="","",E11)</f>
        <v>Město Neratovice</v>
      </c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0" t="s">
        <v>33</v>
      </c>
      <c r="AJ82" s="49"/>
      <c r="AK82" s="49"/>
      <c r="AL82" s="49"/>
      <c r="AM82" s="84" t="str">
        <f>IF(E17="","",E17)</f>
        <v>NOZA s.r.o.Kladno</v>
      </c>
      <c r="AN82" s="84"/>
      <c r="AO82" s="84"/>
      <c r="AP82" s="84"/>
      <c r="AQ82" s="50"/>
      <c r="AS82" s="93" t="s">
        <v>59</v>
      </c>
      <c r="AT82" s="94"/>
      <c r="AU82" s="95"/>
      <c r="AV82" s="95"/>
      <c r="AW82" s="95"/>
      <c r="AX82" s="95"/>
      <c r="AY82" s="95"/>
      <c r="AZ82" s="95"/>
      <c r="BA82" s="95"/>
      <c r="BB82" s="95"/>
      <c r="BC82" s="95"/>
      <c r="BD82" s="96"/>
    </row>
    <row r="83" spans="2:56" s="1" customFormat="1" ht="13.5">
      <c r="B83" s="48"/>
      <c r="C83" s="40" t="s">
        <v>31</v>
      </c>
      <c r="D83" s="49"/>
      <c r="E83" s="49"/>
      <c r="F83" s="49"/>
      <c r="G83" s="49"/>
      <c r="H83" s="49"/>
      <c r="I83" s="49"/>
      <c r="J83" s="49"/>
      <c r="K83" s="49"/>
      <c r="L83" s="84" t="str">
        <f>IF(E14="Vyplň údaj","",E14)</f>
        <v/>
      </c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0" t="s">
        <v>36</v>
      </c>
      <c r="AJ83" s="49"/>
      <c r="AK83" s="49"/>
      <c r="AL83" s="49"/>
      <c r="AM83" s="84" t="str">
        <f>IF(E20="","",E20)</f>
        <v>Neubauerová Soňa, SK-Projekt Ostrov</v>
      </c>
      <c r="AN83" s="84"/>
      <c r="AO83" s="84"/>
      <c r="AP83" s="84"/>
      <c r="AQ83" s="50"/>
      <c r="AS83" s="97"/>
      <c r="AT83" s="98"/>
      <c r="AU83" s="99"/>
      <c r="AV83" s="99"/>
      <c r="AW83" s="99"/>
      <c r="AX83" s="99"/>
      <c r="AY83" s="99"/>
      <c r="AZ83" s="99"/>
      <c r="BA83" s="99"/>
      <c r="BB83" s="99"/>
      <c r="BC83" s="99"/>
      <c r="BD83" s="100"/>
    </row>
    <row r="84" spans="2:56" s="1" customFormat="1" ht="10.8" customHeight="1"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50"/>
      <c r="AS84" s="101"/>
      <c r="AT84" s="56"/>
      <c r="AU84" s="49"/>
      <c r="AV84" s="49"/>
      <c r="AW84" s="49"/>
      <c r="AX84" s="49"/>
      <c r="AY84" s="49"/>
      <c r="AZ84" s="49"/>
      <c r="BA84" s="49"/>
      <c r="BB84" s="49"/>
      <c r="BC84" s="49"/>
      <c r="BD84" s="102"/>
    </row>
    <row r="85" spans="2:56" s="1" customFormat="1" ht="29.25" customHeight="1">
      <c r="B85" s="48"/>
      <c r="C85" s="103" t="s">
        <v>60</v>
      </c>
      <c r="D85" s="104"/>
      <c r="E85" s="104"/>
      <c r="F85" s="104"/>
      <c r="G85" s="104"/>
      <c r="H85" s="105"/>
      <c r="I85" s="106" t="s">
        <v>61</v>
      </c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6" t="s">
        <v>62</v>
      </c>
      <c r="AH85" s="104"/>
      <c r="AI85" s="104"/>
      <c r="AJ85" s="104"/>
      <c r="AK85" s="104"/>
      <c r="AL85" s="104"/>
      <c r="AM85" s="104"/>
      <c r="AN85" s="106" t="s">
        <v>63</v>
      </c>
      <c r="AO85" s="104"/>
      <c r="AP85" s="107"/>
      <c r="AQ85" s="50"/>
      <c r="AS85" s="108" t="s">
        <v>64</v>
      </c>
      <c r="AT85" s="109" t="s">
        <v>65</v>
      </c>
      <c r="AU85" s="109" t="s">
        <v>66</v>
      </c>
      <c r="AV85" s="109" t="s">
        <v>67</v>
      </c>
      <c r="AW85" s="109" t="s">
        <v>68</v>
      </c>
      <c r="AX85" s="109" t="s">
        <v>69</v>
      </c>
      <c r="AY85" s="109" t="s">
        <v>70</v>
      </c>
      <c r="AZ85" s="109" t="s">
        <v>71</v>
      </c>
      <c r="BA85" s="109" t="s">
        <v>72</v>
      </c>
      <c r="BB85" s="109" t="s">
        <v>73</v>
      </c>
      <c r="BC85" s="109" t="s">
        <v>74</v>
      </c>
      <c r="BD85" s="110" t="s">
        <v>75</v>
      </c>
    </row>
    <row r="86" spans="2:56" s="1" customFormat="1" ht="10.8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50"/>
      <c r="AS86" s="111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70"/>
    </row>
    <row r="87" spans="2:76" s="4" customFormat="1" ht="32.4" customHeight="1">
      <c r="B87" s="86"/>
      <c r="C87" s="112" t="s">
        <v>76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4">
        <f>ROUND(AG88+AG91+AG94+AG97+AG100+AG104+AG107+AG110+AG113+AG116,2)</f>
        <v>0</v>
      </c>
      <c r="AH87" s="114"/>
      <c r="AI87" s="114"/>
      <c r="AJ87" s="114"/>
      <c r="AK87" s="114"/>
      <c r="AL87" s="114"/>
      <c r="AM87" s="114"/>
      <c r="AN87" s="115">
        <f>SUM(AG87,AT87)</f>
        <v>0</v>
      </c>
      <c r="AO87" s="115"/>
      <c r="AP87" s="115"/>
      <c r="AQ87" s="90"/>
      <c r="AS87" s="116">
        <f>ROUND(AS88+AS91+AS94+AS97+AS100+AS104+AS107+AS110+AS113+AS116,2)</f>
        <v>0</v>
      </c>
      <c r="AT87" s="117">
        <f>ROUND(SUM(AV87:AW87),2)</f>
        <v>0</v>
      </c>
      <c r="AU87" s="118">
        <f>ROUND(AU88+AU91+AU94+AU97+AU100+AU104+AU107+AU110+AU113+AU116,5)</f>
        <v>0</v>
      </c>
      <c r="AV87" s="117">
        <f>ROUND(AZ87*L31,2)</f>
        <v>0</v>
      </c>
      <c r="AW87" s="117">
        <f>ROUND(BA87*L32,2)</f>
        <v>0</v>
      </c>
      <c r="AX87" s="117">
        <f>ROUND(BB87*L31,2)</f>
        <v>0</v>
      </c>
      <c r="AY87" s="117">
        <f>ROUND(BC87*L32,2)</f>
        <v>0</v>
      </c>
      <c r="AZ87" s="117">
        <f>ROUND(AZ88+AZ91+AZ94+AZ97+AZ100+AZ104+AZ107+AZ110+AZ113+AZ116,2)</f>
        <v>0</v>
      </c>
      <c r="BA87" s="117">
        <f>ROUND(BA88+BA91+BA94+BA97+BA100+BA104+BA107+BA110+BA113+BA116,2)</f>
        <v>0</v>
      </c>
      <c r="BB87" s="117">
        <f>ROUND(BB88+BB91+BB94+BB97+BB100+BB104+BB107+BB110+BB113+BB116,2)</f>
        <v>0</v>
      </c>
      <c r="BC87" s="117">
        <f>ROUND(BC88+BC91+BC94+BC97+BC100+BC104+BC107+BC110+BC113+BC116,2)</f>
        <v>0</v>
      </c>
      <c r="BD87" s="119">
        <f>ROUND(BD88+BD91+BD94+BD97+BD100+BD104+BD107+BD110+BD113+BD116,2)</f>
        <v>0</v>
      </c>
      <c r="BS87" s="120" t="s">
        <v>77</v>
      </c>
      <c r="BT87" s="120" t="s">
        <v>78</v>
      </c>
      <c r="BU87" s="121" t="s">
        <v>79</v>
      </c>
      <c r="BV87" s="120" t="s">
        <v>80</v>
      </c>
      <c r="BW87" s="120" t="s">
        <v>81</v>
      </c>
      <c r="BX87" s="120" t="s">
        <v>82</v>
      </c>
    </row>
    <row r="88" spans="2:76" s="5" customFormat="1" ht="31.5" customHeight="1">
      <c r="B88" s="122"/>
      <c r="C88" s="123"/>
      <c r="D88" s="124" t="s">
        <v>83</v>
      </c>
      <c r="E88" s="124"/>
      <c r="F88" s="124"/>
      <c r="G88" s="124"/>
      <c r="H88" s="124"/>
      <c r="I88" s="125"/>
      <c r="J88" s="124" t="s">
        <v>84</v>
      </c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6">
        <f>ROUND(SUM(AG89:AG90),2)</f>
        <v>0</v>
      </c>
      <c r="AH88" s="125"/>
      <c r="AI88" s="125"/>
      <c r="AJ88" s="125"/>
      <c r="AK88" s="125"/>
      <c r="AL88" s="125"/>
      <c r="AM88" s="125"/>
      <c r="AN88" s="127">
        <f>SUM(AG88,AT88)</f>
        <v>0</v>
      </c>
      <c r="AO88" s="125"/>
      <c r="AP88" s="125"/>
      <c r="AQ88" s="128"/>
      <c r="AS88" s="129">
        <f>ROUND(SUM(AS89:AS90),2)</f>
        <v>0</v>
      </c>
      <c r="AT88" s="130">
        <f>ROUND(SUM(AV88:AW88),2)</f>
        <v>0</v>
      </c>
      <c r="AU88" s="131">
        <f>ROUND(SUM(AU89:AU90),5)</f>
        <v>0</v>
      </c>
      <c r="AV88" s="130">
        <f>ROUND(AZ88*L31,2)</f>
        <v>0</v>
      </c>
      <c r="AW88" s="130">
        <f>ROUND(BA88*L32,2)</f>
        <v>0</v>
      </c>
      <c r="AX88" s="130">
        <f>ROUND(BB88*L31,2)</f>
        <v>0</v>
      </c>
      <c r="AY88" s="130">
        <f>ROUND(BC88*L32,2)</f>
        <v>0</v>
      </c>
      <c r="AZ88" s="130">
        <f>ROUND(SUM(AZ89:AZ90),2)</f>
        <v>0</v>
      </c>
      <c r="BA88" s="130">
        <f>ROUND(SUM(BA89:BA90),2)</f>
        <v>0</v>
      </c>
      <c r="BB88" s="130">
        <f>ROUND(SUM(BB89:BB90),2)</f>
        <v>0</v>
      </c>
      <c r="BC88" s="130">
        <f>ROUND(SUM(BC89:BC90),2)</f>
        <v>0</v>
      </c>
      <c r="BD88" s="132">
        <f>ROUND(SUM(BD89:BD90),2)</f>
        <v>0</v>
      </c>
      <c r="BS88" s="133" t="s">
        <v>77</v>
      </c>
      <c r="BT88" s="133" t="s">
        <v>85</v>
      </c>
      <c r="BU88" s="133" t="s">
        <v>79</v>
      </c>
      <c r="BV88" s="133" t="s">
        <v>80</v>
      </c>
      <c r="BW88" s="133" t="s">
        <v>86</v>
      </c>
      <c r="BX88" s="133" t="s">
        <v>81</v>
      </c>
    </row>
    <row r="89" spans="1:76" s="6" customFormat="1" ht="16.5" customHeight="1">
      <c r="A89" s="134" t="s">
        <v>87</v>
      </c>
      <c r="B89" s="135"/>
      <c r="C89" s="136"/>
      <c r="D89" s="136"/>
      <c r="E89" s="137" t="s">
        <v>88</v>
      </c>
      <c r="F89" s="137"/>
      <c r="G89" s="137"/>
      <c r="H89" s="137"/>
      <c r="I89" s="137"/>
      <c r="J89" s="136"/>
      <c r="K89" s="137" t="s">
        <v>89</v>
      </c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8">
        <f>'01-1 - SO 101 - část KSÚS'!M31</f>
        <v>0</v>
      </c>
      <c r="AH89" s="136"/>
      <c r="AI89" s="136"/>
      <c r="AJ89" s="136"/>
      <c r="AK89" s="136"/>
      <c r="AL89" s="136"/>
      <c r="AM89" s="136"/>
      <c r="AN89" s="138">
        <f>SUM(AG89,AT89)</f>
        <v>0</v>
      </c>
      <c r="AO89" s="136"/>
      <c r="AP89" s="136"/>
      <c r="AQ89" s="139"/>
      <c r="AS89" s="140">
        <f>'01-1 - SO 101 - část KSÚS'!M29</f>
        <v>0</v>
      </c>
      <c r="AT89" s="141">
        <f>ROUND(SUM(AV89:AW89),2)</f>
        <v>0</v>
      </c>
      <c r="AU89" s="142">
        <f>'01-1 - SO 101 - část KSÚS'!W126</f>
        <v>0</v>
      </c>
      <c r="AV89" s="141">
        <f>'01-1 - SO 101 - část KSÚS'!M33</f>
        <v>0</v>
      </c>
      <c r="AW89" s="141">
        <f>'01-1 - SO 101 - část KSÚS'!M34</f>
        <v>0</v>
      </c>
      <c r="AX89" s="141">
        <f>'01-1 - SO 101 - část KSÚS'!M35</f>
        <v>0</v>
      </c>
      <c r="AY89" s="141">
        <f>'01-1 - SO 101 - část KSÚS'!M36</f>
        <v>0</v>
      </c>
      <c r="AZ89" s="141">
        <f>'01-1 - SO 101 - část KSÚS'!H33</f>
        <v>0</v>
      </c>
      <c r="BA89" s="141">
        <f>'01-1 - SO 101 - část KSÚS'!H34</f>
        <v>0</v>
      </c>
      <c r="BB89" s="141">
        <f>'01-1 - SO 101 - část KSÚS'!H35</f>
        <v>0</v>
      </c>
      <c r="BC89" s="141">
        <f>'01-1 - SO 101 - část KSÚS'!H36</f>
        <v>0</v>
      </c>
      <c r="BD89" s="143">
        <f>'01-1 - SO 101 - část KSÚS'!H37</f>
        <v>0</v>
      </c>
      <c r="BT89" s="144" t="s">
        <v>90</v>
      </c>
      <c r="BV89" s="144" t="s">
        <v>80</v>
      </c>
      <c r="BW89" s="144" t="s">
        <v>91</v>
      </c>
      <c r="BX89" s="144" t="s">
        <v>86</v>
      </c>
    </row>
    <row r="90" spans="1:76" s="6" customFormat="1" ht="16.5" customHeight="1">
      <c r="A90" s="134" t="s">
        <v>87</v>
      </c>
      <c r="B90" s="135"/>
      <c r="C90" s="136"/>
      <c r="D90" s="136"/>
      <c r="E90" s="137" t="s">
        <v>92</v>
      </c>
      <c r="F90" s="137"/>
      <c r="G90" s="137"/>
      <c r="H90" s="137"/>
      <c r="I90" s="137"/>
      <c r="J90" s="136"/>
      <c r="K90" s="137" t="s">
        <v>93</v>
      </c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8">
        <f>'01-2 - SO 101 - část Měst...'!M31</f>
        <v>0</v>
      </c>
      <c r="AH90" s="136"/>
      <c r="AI90" s="136"/>
      <c r="AJ90" s="136"/>
      <c r="AK90" s="136"/>
      <c r="AL90" s="136"/>
      <c r="AM90" s="136"/>
      <c r="AN90" s="138">
        <f>SUM(AG90,AT90)</f>
        <v>0</v>
      </c>
      <c r="AO90" s="136"/>
      <c r="AP90" s="136"/>
      <c r="AQ90" s="139"/>
      <c r="AS90" s="140">
        <f>'01-2 - SO 101 - část Měst...'!M29</f>
        <v>0</v>
      </c>
      <c r="AT90" s="141">
        <f>ROUND(SUM(AV90:AW90),2)</f>
        <v>0</v>
      </c>
      <c r="AU90" s="142">
        <f>'01-2 - SO 101 - část Měst...'!W125</f>
        <v>0</v>
      </c>
      <c r="AV90" s="141">
        <f>'01-2 - SO 101 - část Měst...'!M33</f>
        <v>0</v>
      </c>
      <c r="AW90" s="141">
        <f>'01-2 - SO 101 - část Měst...'!M34</f>
        <v>0</v>
      </c>
      <c r="AX90" s="141">
        <f>'01-2 - SO 101 - část Měst...'!M35</f>
        <v>0</v>
      </c>
      <c r="AY90" s="141">
        <f>'01-2 - SO 101 - část Měst...'!M36</f>
        <v>0</v>
      </c>
      <c r="AZ90" s="141">
        <f>'01-2 - SO 101 - část Měst...'!H33</f>
        <v>0</v>
      </c>
      <c r="BA90" s="141">
        <f>'01-2 - SO 101 - část Měst...'!H34</f>
        <v>0</v>
      </c>
      <c r="BB90" s="141">
        <f>'01-2 - SO 101 - část Měst...'!H35</f>
        <v>0</v>
      </c>
      <c r="BC90" s="141">
        <f>'01-2 - SO 101 - část Měst...'!H36</f>
        <v>0</v>
      </c>
      <c r="BD90" s="143">
        <f>'01-2 - SO 101 - část Měst...'!H37</f>
        <v>0</v>
      </c>
      <c r="BT90" s="144" t="s">
        <v>90</v>
      </c>
      <c r="BV90" s="144" t="s">
        <v>80</v>
      </c>
      <c r="BW90" s="144" t="s">
        <v>94</v>
      </c>
      <c r="BX90" s="144" t="s">
        <v>86</v>
      </c>
    </row>
    <row r="91" spans="2:76" s="5" customFormat="1" ht="31.5" customHeight="1">
      <c r="B91" s="122"/>
      <c r="C91" s="123"/>
      <c r="D91" s="124" t="s">
        <v>95</v>
      </c>
      <c r="E91" s="124"/>
      <c r="F91" s="124"/>
      <c r="G91" s="124"/>
      <c r="H91" s="124"/>
      <c r="I91" s="125"/>
      <c r="J91" s="124" t="s">
        <v>96</v>
      </c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6">
        <f>ROUND(SUM(AG92:AG93),2)</f>
        <v>0</v>
      </c>
      <c r="AH91" s="125"/>
      <c r="AI91" s="125"/>
      <c r="AJ91" s="125"/>
      <c r="AK91" s="125"/>
      <c r="AL91" s="125"/>
      <c r="AM91" s="125"/>
      <c r="AN91" s="127">
        <f>SUM(AG91,AT91)</f>
        <v>0</v>
      </c>
      <c r="AO91" s="125"/>
      <c r="AP91" s="125"/>
      <c r="AQ91" s="128"/>
      <c r="AS91" s="129">
        <f>ROUND(SUM(AS92:AS93),2)</f>
        <v>0</v>
      </c>
      <c r="AT91" s="130">
        <f>ROUND(SUM(AV91:AW91),2)</f>
        <v>0</v>
      </c>
      <c r="AU91" s="131">
        <f>ROUND(SUM(AU92:AU93),5)</f>
        <v>0</v>
      </c>
      <c r="AV91" s="130">
        <f>ROUND(AZ91*L31,2)</f>
        <v>0</v>
      </c>
      <c r="AW91" s="130">
        <f>ROUND(BA91*L32,2)</f>
        <v>0</v>
      </c>
      <c r="AX91" s="130">
        <f>ROUND(BB91*L31,2)</f>
        <v>0</v>
      </c>
      <c r="AY91" s="130">
        <f>ROUND(BC91*L32,2)</f>
        <v>0</v>
      </c>
      <c r="AZ91" s="130">
        <f>ROUND(SUM(AZ92:AZ93),2)</f>
        <v>0</v>
      </c>
      <c r="BA91" s="130">
        <f>ROUND(SUM(BA92:BA93),2)</f>
        <v>0</v>
      </c>
      <c r="BB91" s="130">
        <f>ROUND(SUM(BB92:BB93),2)</f>
        <v>0</v>
      </c>
      <c r="BC91" s="130">
        <f>ROUND(SUM(BC92:BC93),2)</f>
        <v>0</v>
      </c>
      <c r="BD91" s="132">
        <f>ROUND(SUM(BD92:BD93),2)</f>
        <v>0</v>
      </c>
      <c r="BS91" s="133" t="s">
        <v>77</v>
      </c>
      <c r="BT91" s="133" t="s">
        <v>85</v>
      </c>
      <c r="BU91" s="133" t="s">
        <v>79</v>
      </c>
      <c r="BV91" s="133" t="s">
        <v>80</v>
      </c>
      <c r="BW91" s="133" t="s">
        <v>97</v>
      </c>
      <c r="BX91" s="133" t="s">
        <v>81</v>
      </c>
    </row>
    <row r="92" spans="1:76" s="6" customFormat="1" ht="16.5" customHeight="1">
      <c r="A92" s="134" t="s">
        <v>87</v>
      </c>
      <c r="B92" s="135"/>
      <c r="C92" s="136"/>
      <c r="D92" s="136"/>
      <c r="E92" s="137" t="s">
        <v>98</v>
      </c>
      <c r="F92" s="137"/>
      <c r="G92" s="137"/>
      <c r="H92" s="137"/>
      <c r="I92" s="137"/>
      <c r="J92" s="136"/>
      <c r="K92" s="137" t="s">
        <v>99</v>
      </c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8">
        <f>'02-1 - SO 102 - část KSÚS'!M31</f>
        <v>0</v>
      </c>
      <c r="AH92" s="136"/>
      <c r="AI92" s="136"/>
      <c r="AJ92" s="136"/>
      <c r="AK92" s="136"/>
      <c r="AL92" s="136"/>
      <c r="AM92" s="136"/>
      <c r="AN92" s="138">
        <f>SUM(AG92,AT92)</f>
        <v>0</v>
      </c>
      <c r="AO92" s="136"/>
      <c r="AP92" s="136"/>
      <c r="AQ92" s="139"/>
      <c r="AS92" s="140">
        <f>'02-1 - SO 102 - část KSÚS'!M29</f>
        <v>0</v>
      </c>
      <c r="AT92" s="141">
        <f>ROUND(SUM(AV92:AW92),2)</f>
        <v>0</v>
      </c>
      <c r="AU92" s="142">
        <f>'02-1 - SO 102 - část KSÚS'!W125</f>
        <v>0</v>
      </c>
      <c r="AV92" s="141">
        <f>'02-1 - SO 102 - část KSÚS'!M33</f>
        <v>0</v>
      </c>
      <c r="AW92" s="141">
        <f>'02-1 - SO 102 - část KSÚS'!M34</f>
        <v>0</v>
      </c>
      <c r="AX92" s="141">
        <f>'02-1 - SO 102 - část KSÚS'!M35</f>
        <v>0</v>
      </c>
      <c r="AY92" s="141">
        <f>'02-1 - SO 102 - část KSÚS'!M36</f>
        <v>0</v>
      </c>
      <c r="AZ92" s="141">
        <f>'02-1 - SO 102 - část KSÚS'!H33</f>
        <v>0</v>
      </c>
      <c r="BA92" s="141">
        <f>'02-1 - SO 102 - část KSÚS'!H34</f>
        <v>0</v>
      </c>
      <c r="BB92" s="141">
        <f>'02-1 - SO 102 - část KSÚS'!H35</f>
        <v>0</v>
      </c>
      <c r="BC92" s="141">
        <f>'02-1 - SO 102 - část KSÚS'!H36</f>
        <v>0</v>
      </c>
      <c r="BD92" s="143">
        <f>'02-1 - SO 102 - část KSÚS'!H37</f>
        <v>0</v>
      </c>
      <c r="BT92" s="144" t="s">
        <v>90</v>
      </c>
      <c r="BV92" s="144" t="s">
        <v>80</v>
      </c>
      <c r="BW92" s="144" t="s">
        <v>100</v>
      </c>
      <c r="BX92" s="144" t="s">
        <v>97</v>
      </c>
    </row>
    <row r="93" spans="1:76" s="6" customFormat="1" ht="16.5" customHeight="1">
      <c r="A93" s="134" t="s">
        <v>87</v>
      </c>
      <c r="B93" s="135"/>
      <c r="C93" s="136"/>
      <c r="D93" s="136"/>
      <c r="E93" s="137" t="s">
        <v>101</v>
      </c>
      <c r="F93" s="137"/>
      <c r="G93" s="137"/>
      <c r="H93" s="137"/>
      <c r="I93" s="137"/>
      <c r="J93" s="136"/>
      <c r="K93" s="137" t="s">
        <v>102</v>
      </c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8">
        <f>'02-2 - SO 102 - část Měst...'!M31</f>
        <v>0</v>
      </c>
      <c r="AH93" s="136"/>
      <c r="AI93" s="136"/>
      <c r="AJ93" s="136"/>
      <c r="AK93" s="136"/>
      <c r="AL93" s="136"/>
      <c r="AM93" s="136"/>
      <c r="AN93" s="138">
        <f>SUM(AG93,AT93)</f>
        <v>0</v>
      </c>
      <c r="AO93" s="136"/>
      <c r="AP93" s="136"/>
      <c r="AQ93" s="139"/>
      <c r="AS93" s="140">
        <f>'02-2 - SO 102 - část Měst...'!M29</f>
        <v>0</v>
      </c>
      <c r="AT93" s="141">
        <f>ROUND(SUM(AV93:AW93),2)</f>
        <v>0</v>
      </c>
      <c r="AU93" s="142">
        <f>'02-2 - SO 102 - část Měst...'!W126</f>
        <v>0</v>
      </c>
      <c r="AV93" s="141">
        <f>'02-2 - SO 102 - část Měst...'!M33</f>
        <v>0</v>
      </c>
      <c r="AW93" s="141">
        <f>'02-2 - SO 102 - část Měst...'!M34</f>
        <v>0</v>
      </c>
      <c r="AX93" s="141">
        <f>'02-2 - SO 102 - část Měst...'!M35</f>
        <v>0</v>
      </c>
      <c r="AY93" s="141">
        <f>'02-2 - SO 102 - část Měst...'!M36</f>
        <v>0</v>
      </c>
      <c r="AZ93" s="141">
        <f>'02-2 - SO 102 - část Měst...'!H33</f>
        <v>0</v>
      </c>
      <c r="BA93" s="141">
        <f>'02-2 - SO 102 - část Měst...'!H34</f>
        <v>0</v>
      </c>
      <c r="BB93" s="141">
        <f>'02-2 - SO 102 - část Měst...'!H35</f>
        <v>0</v>
      </c>
      <c r="BC93" s="141">
        <f>'02-2 - SO 102 - část Měst...'!H36</f>
        <v>0</v>
      </c>
      <c r="BD93" s="143">
        <f>'02-2 - SO 102 - část Měst...'!H37</f>
        <v>0</v>
      </c>
      <c r="BT93" s="144" t="s">
        <v>90</v>
      </c>
      <c r="BV93" s="144" t="s">
        <v>80</v>
      </c>
      <c r="BW93" s="144" t="s">
        <v>103</v>
      </c>
      <c r="BX93" s="144" t="s">
        <v>97</v>
      </c>
    </row>
    <row r="94" spans="2:76" s="5" customFormat="1" ht="31.5" customHeight="1">
      <c r="B94" s="122"/>
      <c r="C94" s="123"/>
      <c r="D94" s="124" t="s">
        <v>104</v>
      </c>
      <c r="E94" s="124"/>
      <c r="F94" s="124"/>
      <c r="G94" s="124"/>
      <c r="H94" s="124"/>
      <c r="I94" s="125"/>
      <c r="J94" s="124" t="s">
        <v>105</v>
      </c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6">
        <f>ROUND(SUM(AG95:AG96),2)</f>
        <v>0</v>
      </c>
      <c r="AH94" s="125"/>
      <c r="AI94" s="125"/>
      <c r="AJ94" s="125"/>
      <c r="AK94" s="125"/>
      <c r="AL94" s="125"/>
      <c r="AM94" s="125"/>
      <c r="AN94" s="127">
        <f>SUM(AG94,AT94)</f>
        <v>0</v>
      </c>
      <c r="AO94" s="125"/>
      <c r="AP94" s="125"/>
      <c r="AQ94" s="128"/>
      <c r="AS94" s="129">
        <f>ROUND(SUM(AS95:AS96),2)</f>
        <v>0</v>
      </c>
      <c r="AT94" s="130">
        <f>ROUND(SUM(AV94:AW94),2)</f>
        <v>0</v>
      </c>
      <c r="AU94" s="131">
        <f>ROUND(SUM(AU95:AU96),5)</f>
        <v>0</v>
      </c>
      <c r="AV94" s="130">
        <f>ROUND(AZ94*L31,2)</f>
        <v>0</v>
      </c>
      <c r="AW94" s="130">
        <f>ROUND(BA94*L32,2)</f>
        <v>0</v>
      </c>
      <c r="AX94" s="130">
        <f>ROUND(BB94*L31,2)</f>
        <v>0</v>
      </c>
      <c r="AY94" s="130">
        <f>ROUND(BC94*L32,2)</f>
        <v>0</v>
      </c>
      <c r="AZ94" s="130">
        <f>ROUND(SUM(AZ95:AZ96),2)</f>
        <v>0</v>
      </c>
      <c r="BA94" s="130">
        <f>ROUND(SUM(BA95:BA96),2)</f>
        <v>0</v>
      </c>
      <c r="BB94" s="130">
        <f>ROUND(SUM(BB95:BB96),2)</f>
        <v>0</v>
      </c>
      <c r="BC94" s="130">
        <f>ROUND(SUM(BC95:BC96),2)</f>
        <v>0</v>
      </c>
      <c r="BD94" s="132">
        <f>ROUND(SUM(BD95:BD96),2)</f>
        <v>0</v>
      </c>
      <c r="BS94" s="133" t="s">
        <v>77</v>
      </c>
      <c r="BT94" s="133" t="s">
        <v>85</v>
      </c>
      <c r="BU94" s="133" t="s">
        <v>79</v>
      </c>
      <c r="BV94" s="133" t="s">
        <v>80</v>
      </c>
      <c r="BW94" s="133" t="s">
        <v>106</v>
      </c>
      <c r="BX94" s="133" t="s">
        <v>81</v>
      </c>
    </row>
    <row r="95" spans="1:76" s="6" customFormat="1" ht="16.5" customHeight="1">
      <c r="A95" s="134" t="s">
        <v>87</v>
      </c>
      <c r="B95" s="135"/>
      <c r="C95" s="136"/>
      <c r="D95" s="136"/>
      <c r="E95" s="137" t="s">
        <v>107</v>
      </c>
      <c r="F95" s="137"/>
      <c r="G95" s="137"/>
      <c r="H95" s="137"/>
      <c r="I95" s="137"/>
      <c r="J95" s="136"/>
      <c r="K95" s="137" t="s">
        <v>108</v>
      </c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8">
        <f>'03-1 - SO 103 - část KSÚS'!M31</f>
        <v>0</v>
      </c>
      <c r="AH95" s="136"/>
      <c r="AI95" s="136"/>
      <c r="AJ95" s="136"/>
      <c r="AK95" s="136"/>
      <c r="AL95" s="136"/>
      <c r="AM95" s="136"/>
      <c r="AN95" s="138">
        <f>SUM(AG95,AT95)</f>
        <v>0</v>
      </c>
      <c r="AO95" s="136"/>
      <c r="AP95" s="136"/>
      <c r="AQ95" s="139"/>
      <c r="AS95" s="140">
        <f>'03-1 - SO 103 - část KSÚS'!M29</f>
        <v>0</v>
      </c>
      <c r="AT95" s="141">
        <f>ROUND(SUM(AV95:AW95),2)</f>
        <v>0</v>
      </c>
      <c r="AU95" s="142">
        <f>'03-1 - SO 103 - část KSÚS'!W122</f>
        <v>0</v>
      </c>
      <c r="AV95" s="141">
        <f>'03-1 - SO 103 - část KSÚS'!M33</f>
        <v>0</v>
      </c>
      <c r="AW95" s="141">
        <f>'03-1 - SO 103 - část KSÚS'!M34</f>
        <v>0</v>
      </c>
      <c r="AX95" s="141">
        <f>'03-1 - SO 103 - část KSÚS'!M35</f>
        <v>0</v>
      </c>
      <c r="AY95" s="141">
        <f>'03-1 - SO 103 - část KSÚS'!M36</f>
        <v>0</v>
      </c>
      <c r="AZ95" s="141">
        <f>'03-1 - SO 103 - část KSÚS'!H33</f>
        <v>0</v>
      </c>
      <c r="BA95" s="141">
        <f>'03-1 - SO 103 - část KSÚS'!H34</f>
        <v>0</v>
      </c>
      <c r="BB95" s="141">
        <f>'03-1 - SO 103 - část KSÚS'!H35</f>
        <v>0</v>
      </c>
      <c r="BC95" s="141">
        <f>'03-1 - SO 103 - část KSÚS'!H36</f>
        <v>0</v>
      </c>
      <c r="BD95" s="143">
        <f>'03-1 - SO 103 - část KSÚS'!H37</f>
        <v>0</v>
      </c>
      <c r="BT95" s="144" t="s">
        <v>90</v>
      </c>
      <c r="BV95" s="144" t="s">
        <v>80</v>
      </c>
      <c r="BW95" s="144" t="s">
        <v>109</v>
      </c>
      <c r="BX95" s="144" t="s">
        <v>106</v>
      </c>
    </row>
    <row r="96" spans="1:76" s="6" customFormat="1" ht="16.5" customHeight="1">
      <c r="A96" s="134" t="s">
        <v>87</v>
      </c>
      <c r="B96" s="135"/>
      <c r="C96" s="136"/>
      <c r="D96" s="136"/>
      <c r="E96" s="137" t="s">
        <v>110</v>
      </c>
      <c r="F96" s="137"/>
      <c r="G96" s="137"/>
      <c r="H96" s="137"/>
      <c r="I96" s="137"/>
      <c r="J96" s="136"/>
      <c r="K96" s="137" t="s">
        <v>111</v>
      </c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8">
        <f>'03-2 - SO 103 - část Měst...'!M31</f>
        <v>0</v>
      </c>
      <c r="AH96" s="136"/>
      <c r="AI96" s="136"/>
      <c r="AJ96" s="136"/>
      <c r="AK96" s="136"/>
      <c r="AL96" s="136"/>
      <c r="AM96" s="136"/>
      <c r="AN96" s="138">
        <f>SUM(AG96,AT96)</f>
        <v>0</v>
      </c>
      <c r="AO96" s="136"/>
      <c r="AP96" s="136"/>
      <c r="AQ96" s="139"/>
      <c r="AS96" s="140">
        <f>'03-2 - SO 103 - část Měst...'!M29</f>
        <v>0</v>
      </c>
      <c r="AT96" s="141">
        <f>ROUND(SUM(AV96:AW96),2)</f>
        <v>0</v>
      </c>
      <c r="AU96" s="142">
        <f>'03-2 - SO 103 - část Měst...'!W127</f>
        <v>0</v>
      </c>
      <c r="AV96" s="141">
        <f>'03-2 - SO 103 - část Měst...'!M33</f>
        <v>0</v>
      </c>
      <c r="AW96" s="141">
        <f>'03-2 - SO 103 - část Měst...'!M34</f>
        <v>0</v>
      </c>
      <c r="AX96" s="141">
        <f>'03-2 - SO 103 - část Měst...'!M35</f>
        <v>0</v>
      </c>
      <c r="AY96" s="141">
        <f>'03-2 - SO 103 - část Měst...'!M36</f>
        <v>0</v>
      </c>
      <c r="AZ96" s="141">
        <f>'03-2 - SO 103 - část Měst...'!H33</f>
        <v>0</v>
      </c>
      <c r="BA96" s="141">
        <f>'03-2 - SO 103 - část Měst...'!H34</f>
        <v>0</v>
      </c>
      <c r="BB96" s="141">
        <f>'03-2 - SO 103 - část Měst...'!H35</f>
        <v>0</v>
      </c>
      <c r="BC96" s="141">
        <f>'03-2 - SO 103 - část Měst...'!H36</f>
        <v>0</v>
      </c>
      <c r="BD96" s="143">
        <f>'03-2 - SO 103 - část Měst...'!H37</f>
        <v>0</v>
      </c>
      <c r="BT96" s="144" t="s">
        <v>90</v>
      </c>
      <c r="BV96" s="144" t="s">
        <v>80</v>
      </c>
      <c r="BW96" s="144" t="s">
        <v>112</v>
      </c>
      <c r="BX96" s="144" t="s">
        <v>106</v>
      </c>
    </row>
    <row r="97" spans="2:76" s="5" customFormat="1" ht="31.5" customHeight="1">
      <c r="B97" s="122"/>
      <c r="C97" s="123"/>
      <c r="D97" s="124" t="s">
        <v>113</v>
      </c>
      <c r="E97" s="124"/>
      <c r="F97" s="124"/>
      <c r="G97" s="124"/>
      <c r="H97" s="124"/>
      <c r="I97" s="125"/>
      <c r="J97" s="124" t="s">
        <v>114</v>
      </c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6">
        <f>ROUND(SUM(AG98:AG99),2)</f>
        <v>0</v>
      </c>
      <c r="AH97" s="125"/>
      <c r="AI97" s="125"/>
      <c r="AJ97" s="125"/>
      <c r="AK97" s="125"/>
      <c r="AL97" s="125"/>
      <c r="AM97" s="125"/>
      <c r="AN97" s="127">
        <f>SUM(AG97,AT97)</f>
        <v>0</v>
      </c>
      <c r="AO97" s="125"/>
      <c r="AP97" s="125"/>
      <c r="AQ97" s="128"/>
      <c r="AS97" s="129">
        <f>ROUND(SUM(AS98:AS99),2)</f>
        <v>0</v>
      </c>
      <c r="AT97" s="130">
        <f>ROUND(SUM(AV97:AW97),2)</f>
        <v>0</v>
      </c>
      <c r="AU97" s="131">
        <f>ROUND(SUM(AU98:AU99),5)</f>
        <v>0</v>
      </c>
      <c r="AV97" s="130">
        <f>ROUND(AZ97*L31,2)</f>
        <v>0</v>
      </c>
      <c r="AW97" s="130">
        <f>ROUND(BA97*L32,2)</f>
        <v>0</v>
      </c>
      <c r="AX97" s="130">
        <f>ROUND(BB97*L31,2)</f>
        <v>0</v>
      </c>
      <c r="AY97" s="130">
        <f>ROUND(BC97*L32,2)</f>
        <v>0</v>
      </c>
      <c r="AZ97" s="130">
        <f>ROUND(SUM(AZ98:AZ99),2)</f>
        <v>0</v>
      </c>
      <c r="BA97" s="130">
        <f>ROUND(SUM(BA98:BA99),2)</f>
        <v>0</v>
      </c>
      <c r="BB97" s="130">
        <f>ROUND(SUM(BB98:BB99),2)</f>
        <v>0</v>
      </c>
      <c r="BC97" s="130">
        <f>ROUND(SUM(BC98:BC99),2)</f>
        <v>0</v>
      </c>
      <c r="BD97" s="132">
        <f>ROUND(SUM(BD98:BD99),2)</f>
        <v>0</v>
      </c>
      <c r="BS97" s="133" t="s">
        <v>77</v>
      </c>
      <c r="BT97" s="133" t="s">
        <v>85</v>
      </c>
      <c r="BU97" s="133" t="s">
        <v>79</v>
      </c>
      <c r="BV97" s="133" t="s">
        <v>80</v>
      </c>
      <c r="BW97" s="133" t="s">
        <v>115</v>
      </c>
      <c r="BX97" s="133" t="s">
        <v>81</v>
      </c>
    </row>
    <row r="98" spans="1:76" s="6" customFormat="1" ht="16.5" customHeight="1">
      <c r="A98" s="134" t="s">
        <v>87</v>
      </c>
      <c r="B98" s="135"/>
      <c r="C98" s="136"/>
      <c r="D98" s="136"/>
      <c r="E98" s="137" t="s">
        <v>116</v>
      </c>
      <c r="F98" s="137"/>
      <c r="G98" s="137"/>
      <c r="H98" s="137"/>
      <c r="I98" s="137"/>
      <c r="J98" s="136"/>
      <c r="K98" s="137" t="s">
        <v>117</v>
      </c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8">
        <f>'04-1 - SO 104 - část KSÚS'!M31</f>
        <v>0</v>
      </c>
      <c r="AH98" s="136"/>
      <c r="AI98" s="136"/>
      <c r="AJ98" s="136"/>
      <c r="AK98" s="136"/>
      <c r="AL98" s="136"/>
      <c r="AM98" s="136"/>
      <c r="AN98" s="138">
        <f>SUM(AG98,AT98)</f>
        <v>0</v>
      </c>
      <c r="AO98" s="136"/>
      <c r="AP98" s="136"/>
      <c r="AQ98" s="139"/>
      <c r="AS98" s="140">
        <f>'04-1 - SO 104 - část KSÚS'!M29</f>
        <v>0</v>
      </c>
      <c r="AT98" s="141">
        <f>ROUND(SUM(AV98:AW98),2)</f>
        <v>0</v>
      </c>
      <c r="AU98" s="142">
        <f>'04-1 - SO 104 - část KSÚS'!W123</f>
        <v>0</v>
      </c>
      <c r="AV98" s="141">
        <f>'04-1 - SO 104 - část KSÚS'!M33</f>
        <v>0</v>
      </c>
      <c r="AW98" s="141">
        <f>'04-1 - SO 104 - část KSÚS'!M34</f>
        <v>0</v>
      </c>
      <c r="AX98" s="141">
        <f>'04-1 - SO 104 - část KSÚS'!M35</f>
        <v>0</v>
      </c>
      <c r="AY98" s="141">
        <f>'04-1 - SO 104 - část KSÚS'!M36</f>
        <v>0</v>
      </c>
      <c r="AZ98" s="141">
        <f>'04-1 - SO 104 - část KSÚS'!H33</f>
        <v>0</v>
      </c>
      <c r="BA98" s="141">
        <f>'04-1 - SO 104 - část KSÚS'!H34</f>
        <v>0</v>
      </c>
      <c r="BB98" s="141">
        <f>'04-1 - SO 104 - část KSÚS'!H35</f>
        <v>0</v>
      </c>
      <c r="BC98" s="141">
        <f>'04-1 - SO 104 - část KSÚS'!H36</f>
        <v>0</v>
      </c>
      <c r="BD98" s="143">
        <f>'04-1 - SO 104 - část KSÚS'!H37</f>
        <v>0</v>
      </c>
      <c r="BT98" s="144" t="s">
        <v>90</v>
      </c>
      <c r="BV98" s="144" t="s">
        <v>80</v>
      </c>
      <c r="BW98" s="144" t="s">
        <v>118</v>
      </c>
      <c r="BX98" s="144" t="s">
        <v>115</v>
      </c>
    </row>
    <row r="99" spans="1:76" s="6" customFormat="1" ht="16.5" customHeight="1">
      <c r="A99" s="134" t="s">
        <v>87</v>
      </c>
      <c r="B99" s="135"/>
      <c r="C99" s="136"/>
      <c r="D99" s="136"/>
      <c r="E99" s="137" t="s">
        <v>119</v>
      </c>
      <c r="F99" s="137"/>
      <c r="G99" s="137"/>
      <c r="H99" s="137"/>
      <c r="I99" s="137"/>
      <c r="J99" s="136"/>
      <c r="K99" s="137" t="s">
        <v>120</v>
      </c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8">
        <f>'04-2 - SO 104 - část Měst...'!M31</f>
        <v>0</v>
      </c>
      <c r="AH99" s="136"/>
      <c r="AI99" s="136"/>
      <c r="AJ99" s="136"/>
      <c r="AK99" s="136"/>
      <c r="AL99" s="136"/>
      <c r="AM99" s="136"/>
      <c r="AN99" s="138">
        <f>SUM(AG99,AT99)</f>
        <v>0</v>
      </c>
      <c r="AO99" s="136"/>
      <c r="AP99" s="136"/>
      <c r="AQ99" s="139"/>
      <c r="AS99" s="140">
        <f>'04-2 - SO 104 - část Měst...'!M29</f>
        <v>0</v>
      </c>
      <c r="AT99" s="141">
        <f>ROUND(SUM(AV99:AW99),2)</f>
        <v>0</v>
      </c>
      <c r="AU99" s="142">
        <f>'04-2 - SO 104 - část Měst...'!W125</f>
        <v>0</v>
      </c>
      <c r="AV99" s="141">
        <f>'04-2 - SO 104 - část Měst...'!M33</f>
        <v>0</v>
      </c>
      <c r="AW99" s="141">
        <f>'04-2 - SO 104 - část Měst...'!M34</f>
        <v>0</v>
      </c>
      <c r="AX99" s="141">
        <f>'04-2 - SO 104 - část Měst...'!M35</f>
        <v>0</v>
      </c>
      <c r="AY99" s="141">
        <f>'04-2 - SO 104 - část Měst...'!M36</f>
        <v>0</v>
      </c>
      <c r="AZ99" s="141">
        <f>'04-2 - SO 104 - část Měst...'!H33</f>
        <v>0</v>
      </c>
      <c r="BA99" s="141">
        <f>'04-2 - SO 104 - část Měst...'!H34</f>
        <v>0</v>
      </c>
      <c r="BB99" s="141">
        <f>'04-2 - SO 104 - část Měst...'!H35</f>
        <v>0</v>
      </c>
      <c r="BC99" s="141">
        <f>'04-2 - SO 104 - část Měst...'!H36</f>
        <v>0</v>
      </c>
      <c r="BD99" s="143">
        <f>'04-2 - SO 104 - část Měst...'!H37</f>
        <v>0</v>
      </c>
      <c r="BT99" s="144" t="s">
        <v>90</v>
      </c>
      <c r="BV99" s="144" t="s">
        <v>80</v>
      </c>
      <c r="BW99" s="144" t="s">
        <v>121</v>
      </c>
      <c r="BX99" s="144" t="s">
        <v>115</v>
      </c>
    </row>
    <row r="100" spans="2:76" s="5" customFormat="1" ht="31.5" customHeight="1">
      <c r="B100" s="122"/>
      <c r="C100" s="123"/>
      <c r="D100" s="124" t="s">
        <v>122</v>
      </c>
      <c r="E100" s="124"/>
      <c r="F100" s="124"/>
      <c r="G100" s="124"/>
      <c r="H100" s="124"/>
      <c r="I100" s="125"/>
      <c r="J100" s="124" t="s">
        <v>123</v>
      </c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6">
        <f>ROUND(SUM(AG101:AG103),2)</f>
        <v>0</v>
      </c>
      <c r="AH100" s="125"/>
      <c r="AI100" s="125"/>
      <c r="AJ100" s="125"/>
      <c r="AK100" s="125"/>
      <c r="AL100" s="125"/>
      <c r="AM100" s="125"/>
      <c r="AN100" s="127">
        <f>SUM(AG100,AT100)</f>
        <v>0</v>
      </c>
      <c r="AO100" s="125"/>
      <c r="AP100" s="125"/>
      <c r="AQ100" s="128"/>
      <c r="AS100" s="129">
        <f>ROUND(SUM(AS101:AS103),2)</f>
        <v>0</v>
      </c>
      <c r="AT100" s="130">
        <f>ROUND(SUM(AV100:AW100),2)</f>
        <v>0</v>
      </c>
      <c r="AU100" s="131">
        <f>ROUND(SUM(AU101:AU103),5)</f>
        <v>0</v>
      </c>
      <c r="AV100" s="130">
        <f>ROUND(AZ100*L31,2)</f>
        <v>0</v>
      </c>
      <c r="AW100" s="130">
        <f>ROUND(BA100*L32,2)</f>
        <v>0</v>
      </c>
      <c r="AX100" s="130">
        <f>ROUND(BB100*L31,2)</f>
        <v>0</v>
      </c>
      <c r="AY100" s="130">
        <f>ROUND(BC100*L32,2)</f>
        <v>0</v>
      </c>
      <c r="AZ100" s="130">
        <f>ROUND(SUM(AZ101:AZ103),2)</f>
        <v>0</v>
      </c>
      <c r="BA100" s="130">
        <f>ROUND(SUM(BA101:BA103),2)</f>
        <v>0</v>
      </c>
      <c r="BB100" s="130">
        <f>ROUND(SUM(BB101:BB103),2)</f>
        <v>0</v>
      </c>
      <c r="BC100" s="130">
        <f>ROUND(SUM(BC101:BC103),2)</f>
        <v>0</v>
      </c>
      <c r="BD100" s="132">
        <f>ROUND(SUM(BD101:BD103),2)</f>
        <v>0</v>
      </c>
      <c r="BS100" s="133" t="s">
        <v>77</v>
      </c>
      <c r="BT100" s="133" t="s">
        <v>85</v>
      </c>
      <c r="BU100" s="133" t="s">
        <v>79</v>
      </c>
      <c r="BV100" s="133" t="s">
        <v>80</v>
      </c>
      <c r="BW100" s="133" t="s">
        <v>124</v>
      </c>
      <c r="BX100" s="133" t="s">
        <v>81</v>
      </c>
    </row>
    <row r="101" spans="1:76" s="6" customFormat="1" ht="16.5" customHeight="1">
      <c r="A101" s="134" t="s">
        <v>87</v>
      </c>
      <c r="B101" s="135"/>
      <c r="C101" s="136"/>
      <c r="D101" s="136"/>
      <c r="E101" s="137" t="s">
        <v>125</v>
      </c>
      <c r="F101" s="137"/>
      <c r="G101" s="137"/>
      <c r="H101" s="137"/>
      <c r="I101" s="137"/>
      <c r="J101" s="136"/>
      <c r="K101" s="137" t="s">
        <v>126</v>
      </c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8">
        <f>'05-1 - SO 105 - část KSÚS'!M31</f>
        <v>0</v>
      </c>
      <c r="AH101" s="136"/>
      <c r="AI101" s="136"/>
      <c r="AJ101" s="136"/>
      <c r="AK101" s="136"/>
      <c r="AL101" s="136"/>
      <c r="AM101" s="136"/>
      <c r="AN101" s="138">
        <f>SUM(AG101,AT101)</f>
        <v>0</v>
      </c>
      <c r="AO101" s="136"/>
      <c r="AP101" s="136"/>
      <c r="AQ101" s="139"/>
      <c r="AS101" s="140">
        <f>'05-1 - SO 105 - část KSÚS'!M29</f>
        <v>0</v>
      </c>
      <c r="AT101" s="141">
        <f>ROUND(SUM(AV101:AW101),2)</f>
        <v>0</v>
      </c>
      <c r="AU101" s="142">
        <f>'05-1 - SO 105 - část KSÚS'!W121</f>
        <v>0</v>
      </c>
      <c r="AV101" s="141">
        <f>'05-1 - SO 105 - část KSÚS'!M33</f>
        <v>0</v>
      </c>
      <c r="AW101" s="141">
        <f>'05-1 - SO 105 - část KSÚS'!M34</f>
        <v>0</v>
      </c>
      <c r="AX101" s="141">
        <f>'05-1 - SO 105 - část KSÚS'!M35</f>
        <v>0</v>
      </c>
      <c r="AY101" s="141">
        <f>'05-1 - SO 105 - část KSÚS'!M36</f>
        <v>0</v>
      </c>
      <c r="AZ101" s="141">
        <f>'05-1 - SO 105 - část KSÚS'!H33</f>
        <v>0</v>
      </c>
      <c r="BA101" s="141">
        <f>'05-1 - SO 105 - část KSÚS'!H34</f>
        <v>0</v>
      </c>
      <c r="BB101" s="141">
        <f>'05-1 - SO 105 - část KSÚS'!H35</f>
        <v>0</v>
      </c>
      <c r="BC101" s="141">
        <f>'05-1 - SO 105 - část KSÚS'!H36</f>
        <v>0</v>
      </c>
      <c r="BD101" s="143">
        <f>'05-1 - SO 105 - část KSÚS'!H37</f>
        <v>0</v>
      </c>
      <c r="BT101" s="144" t="s">
        <v>90</v>
      </c>
      <c r="BV101" s="144" t="s">
        <v>80</v>
      </c>
      <c r="BW101" s="144" t="s">
        <v>127</v>
      </c>
      <c r="BX101" s="144" t="s">
        <v>124</v>
      </c>
    </row>
    <row r="102" spans="1:76" s="6" customFormat="1" ht="28.5" customHeight="1">
      <c r="A102" s="134" t="s">
        <v>87</v>
      </c>
      <c r="B102" s="135"/>
      <c r="C102" s="136"/>
      <c r="D102" s="136"/>
      <c r="E102" s="137" t="s">
        <v>128</v>
      </c>
      <c r="F102" s="137"/>
      <c r="G102" s="137"/>
      <c r="H102" s="137"/>
      <c r="I102" s="137"/>
      <c r="J102" s="136"/>
      <c r="K102" s="137" t="s">
        <v>129</v>
      </c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8">
        <f>'05-2 - SO 105 - část Měst...'!M31</f>
        <v>0</v>
      </c>
      <c r="AH102" s="136"/>
      <c r="AI102" s="136"/>
      <c r="AJ102" s="136"/>
      <c r="AK102" s="136"/>
      <c r="AL102" s="136"/>
      <c r="AM102" s="136"/>
      <c r="AN102" s="138">
        <f>SUM(AG102,AT102)</f>
        <v>0</v>
      </c>
      <c r="AO102" s="136"/>
      <c r="AP102" s="136"/>
      <c r="AQ102" s="139"/>
      <c r="AS102" s="140">
        <f>'05-2 - SO 105 - část Měst...'!M29</f>
        <v>0</v>
      </c>
      <c r="AT102" s="141">
        <f>ROUND(SUM(AV102:AW102),2)</f>
        <v>0</v>
      </c>
      <c r="AU102" s="142">
        <f>'05-2 - SO 105 - část Měst...'!W126</f>
        <v>0</v>
      </c>
      <c r="AV102" s="141">
        <f>'05-2 - SO 105 - část Měst...'!M33</f>
        <v>0</v>
      </c>
      <c r="AW102" s="141">
        <f>'05-2 - SO 105 - část Měst...'!M34</f>
        <v>0</v>
      </c>
      <c r="AX102" s="141">
        <f>'05-2 - SO 105 - část Měst...'!M35</f>
        <v>0</v>
      </c>
      <c r="AY102" s="141">
        <f>'05-2 - SO 105 - část Měst...'!M36</f>
        <v>0</v>
      </c>
      <c r="AZ102" s="141">
        <f>'05-2 - SO 105 - část Měst...'!H33</f>
        <v>0</v>
      </c>
      <c r="BA102" s="141">
        <f>'05-2 - SO 105 - část Měst...'!H34</f>
        <v>0</v>
      </c>
      <c r="BB102" s="141">
        <f>'05-2 - SO 105 - část Měst...'!H35</f>
        <v>0</v>
      </c>
      <c r="BC102" s="141">
        <f>'05-2 - SO 105 - část Měst...'!H36</f>
        <v>0</v>
      </c>
      <c r="BD102" s="143">
        <f>'05-2 - SO 105 - část Měst...'!H37</f>
        <v>0</v>
      </c>
      <c r="BT102" s="144" t="s">
        <v>90</v>
      </c>
      <c r="BV102" s="144" t="s">
        <v>80</v>
      </c>
      <c r="BW102" s="144" t="s">
        <v>130</v>
      </c>
      <c r="BX102" s="144" t="s">
        <v>124</v>
      </c>
    </row>
    <row r="103" spans="1:76" s="6" customFormat="1" ht="28.5" customHeight="1">
      <c r="A103" s="134" t="s">
        <v>87</v>
      </c>
      <c r="B103" s="135"/>
      <c r="C103" s="136"/>
      <c r="D103" s="136"/>
      <c r="E103" s="137" t="s">
        <v>131</v>
      </c>
      <c r="F103" s="137"/>
      <c r="G103" s="137"/>
      <c r="H103" s="137"/>
      <c r="I103" s="137"/>
      <c r="J103" s="136"/>
      <c r="K103" s="137" t="s">
        <v>132</v>
      </c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8">
        <f>'05-3 - SO 105 - část Měst...'!M31</f>
        <v>0</v>
      </c>
      <c r="AH103" s="136"/>
      <c r="AI103" s="136"/>
      <c r="AJ103" s="136"/>
      <c r="AK103" s="136"/>
      <c r="AL103" s="136"/>
      <c r="AM103" s="136"/>
      <c r="AN103" s="138">
        <f>SUM(AG103,AT103)</f>
        <v>0</v>
      </c>
      <c r="AO103" s="136"/>
      <c r="AP103" s="136"/>
      <c r="AQ103" s="139"/>
      <c r="AS103" s="140">
        <f>'05-3 - SO 105 - část Měst...'!M29</f>
        <v>0</v>
      </c>
      <c r="AT103" s="141">
        <f>ROUND(SUM(AV103:AW103),2)</f>
        <v>0</v>
      </c>
      <c r="AU103" s="142">
        <f>'05-3 - SO 105 - část Měst...'!W123</f>
        <v>0</v>
      </c>
      <c r="AV103" s="141">
        <f>'05-3 - SO 105 - část Měst...'!M33</f>
        <v>0</v>
      </c>
      <c r="AW103" s="141">
        <f>'05-3 - SO 105 - část Měst...'!M34</f>
        <v>0</v>
      </c>
      <c r="AX103" s="141">
        <f>'05-3 - SO 105 - část Měst...'!M35</f>
        <v>0</v>
      </c>
      <c r="AY103" s="141">
        <f>'05-3 - SO 105 - část Měst...'!M36</f>
        <v>0</v>
      </c>
      <c r="AZ103" s="141">
        <f>'05-3 - SO 105 - část Měst...'!H33</f>
        <v>0</v>
      </c>
      <c r="BA103" s="141">
        <f>'05-3 - SO 105 - část Měst...'!H34</f>
        <v>0</v>
      </c>
      <c r="BB103" s="141">
        <f>'05-3 - SO 105 - část Měst...'!H35</f>
        <v>0</v>
      </c>
      <c r="BC103" s="141">
        <f>'05-3 - SO 105 - část Měst...'!H36</f>
        <v>0</v>
      </c>
      <c r="BD103" s="143">
        <f>'05-3 - SO 105 - část Měst...'!H37</f>
        <v>0</v>
      </c>
      <c r="BT103" s="144" t="s">
        <v>90</v>
      </c>
      <c r="BV103" s="144" t="s">
        <v>80</v>
      </c>
      <c r="BW103" s="144" t="s">
        <v>133</v>
      </c>
      <c r="BX103" s="144" t="s">
        <v>124</v>
      </c>
    </row>
    <row r="104" spans="2:76" s="5" customFormat="1" ht="16.5" customHeight="1">
      <c r="B104" s="122"/>
      <c r="C104" s="123"/>
      <c r="D104" s="124" t="s">
        <v>134</v>
      </c>
      <c r="E104" s="124"/>
      <c r="F104" s="124"/>
      <c r="G104" s="124"/>
      <c r="H104" s="124"/>
      <c r="I104" s="125"/>
      <c r="J104" s="124" t="s">
        <v>135</v>
      </c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6">
        <f>ROUND(SUM(AG105:AG106),2)</f>
        <v>0</v>
      </c>
      <c r="AH104" s="125"/>
      <c r="AI104" s="125"/>
      <c r="AJ104" s="125"/>
      <c r="AK104" s="125"/>
      <c r="AL104" s="125"/>
      <c r="AM104" s="125"/>
      <c r="AN104" s="127">
        <f>SUM(AG104,AT104)</f>
        <v>0</v>
      </c>
      <c r="AO104" s="125"/>
      <c r="AP104" s="125"/>
      <c r="AQ104" s="128"/>
      <c r="AS104" s="129">
        <f>ROUND(SUM(AS105:AS106),2)</f>
        <v>0</v>
      </c>
      <c r="AT104" s="130">
        <f>ROUND(SUM(AV104:AW104),2)</f>
        <v>0</v>
      </c>
      <c r="AU104" s="131">
        <f>ROUND(SUM(AU105:AU106),5)</f>
        <v>0</v>
      </c>
      <c r="AV104" s="130">
        <f>ROUND(AZ104*L31,2)</f>
        <v>0</v>
      </c>
      <c r="AW104" s="130">
        <f>ROUND(BA104*L32,2)</f>
        <v>0</v>
      </c>
      <c r="AX104" s="130">
        <f>ROUND(BB104*L31,2)</f>
        <v>0</v>
      </c>
      <c r="AY104" s="130">
        <f>ROUND(BC104*L32,2)</f>
        <v>0</v>
      </c>
      <c r="AZ104" s="130">
        <f>ROUND(SUM(AZ105:AZ106),2)</f>
        <v>0</v>
      </c>
      <c r="BA104" s="130">
        <f>ROUND(SUM(BA105:BA106),2)</f>
        <v>0</v>
      </c>
      <c r="BB104" s="130">
        <f>ROUND(SUM(BB105:BB106),2)</f>
        <v>0</v>
      </c>
      <c r="BC104" s="130">
        <f>ROUND(SUM(BC105:BC106),2)</f>
        <v>0</v>
      </c>
      <c r="BD104" s="132">
        <f>ROUND(SUM(BD105:BD106),2)</f>
        <v>0</v>
      </c>
      <c r="BS104" s="133" t="s">
        <v>77</v>
      </c>
      <c r="BT104" s="133" t="s">
        <v>85</v>
      </c>
      <c r="BU104" s="133" t="s">
        <v>79</v>
      </c>
      <c r="BV104" s="133" t="s">
        <v>80</v>
      </c>
      <c r="BW104" s="133" t="s">
        <v>136</v>
      </c>
      <c r="BX104" s="133" t="s">
        <v>81</v>
      </c>
    </row>
    <row r="105" spans="1:76" s="6" customFormat="1" ht="28.5" customHeight="1">
      <c r="A105" s="134" t="s">
        <v>87</v>
      </c>
      <c r="B105" s="135"/>
      <c r="C105" s="136"/>
      <c r="D105" s="136"/>
      <c r="E105" s="137" t="s">
        <v>137</v>
      </c>
      <c r="F105" s="137"/>
      <c r="G105" s="137"/>
      <c r="H105" s="137"/>
      <c r="I105" s="137"/>
      <c r="J105" s="136"/>
      <c r="K105" s="137" t="s">
        <v>138</v>
      </c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8">
        <f>'06-1 - SO 401 - Býškovská...'!M31</f>
        <v>0</v>
      </c>
      <c r="AH105" s="136"/>
      <c r="AI105" s="136"/>
      <c r="AJ105" s="136"/>
      <c r="AK105" s="136"/>
      <c r="AL105" s="136"/>
      <c r="AM105" s="136"/>
      <c r="AN105" s="138">
        <f>SUM(AG105,AT105)</f>
        <v>0</v>
      </c>
      <c r="AO105" s="136"/>
      <c r="AP105" s="136"/>
      <c r="AQ105" s="139"/>
      <c r="AS105" s="140">
        <f>'06-1 - SO 401 - Býškovská...'!M29</f>
        <v>0</v>
      </c>
      <c r="AT105" s="141">
        <f>ROUND(SUM(AV105:AW105),2)</f>
        <v>0</v>
      </c>
      <c r="AU105" s="142">
        <f>'06-1 - SO 401 - Býškovská...'!W119</f>
        <v>0</v>
      </c>
      <c r="AV105" s="141">
        <f>'06-1 - SO 401 - Býškovská...'!M33</f>
        <v>0</v>
      </c>
      <c r="AW105" s="141">
        <f>'06-1 - SO 401 - Býškovská...'!M34</f>
        <v>0</v>
      </c>
      <c r="AX105" s="141">
        <f>'06-1 - SO 401 - Býškovská...'!M35</f>
        <v>0</v>
      </c>
      <c r="AY105" s="141">
        <f>'06-1 - SO 401 - Býškovská...'!M36</f>
        <v>0</v>
      </c>
      <c r="AZ105" s="141">
        <f>'06-1 - SO 401 - Býškovská...'!H33</f>
        <v>0</v>
      </c>
      <c r="BA105" s="141">
        <f>'06-1 - SO 401 - Býškovská...'!H34</f>
        <v>0</v>
      </c>
      <c r="BB105" s="141">
        <f>'06-1 - SO 401 - Býškovská...'!H35</f>
        <v>0</v>
      </c>
      <c r="BC105" s="141">
        <f>'06-1 - SO 401 - Býškovská...'!H36</f>
        <v>0</v>
      </c>
      <c r="BD105" s="143">
        <f>'06-1 - SO 401 - Býškovská...'!H37</f>
        <v>0</v>
      </c>
      <c r="BT105" s="144" t="s">
        <v>90</v>
      </c>
      <c r="BV105" s="144" t="s">
        <v>80</v>
      </c>
      <c r="BW105" s="144" t="s">
        <v>139</v>
      </c>
      <c r="BX105" s="144" t="s">
        <v>136</v>
      </c>
    </row>
    <row r="106" spans="1:76" s="6" customFormat="1" ht="28.5" customHeight="1">
      <c r="A106" s="134" t="s">
        <v>87</v>
      </c>
      <c r="B106" s="135"/>
      <c r="C106" s="136"/>
      <c r="D106" s="136"/>
      <c r="E106" s="137" t="s">
        <v>140</v>
      </c>
      <c r="F106" s="137"/>
      <c r="G106" s="137"/>
      <c r="H106" s="137"/>
      <c r="I106" s="137"/>
      <c r="J106" s="136"/>
      <c r="K106" s="137" t="s">
        <v>141</v>
      </c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8">
        <f>'06-2 - SO 401 - Býškovská...'!M31</f>
        <v>0</v>
      </c>
      <c r="AH106" s="136"/>
      <c r="AI106" s="136"/>
      <c r="AJ106" s="136"/>
      <c r="AK106" s="136"/>
      <c r="AL106" s="136"/>
      <c r="AM106" s="136"/>
      <c r="AN106" s="138">
        <f>SUM(AG106,AT106)</f>
        <v>0</v>
      </c>
      <c r="AO106" s="136"/>
      <c r="AP106" s="136"/>
      <c r="AQ106" s="139"/>
      <c r="AS106" s="140">
        <f>'06-2 - SO 401 - Býškovská...'!M29</f>
        <v>0</v>
      </c>
      <c r="AT106" s="141">
        <f>ROUND(SUM(AV106:AW106),2)</f>
        <v>0</v>
      </c>
      <c r="AU106" s="142">
        <f>'06-2 - SO 401 - Býškovská...'!W127</f>
        <v>0</v>
      </c>
      <c r="AV106" s="141">
        <f>'06-2 - SO 401 - Býškovská...'!M33</f>
        <v>0</v>
      </c>
      <c r="AW106" s="141">
        <f>'06-2 - SO 401 - Býškovská...'!M34</f>
        <v>0</v>
      </c>
      <c r="AX106" s="141">
        <f>'06-2 - SO 401 - Býškovská...'!M35</f>
        <v>0</v>
      </c>
      <c r="AY106" s="141">
        <f>'06-2 - SO 401 - Býškovská...'!M36</f>
        <v>0</v>
      </c>
      <c r="AZ106" s="141">
        <f>'06-2 - SO 401 - Býškovská...'!H33</f>
        <v>0</v>
      </c>
      <c r="BA106" s="141">
        <f>'06-2 - SO 401 - Býškovská...'!H34</f>
        <v>0</v>
      </c>
      <c r="BB106" s="141">
        <f>'06-2 - SO 401 - Býškovská...'!H35</f>
        <v>0</v>
      </c>
      <c r="BC106" s="141">
        <f>'06-2 - SO 401 - Býškovská...'!H36</f>
        <v>0</v>
      </c>
      <c r="BD106" s="143">
        <f>'06-2 - SO 401 - Býškovská...'!H37</f>
        <v>0</v>
      </c>
      <c r="BT106" s="144" t="s">
        <v>90</v>
      </c>
      <c r="BV106" s="144" t="s">
        <v>80</v>
      </c>
      <c r="BW106" s="144" t="s">
        <v>142</v>
      </c>
      <c r="BX106" s="144" t="s">
        <v>136</v>
      </c>
    </row>
    <row r="107" spans="2:76" s="5" customFormat="1" ht="31.5" customHeight="1">
      <c r="B107" s="122"/>
      <c r="C107" s="123"/>
      <c r="D107" s="124" t="s">
        <v>143</v>
      </c>
      <c r="E107" s="124"/>
      <c r="F107" s="124"/>
      <c r="G107" s="124"/>
      <c r="H107" s="124"/>
      <c r="I107" s="125"/>
      <c r="J107" s="124" t="s">
        <v>144</v>
      </c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6">
        <f>ROUND(SUM(AG108:AG109),2)</f>
        <v>0</v>
      </c>
      <c r="AH107" s="125"/>
      <c r="AI107" s="125"/>
      <c r="AJ107" s="125"/>
      <c r="AK107" s="125"/>
      <c r="AL107" s="125"/>
      <c r="AM107" s="125"/>
      <c r="AN107" s="127">
        <f>SUM(AG107,AT107)</f>
        <v>0</v>
      </c>
      <c r="AO107" s="125"/>
      <c r="AP107" s="125"/>
      <c r="AQ107" s="128"/>
      <c r="AS107" s="129">
        <f>ROUND(SUM(AS108:AS109),2)</f>
        <v>0</v>
      </c>
      <c r="AT107" s="130">
        <f>ROUND(SUM(AV107:AW107),2)</f>
        <v>0</v>
      </c>
      <c r="AU107" s="131">
        <f>ROUND(SUM(AU108:AU109),5)</f>
        <v>0</v>
      </c>
      <c r="AV107" s="130">
        <f>ROUND(AZ107*L31,2)</f>
        <v>0</v>
      </c>
      <c r="AW107" s="130">
        <f>ROUND(BA107*L32,2)</f>
        <v>0</v>
      </c>
      <c r="AX107" s="130">
        <f>ROUND(BB107*L31,2)</f>
        <v>0</v>
      </c>
      <c r="AY107" s="130">
        <f>ROUND(BC107*L32,2)</f>
        <v>0</v>
      </c>
      <c r="AZ107" s="130">
        <f>ROUND(SUM(AZ108:AZ109),2)</f>
        <v>0</v>
      </c>
      <c r="BA107" s="130">
        <f>ROUND(SUM(BA108:BA109),2)</f>
        <v>0</v>
      </c>
      <c r="BB107" s="130">
        <f>ROUND(SUM(BB108:BB109),2)</f>
        <v>0</v>
      </c>
      <c r="BC107" s="130">
        <f>ROUND(SUM(BC108:BC109),2)</f>
        <v>0</v>
      </c>
      <c r="BD107" s="132">
        <f>ROUND(SUM(BD108:BD109),2)</f>
        <v>0</v>
      </c>
      <c r="BS107" s="133" t="s">
        <v>77</v>
      </c>
      <c r="BT107" s="133" t="s">
        <v>85</v>
      </c>
      <c r="BU107" s="133" t="s">
        <v>79</v>
      </c>
      <c r="BV107" s="133" t="s">
        <v>80</v>
      </c>
      <c r="BW107" s="133" t="s">
        <v>145</v>
      </c>
      <c r="BX107" s="133" t="s">
        <v>81</v>
      </c>
    </row>
    <row r="108" spans="1:76" s="6" customFormat="1" ht="28.5" customHeight="1">
      <c r="A108" s="134" t="s">
        <v>87</v>
      </c>
      <c r="B108" s="135"/>
      <c r="C108" s="136"/>
      <c r="D108" s="136"/>
      <c r="E108" s="137" t="s">
        <v>146</v>
      </c>
      <c r="F108" s="137"/>
      <c r="G108" s="137"/>
      <c r="H108" s="137"/>
      <c r="I108" s="137"/>
      <c r="J108" s="136"/>
      <c r="K108" s="137" t="s">
        <v>147</v>
      </c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8">
        <f>'07-1 - SO 402 - Mládežnic...'!M31</f>
        <v>0</v>
      </c>
      <c r="AH108" s="136"/>
      <c r="AI108" s="136"/>
      <c r="AJ108" s="136"/>
      <c r="AK108" s="136"/>
      <c r="AL108" s="136"/>
      <c r="AM108" s="136"/>
      <c r="AN108" s="138">
        <f>SUM(AG108,AT108)</f>
        <v>0</v>
      </c>
      <c r="AO108" s="136"/>
      <c r="AP108" s="136"/>
      <c r="AQ108" s="139"/>
      <c r="AS108" s="140">
        <f>'07-1 - SO 402 - Mládežnic...'!M29</f>
        <v>0</v>
      </c>
      <c r="AT108" s="141">
        <f>ROUND(SUM(AV108:AW108),2)</f>
        <v>0</v>
      </c>
      <c r="AU108" s="142">
        <f>'07-1 - SO 402 - Mládežnic...'!W119</f>
        <v>0</v>
      </c>
      <c r="AV108" s="141">
        <f>'07-1 - SO 402 - Mládežnic...'!M33</f>
        <v>0</v>
      </c>
      <c r="AW108" s="141">
        <f>'07-1 - SO 402 - Mládežnic...'!M34</f>
        <v>0</v>
      </c>
      <c r="AX108" s="141">
        <f>'07-1 - SO 402 - Mládežnic...'!M35</f>
        <v>0</v>
      </c>
      <c r="AY108" s="141">
        <f>'07-1 - SO 402 - Mládežnic...'!M36</f>
        <v>0</v>
      </c>
      <c r="AZ108" s="141">
        <f>'07-1 - SO 402 - Mládežnic...'!H33</f>
        <v>0</v>
      </c>
      <c r="BA108" s="141">
        <f>'07-1 - SO 402 - Mládežnic...'!H34</f>
        <v>0</v>
      </c>
      <c r="BB108" s="141">
        <f>'07-1 - SO 402 - Mládežnic...'!H35</f>
        <v>0</v>
      </c>
      <c r="BC108" s="141">
        <f>'07-1 - SO 402 - Mládežnic...'!H36</f>
        <v>0</v>
      </c>
      <c r="BD108" s="143">
        <f>'07-1 - SO 402 - Mládežnic...'!H37</f>
        <v>0</v>
      </c>
      <c r="BT108" s="144" t="s">
        <v>90</v>
      </c>
      <c r="BV108" s="144" t="s">
        <v>80</v>
      </c>
      <c r="BW108" s="144" t="s">
        <v>148</v>
      </c>
      <c r="BX108" s="144" t="s">
        <v>145</v>
      </c>
    </row>
    <row r="109" spans="1:76" s="6" customFormat="1" ht="28.5" customHeight="1">
      <c r="A109" s="134" t="s">
        <v>87</v>
      </c>
      <c r="B109" s="135"/>
      <c r="C109" s="136"/>
      <c r="D109" s="136"/>
      <c r="E109" s="137" t="s">
        <v>149</v>
      </c>
      <c r="F109" s="137"/>
      <c r="G109" s="137"/>
      <c r="H109" s="137"/>
      <c r="I109" s="137"/>
      <c r="J109" s="136"/>
      <c r="K109" s="137" t="s">
        <v>150</v>
      </c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8">
        <f>'07-2 - SO 402 - Mládežnic...'!M31</f>
        <v>0</v>
      </c>
      <c r="AH109" s="136"/>
      <c r="AI109" s="136"/>
      <c r="AJ109" s="136"/>
      <c r="AK109" s="136"/>
      <c r="AL109" s="136"/>
      <c r="AM109" s="136"/>
      <c r="AN109" s="138">
        <f>SUM(AG109,AT109)</f>
        <v>0</v>
      </c>
      <c r="AO109" s="136"/>
      <c r="AP109" s="136"/>
      <c r="AQ109" s="139"/>
      <c r="AS109" s="140">
        <f>'07-2 - SO 402 - Mládežnic...'!M29</f>
        <v>0</v>
      </c>
      <c r="AT109" s="141">
        <f>ROUND(SUM(AV109:AW109),2)</f>
        <v>0</v>
      </c>
      <c r="AU109" s="142">
        <f>'07-2 - SO 402 - Mládežnic...'!W127</f>
        <v>0</v>
      </c>
      <c r="AV109" s="141">
        <f>'07-2 - SO 402 - Mládežnic...'!M33</f>
        <v>0</v>
      </c>
      <c r="AW109" s="141">
        <f>'07-2 - SO 402 - Mládežnic...'!M34</f>
        <v>0</v>
      </c>
      <c r="AX109" s="141">
        <f>'07-2 - SO 402 - Mládežnic...'!M35</f>
        <v>0</v>
      </c>
      <c r="AY109" s="141">
        <f>'07-2 - SO 402 - Mládežnic...'!M36</f>
        <v>0</v>
      </c>
      <c r="AZ109" s="141">
        <f>'07-2 - SO 402 - Mládežnic...'!H33</f>
        <v>0</v>
      </c>
      <c r="BA109" s="141">
        <f>'07-2 - SO 402 - Mládežnic...'!H34</f>
        <v>0</v>
      </c>
      <c r="BB109" s="141">
        <f>'07-2 - SO 402 - Mládežnic...'!H35</f>
        <v>0</v>
      </c>
      <c r="BC109" s="141">
        <f>'07-2 - SO 402 - Mládežnic...'!H36</f>
        <v>0</v>
      </c>
      <c r="BD109" s="143">
        <f>'07-2 - SO 402 - Mládežnic...'!H37</f>
        <v>0</v>
      </c>
      <c r="BT109" s="144" t="s">
        <v>90</v>
      </c>
      <c r="BV109" s="144" t="s">
        <v>80</v>
      </c>
      <c r="BW109" s="144" t="s">
        <v>151</v>
      </c>
      <c r="BX109" s="144" t="s">
        <v>145</v>
      </c>
    </row>
    <row r="110" spans="2:76" s="5" customFormat="1" ht="31.5" customHeight="1">
      <c r="B110" s="122"/>
      <c r="C110" s="123"/>
      <c r="D110" s="124" t="s">
        <v>152</v>
      </c>
      <c r="E110" s="124"/>
      <c r="F110" s="124"/>
      <c r="G110" s="124"/>
      <c r="H110" s="124"/>
      <c r="I110" s="125"/>
      <c r="J110" s="124" t="s">
        <v>153</v>
      </c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6">
        <f>ROUND(SUM(AG111:AG112),2)</f>
        <v>0</v>
      </c>
      <c r="AH110" s="125"/>
      <c r="AI110" s="125"/>
      <c r="AJ110" s="125"/>
      <c r="AK110" s="125"/>
      <c r="AL110" s="125"/>
      <c r="AM110" s="125"/>
      <c r="AN110" s="127">
        <f>SUM(AG110,AT110)</f>
        <v>0</v>
      </c>
      <c r="AO110" s="125"/>
      <c r="AP110" s="125"/>
      <c r="AQ110" s="128"/>
      <c r="AS110" s="129">
        <f>ROUND(SUM(AS111:AS112),2)</f>
        <v>0</v>
      </c>
      <c r="AT110" s="130">
        <f>ROUND(SUM(AV110:AW110),2)</f>
        <v>0</v>
      </c>
      <c r="AU110" s="131">
        <f>ROUND(SUM(AU111:AU112),5)</f>
        <v>0</v>
      </c>
      <c r="AV110" s="130">
        <f>ROUND(AZ110*L31,2)</f>
        <v>0</v>
      </c>
      <c r="AW110" s="130">
        <f>ROUND(BA110*L32,2)</f>
        <v>0</v>
      </c>
      <c r="AX110" s="130">
        <f>ROUND(BB110*L31,2)</f>
        <v>0</v>
      </c>
      <c r="AY110" s="130">
        <f>ROUND(BC110*L32,2)</f>
        <v>0</v>
      </c>
      <c r="AZ110" s="130">
        <f>ROUND(SUM(AZ111:AZ112),2)</f>
        <v>0</v>
      </c>
      <c r="BA110" s="130">
        <f>ROUND(SUM(BA111:BA112),2)</f>
        <v>0</v>
      </c>
      <c r="BB110" s="130">
        <f>ROUND(SUM(BB111:BB112),2)</f>
        <v>0</v>
      </c>
      <c r="BC110" s="130">
        <f>ROUND(SUM(BC111:BC112),2)</f>
        <v>0</v>
      </c>
      <c r="BD110" s="132">
        <f>ROUND(SUM(BD111:BD112),2)</f>
        <v>0</v>
      </c>
      <c r="BS110" s="133" t="s">
        <v>77</v>
      </c>
      <c r="BT110" s="133" t="s">
        <v>85</v>
      </c>
      <c r="BU110" s="133" t="s">
        <v>79</v>
      </c>
      <c r="BV110" s="133" t="s">
        <v>80</v>
      </c>
      <c r="BW110" s="133" t="s">
        <v>154</v>
      </c>
      <c r="BX110" s="133" t="s">
        <v>81</v>
      </c>
    </row>
    <row r="111" spans="1:76" s="6" customFormat="1" ht="28.5" customHeight="1">
      <c r="A111" s="134" t="s">
        <v>87</v>
      </c>
      <c r="B111" s="135"/>
      <c r="C111" s="136"/>
      <c r="D111" s="136"/>
      <c r="E111" s="137" t="s">
        <v>155</v>
      </c>
      <c r="F111" s="137"/>
      <c r="G111" s="137"/>
      <c r="H111" s="137"/>
      <c r="I111" s="137"/>
      <c r="J111" s="136"/>
      <c r="K111" s="137" t="s">
        <v>156</v>
      </c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8">
        <f>'08-1 - SO 403 - Mládežnic...'!M31</f>
        <v>0</v>
      </c>
      <c r="AH111" s="136"/>
      <c r="AI111" s="136"/>
      <c r="AJ111" s="136"/>
      <c r="AK111" s="136"/>
      <c r="AL111" s="136"/>
      <c r="AM111" s="136"/>
      <c r="AN111" s="138">
        <f>SUM(AG111,AT111)</f>
        <v>0</v>
      </c>
      <c r="AO111" s="136"/>
      <c r="AP111" s="136"/>
      <c r="AQ111" s="139"/>
      <c r="AS111" s="140">
        <f>'08-1 - SO 403 - Mládežnic...'!M29</f>
        <v>0</v>
      </c>
      <c r="AT111" s="141">
        <f>ROUND(SUM(AV111:AW111),2)</f>
        <v>0</v>
      </c>
      <c r="AU111" s="142">
        <f>'08-1 - SO 403 - Mládežnic...'!W119</f>
        <v>0</v>
      </c>
      <c r="AV111" s="141">
        <f>'08-1 - SO 403 - Mládežnic...'!M33</f>
        <v>0</v>
      </c>
      <c r="AW111" s="141">
        <f>'08-1 - SO 403 - Mládežnic...'!M34</f>
        <v>0</v>
      </c>
      <c r="AX111" s="141">
        <f>'08-1 - SO 403 - Mládežnic...'!M35</f>
        <v>0</v>
      </c>
      <c r="AY111" s="141">
        <f>'08-1 - SO 403 - Mládežnic...'!M36</f>
        <v>0</v>
      </c>
      <c r="AZ111" s="141">
        <f>'08-1 - SO 403 - Mládežnic...'!H33</f>
        <v>0</v>
      </c>
      <c r="BA111" s="141">
        <f>'08-1 - SO 403 - Mládežnic...'!H34</f>
        <v>0</v>
      </c>
      <c r="BB111" s="141">
        <f>'08-1 - SO 403 - Mládežnic...'!H35</f>
        <v>0</v>
      </c>
      <c r="BC111" s="141">
        <f>'08-1 - SO 403 - Mládežnic...'!H36</f>
        <v>0</v>
      </c>
      <c r="BD111" s="143">
        <f>'08-1 - SO 403 - Mládežnic...'!H37</f>
        <v>0</v>
      </c>
      <c r="BT111" s="144" t="s">
        <v>90</v>
      </c>
      <c r="BV111" s="144" t="s">
        <v>80</v>
      </c>
      <c r="BW111" s="144" t="s">
        <v>157</v>
      </c>
      <c r="BX111" s="144" t="s">
        <v>154</v>
      </c>
    </row>
    <row r="112" spans="1:76" s="6" customFormat="1" ht="28.5" customHeight="1">
      <c r="A112" s="134" t="s">
        <v>87</v>
      </c>
      <c r="B112" s="135"/>
      <c r="C112" s="136"/>
      <c r="D112" s="136"/>
      <c r="E112" s="137" t="s">
        <v>158</v>
      </c>
      <c r="F112" s="137"/>
      <c r="G112" s="137"/>
      <c r="H112" s="137"/>
      <c r="I112" s="137"/>
      <c r="J112" s="136"/>
      <c r="K112" s="137" t="s">
        <v>159</v>
      </c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8">
        <f>'08-2 - SO 403 - Mládežnic...'!M31</f>
        <v>0</v>
      </c>
      <c r="AH112" s="136"/>
      <c r="AI112" s="136"/>
      <c r="AJ112" s="136"/>
      <c r="AK112" s="136"/>
      <c r="AL112" s="136"/>
      <c r="AM112" s="136"/>
      <c r="AN112" s="138">
        <f>SUM(AG112,AT112)</f>
        <v>0</v>
      </c>
      <c r="AO112" s="136"/>
      <c r="AP112" s="136"/>
      <c r="AQ112" s="139"/>
      <c r="AS112" s="140">
        <f>'08-2 - SO 403 - Mládežnic...'!M29</f>
        <v>0</v>
      </c>
      <c r="AT112" s="141">
        <f>ROUND(SUM(AV112:AW112),2)</f>
        <v>0</v>
      </c>
      <c r="AU112" s="142">
        <f>'08-2 - SO 403 - Mládežnic...'!W127</f>
        <v>0</v>
      </c>
      <c r="AV112" s="141">
        <f>'08-2 - SO 403 - Mládežnic...'!M33</f>
        <v>0</v>
      </c>
      <c r="AW112" s="141">
        <f>'08-2 - SO 403 - Mládežnic...'!M34</f>
        <v>0</v>
      </c>
      <c r="AX112" s="141">
        <f>'08-2 - SO 403 - Mládežnic...'!M35</f>
        <v>0</v>
      </c>
      <c r="AY112" s="141">
        <f>'08-2 - SO 403 - Mládežnic...'!M36</f>
        <v>0</v>
      </c>
      <c r="AZ112" s="141">
        <f>'08-2 - SO 403 - Mládežnic...'!H33</f>
        <v>0</v>
      </c>
      <c r="BA112" s="141">
        <f>'08-2 - SO 403 - Mládežnic...'!H34</f>
        <v>0</v>
      </c>
      <c r="BB112" s="141">
        <f>'08-2 - SO 403 - Mládežnic...'!H35</f>
        <v>0</v>
      </c>
      <c r="BC112" s="141">
        <f>'08-2 - SO 403 - Mládežnic...'!H36</f>
        <v>0</v>
      </c>
      <c r="BD112" s="143">
        <f>'08-2 - SO 403 - Mládežnic...'!H37</f>
        <v>0</v>
      </c>
      <c r="BT112" s="144" t="s">
        <v>90</v>
      </c>
      <c r="BV112" s="144" t="s">
        <v>80</v>
      </c>
      <c r="BW112" s="144" t="s">
        <v>160</v>
      </c>
      <c r="BX112" s="144" t="s">
        <v>154</v>
      </c>
    </row>
    <row r="113" spans="2:76" s="5" customFormat="1" ht="16.5" customHeight="1">
      <c r="B113" s="122"/>
      <c r="C113" s="123"/>
      <c r="D113" s="124" t="s">
        <v>161</v>
      </c>
      <c r="E113" s="124"/>
      <c r="F113" s="124"/>
      <c r="G113" s="124"/>
      <c r="H113" s="124"/>
      <c r="I113" s="125"/>
      <c r="J113" s="124" t="s">
        <v>162</v>
      </c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6">
        <f>ROUND(SUM(AG114:AG115),2)</f>
        <v>0</v>
      </c>
      <c r="AH113" s="125"/>
      <c r="AI113" s="125"/>
      <c r="AJ113" s="125"/>
      <c r="AK113" s="125"/>
      <c r="AL113" s="125"/>
      <c r="AM113" s="125"/>
      <c r="AN113" s="127">
        <f>SUM(AG113,AT113)</f>
        <v>0</v>
      </c>
      <c r="AO113" s="125"/>
      <c r="AP113" s="125"/>
      <c r="AQ113" s="128"/>
      <c r="AS113" s="129">
        <f>ROUND(SUM(AS114:AS115),2)</f>
        <v>0</v>
      </c>
      <c r="AT113" s="130">
        <f>ROUND(SUM(AV113:AW113),2)</f>
        <v>0</v>
      </c>
      <c r="AU113" s="131">
        <f>ROUND(SUM(AU114:AU115),5)</f>
        <v>0</v>
      </c>
      <c r="AV113" s="130">
        <f>ROUND(AZ113*L31,2)</f>
        <v>0</v>
      </c>
      <c r="AW113" s="130">
        <f>ROUND(BA113*L32,2)</f>
        <v>0</v>
      </c>
      <c r="AX113" s="130">
        <f>ROUND(BB113*L31,2)</f>
        <v>0</v>
      </c>
      <c r="AY113" s="130">
        <f>ROUND(BC113*L32,2)</f>
        <v>0</v>
      </c>
      <c r="AZ113" s="130">
        <f>ROUND(SUM(AZ114:AZ115),2)</f>
        <v>0</v>
      </c>
      <c r="BA113" s="130">
        <f>ROUND(SUM(BA114:BA115),2)</f>
        <v>0</v>
      </c>
      <c r="BB113" s="130">
        <f>ROUND(SUM(BB114:BB115),2)</f>
        <v>0</v>
      </c>
      <c r="BC113" s="130">
        <f>ROUND(SUM(BC114:BC115),2)</f>
        <v>0</v>
      </c>
      <c r="BD113" s="132">
        <f>ROUND(SUM(BD114:BD115),2)</f>
        <v>0</v>
      </c>
      <c r="BS113" s="133" t="s">
        <v>77</v>
      </c>
      <c r="BT113" s="133" t="s">
        <v>85</v>
      </c>
      <c r="BU113" s="133" t="s">
        <v>79</v>
      </c>
      <c r="BV113" s="133" t="s">
        <v>80</v>
      </c>
      <c r="BW113" s="133" t="s">
        <v>163</v>
      </c>
      <c r="BX113" s="133" t="s">
        <v>81</v>
      </c>
    </row>
    <row r="114" spans="1:76" s="6" customFormat="1" ht="28.5" customHeight="1">
      <c r="A114" s="134" t="s">
        <v>87</v>
      </c>
      <c r="B114" s="135"/>
      <c r="C114" s="136"/>
      <c r="D114" s="136"/>
      <c r="E114" s="137" t="s">
        <v>164</v>
      </c>
      <c r="F114" s="137"/>
      <c r="G114" s="137"/>
      <c r="H114" s="137"/>
      <c r="I114" s="137"/>
      <c r="J114" s="136"/>
      <c r="K114" s="137" t="s">
        <v>165</v>
      </c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8">
        <f>'09-1 - SO 404 - Masarykov...'!M31</f>
        <v>0</v>
      </c>
      <c r="AH114" s="136"/>
      <c r="AI114" s="136"/>
      <c r="AJ114" s="136"/>
      <c r="AK114" s="136"/>
      <c r="AL114" s="136"/>
      <c r="AM114" s="136"/>
      <c r="AN114" s="138">
        <f>SUM(AG114,AT114)</f>
        <v>0</v>
      </c>
      <c r="AO114" s="136"/>
      <c r="AP114" s="136"/>
      <c r="AQ114" s="139"/>
      <c r="AS114" s="140">
        <f>'09-1 - SO 404 - Masarykov...'!M29</f>
        <v>0</v>
      </c>
      <c r="AT114" s="141">
        <f>ROUND(SUM(AV114:AW114),2)</f>
        <v>0</v>
      </c>
      <c r="AU114" s="142">
        <f>'09-1 - SO 404 - Masarykov...'!W119</f>
        <v>0</v>
      </c>
      <c r="AV114" s="141">
        <f>'09-1 - SO 404 - Masarykov...'!M33</f>
        <v>0</v>
      </c>
      <c r="AW114" s="141">
        <f>'09-1 - SO 404 - Masarykov...'!M34</f>
        <v>0</v>
      </c>
      <c r="AX114" s="141">
        <f>'09-1 - SO 404 - Masarykov...'!M35</f>
        <v>0</v>
      </c>
      <c r="AY114" s="141">
        <f>'09-1 - SO 404 - Masarykov...'!M36</f>
        <v>0</v>
      </c>
      <c r="AZ114" s="141">
        <f>'09-1 - SO 404 - Masarykov...'!H33</f>
        <v>0</v>
      </c>
      <c r="BA114" s="141">
        <f>'09-1 - SO 404 - Masarykov...'!H34</f>
        <v>0</v>
      </c>
      <c r="BB114" s="141">
        <f>'09-1 - SO 404 - Masarykov...'!H35</f>
        <v>0</v>
      </c>
      <c r="BC114" s="141">
        <f>'09-1 - SO 404 - Masarykov...'!H36</f>
        <v>0</v>
      </c>
      <c r="BD114" s="143">
        <f>'09-1 - SO 404 - Masarykov...'!H37</f>
        <v>0</v>
      </c>
      <c r="BT114" s="144" t="s">
        <v>90</v>
      </c>
      <c r="BV114" s="144" t="s">
        <v>80</v>
      </c>
      <c r="BW114" s="144" t="s">
        <v>166</v>
      </c>
      <c r="BX114" s="144" t="s">
        <v>163</v>
      </c>
    </row>
    <row r="115" spans="1:76" s="6" customFormat="1" ht="28.5" customHeight="1">
      <c r="A115" s="134" t="s">
        <v>87</v>
      </c>
      <c r="B115" s="135"/>
      <c r="C115" s="136"/>
      <c r="D115" s="136"/>
      <c r="E115" s="137" t="s">
        <v>167</v>
      </c>
      <c r="F115" s="137"/>
      <c r="G115" s="137"/>
      <c r="H115" s="137"/>
      <c r="I115" s="137"/>
      <c r="J115" s="136"/>
      <c r="K115" s="137" t="s">
        <v>168</v>
      </c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8">
        <f>'09-2 - SO 404 - Masarykov...'!M31</f>
        <v>0</v>
      </c>
      <c r="AH115" s="136"/>
      <c r="AI115" s="136"/>
      <c r="AJ115" s="136"/>
      <c r="AK115" s="136"/>
      <c r="AL115" s="136"/>
      <c r="AM115" s="136"/>
      <c r="AN115" s="138">
        <f>SUM(AG115,AT115)</f>
        <v>0</v>
      </c>
      <c r="AO115" s="136"/>
      <c r="AP115" s="136"/>
      <c r="AQ115" s="139"/>
      <c r="AS115" s="140">
        <f>'09-2 - SO 404 - Masarykov...'!M29</f>
        <v>0</v>
      </c>
      <c r="AT115" s="141">
        <f>ROUND(SUM(AV115:AW115),2)</f>
        <v>0</v>
      </c>
      <c r="AU115" s="142">
        <f>'09-2 - SO 404 - Masarykov...'!W127</f>
        <v>0</v>
      </c>
      <c r="AV115" s="141">
        <f>'09-2 - SO 404 - Masarykov...'!M33</f>
        <v>0</v>
      </c>
      <c r="AW115" s="141">
        <f>'09-2 - SO 404 - Masarykov...'!M34</f>
        <v>0</v>
      </c>
      <c r="AX115" s="141">
        <f>'09-2 - SO 404 - Masarykov...'!M35</f>
        <v>0</v>
      </c>
      <c r="AY115" s="141">
        <f>'09-2 - SO 404 - Masarykov...'!M36</f>
        <v>0</v>
      </c>
      <c r="AZ115" s="141">
        <f>'09-2 - SO 404 - Masarykov...'!H33</f>
        <v>0</v>
      </c>
      <c r="BA115" s="141">
        <f>'09-2 - SO 404 - Masarykov...'!H34</f>
        <v>0</v>
      </c>
      <c r="BB115" s="141">
        <f>'09-2 - SO 404 - Masarykov...'!H35</f>
        <v>0</v>
      </c>
      <c r="BC115" s="141">
        <f>'09-2 - SO 404 - Masarykov...'!H36</f>
        <v>0</v>
      </c>
      <c r="BD115" s="143">
        <f>'09-2 - SO 404 - Masarykov...'!H37</f>
        <v>0</v>
      </c>
      <c r="BT115" s="144" t="s">
        <v>90</v>
      </c>
      <c r="BV115" s="144" t="s">
        <v>80</v>
      </c>
      <c r="BW115" s="144" t="s">
        <v>169</v>
      </c>
      <c r="BX115" s="144" t="s">
        <v>163</v>
      </c>
    </row>
    <row r="116" spans="2:76" s="5" customFormat="1" ht="31.5" customHeight="1">
      <c r="B116" s="122"/>
      <c r="C116" s="123"/>
      <c r="D116" s="124" t="s">
        <v>170</v>
      </c>
      <c r="E116" s="124"/>
      <c r="F116" s="124"/>
      <c r="G116" s="124"/>
      <c r="H116" s="124"/>
      <c r="I116" s="125"/>
      <c r="J116" s="124" t="s">
        <v>171</v>
      </c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6">
        <f>ROUND(SUM(AG117:AG118),2)</f>
        <v>0</v>
      </c>
      <c r="AH116" s="125"/>
      <c r="AI116" s="125"/>
      <c r="AJ116" s="125"/>
      <c r="AK116" s="125"/>
      <c r="AL116" s="125"/>
      <c r="AM116" s="125"/>
      <c r="AN116" s="127">
        <f>SUM(AG116,AT116)</f>
        <v>0</v>
      </c>
      <c r="AO116" s="125"/>
      <c r="AP116" s="125"/>
      <c r="AQ116" s="128"/>
      <c r="AS116" s="129">
        <f>ROUND(SUM(AS117:AS118),2)</f>
        <v>0</v>
      </c>
      <c r="AT116" s="130">
        <f>ROUND(SUM(AV116:AW116),2)</f>
        <v>0</v>
      </c>
      <c r="AU116" s="131">
        <f>ROUND(SUM(AU117:AU118),5)</f>
        <v>0</v>
      </c>
      <c r="AV116" s="130">
        <f>ROUND(AZ116*L31,2)</f>
        <v>0</v>
      </c>
      <c r="AW116" s="130">
        <f>ROUND(BA116*L32,2)</f>
        <v>0</v>
      </c>
      <c r="AX116" s="130">
        <f>ROUND(BB116*L31,2)</f>
        <v>0</v>
      </c>
      <c r="AY116" s="130">
        <f>ROUND(BC116*L32,2)</f>
        <v>0</v>
      </c>
      <c r="AZ116" s="130">
        <f>ROUND(SUM(AZ117:AZ118),2)</f>
        <v>0</v>
      </c>
      <c r="BA116" s="130">
        <f>ROUND(SUM(BA117:BA118),2)</f>
        <v>0</v>
      </c>
      <c r="BB116" s="130">
        <f>ROUND(SUM(BB117:BB118),2)</f>
        <v>0</v>
      </c>
      <c r="BC116" s="130">
        <f>ROUND(SUM(BC117:BC118),2)</f>
        <v>0</v>
      </c>
      <c r="BD116" s="132">
        <f>ROUND(SUM(BD117:BD118),2)</f>
        <v>0</v>
      </c>
      <c r="BS116" s="133" t="s">
        <v>77</v>
      </c>
      <c r="BT116" s="133" t="s">
        <v>85</v>
      </c>
      <c r="BU116" s="133" t="s">
        <v>79</v>
      </c>
      <c r="BV116" s="133" t="s">
        <v>80</v>
      </c>
      <c r="BW116" s="133" t="s">
        <v>172</v>
      </c>
      <c r="BX116" s="133" t="s">
        <v>81</v>
      </c>
    </row>
    <row r="117" spans="1:76" s="6" customFormat="1" ht="28.5" customHeight="1">
      <c r="A117" s="134" t="s">
        <v>87</v>
      </c>
      <c r="B117" s="135"/>
      <c r="C117" s="136"/>
      <c r="D117" s="136"/>
      <c r="E117" s="137" t="s">
        <v>173</v>
      </c>
      <c r="F117" s="137"/>
      <c r="G117" s="137"/>
      <c r="H117" s="137"/>
      <c r="I117" s="137"/>
      <c r="J117" s="136"/>
      <c r="K117" s="137" t="s">
        <v>174</v>
      </c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8">
        <f>'10-1 - SO 405 - Mladežnic...'!M31</f>
        <v>0</v>
      </c>
      <c r="AH117" s="136"/>
      <c r="AI117" s="136"/>
      <c r="AJ117" s="136"/>
      <c r="AK117" s="136"/>
      <c r="AL117" s="136"/>
      <c r="AM117" s="136"/>
      <c r="AN117" s="138">
        <f>SUM(AG117,AT117)</f>
        <v>0</v>
      </c>
      <c r="AO117" s="136"/>
      <c r="AP117" s="136"/>
      <c r="AQ117" s="139"/>
      <c r="AS117" s="140">
        <f>'10-1 - SO 405 - Mladežnic...'!M29</f>
        <v>0</v>
      </c>
      <c r="AT117" s="141">
        <f>ROUND(SUM(AV117:AW117),2)</f>
        <v>0</v>
      </c>
      <c r="AU117" s="142">
        <f>'10-1 - SO 405 - Mladežnic...'!W119</f>
        <v>0</v>
      </c>
      <c r="AV117" s="141">
        <f>'10-1 - SO 405 - Mladežnic...'!M33</f>
        <v>0</v>
      </c>
      <c r="AW117" s="141">
        <f>'10-1 - SO 405 - Mladežnic...'!M34</f>
        <v>0</v>
      </c>
      <c r="AX117" s="141">
        <f>'10-1 - SO 405 - Mladežnic...'!M35</f>
        <v>0</v>
      </c>
      <c r="AY117" s="141">
        <f>'10-1 - SO 405 - Mladežnic...'!M36</f>
        <v>0</v>
      </c>
      <c r="AZ117" s="141">
        <f>'10-1 - SO 405 - Mladežnic...'!H33</f>
        <v>0</v>
      </c>
      <c r="BA117" s="141">
        <f>'10-1 - SO 405 - Mladežnic...'!H34</f>
        <v>0</v>
      </c>
      <c r="BB117" s="141">
        <f>'10-1 - SO 405 - Mladežnic...'!H35</f>
        <v>0</v>
      </c>
      <c r="BC117" s="141">
        <f>'10-1 - SO 405 - Mladežnic...'!H36</f>
        <v>0</v>
      </c>
      <c r="BD117" s="143">
        <f>'10-1 - SO 405 - Mladežnic...'!H37</f>
        <v>0</v>
      </c>
      <c r="BT117" s="144" t="s">
        <v>90</v>
      </c>
      <c r="BV117" s="144" t="s">
        <v>80</v>
      </c>
      <c r="BW117" s="144" t="s">
        <v>175</v>
      </c>
      <c r="BX117" s="144" t="s">
        <v>172</v>
      </c>
    </row>
    <row r="118" spans="1:76" s="6" customFormat="1" ht="28.5" customHeight="1">
      <c r="A118" s="134" t="s">
        <v>87</v>
      </c>
      <c r="B118" s="135"/>
      <c r="C118" s="136"/>
      <c r="D118" s="136"/>
      <c r="E118" s="137" t="s">
        <v>176</v>
      </c>
      <c r="F118" s="137"/>
      <c r="G118" s="137"/>
      <c r="H118" s="137"/>
      <c r="I118" s="137"/>
      <c r="J118" s="136"/>
      <c r="K118" s="137" t="s">
        <v>177</v>
      </c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8">
        <f>'10-2 - SO 405 - Mladežnic...'!M31</f>
        <v>0</v>
      </c>
      <c r="AH118" s="136"/>
      <c r="AI118" s="136"/>
      <c r="AJ118" s="136"/>
      <c r="AK118" s="136"/>
      <c r="AL118" s="136"/>
      <c r="AM118" s="136"/>
      <c r="AN118" s="138">
        <f>SUM(AG118,AT118)</f>
        <v>0</v>
      </c>
      <c r="AO118" s="136"/>
      <c r="AP118" s="136"/>
      <c r="AQ118" s="139"/>
      <c r="AS118" s="145">
        <f>'10-2 - SO 405 - Mladežnic...'!M29</f>
        <v>0</v>
      </c>
      <c r="AT118" s="146">
        <f>ROUND(SUM(AV118:AW118),2)</f>
        <v>0</v>
      </c>
      <c r="AU118" s="147">
        <f>'10-2 - SO 405 - Mladežnic...'!W127</f>
        <v>0</v>
      </c>
      <c r="AV118" s="146">
        <f>'10-2 - SO 405 - Mladežnic...'!M33</f>
        <v>0</v>
      </c>
      <c r="AW118" s="146">
        <f>'10-2 - SO 405 - Mladežnic...'!M34</f>
        <v>0</v>
      </c>
      <c r="AX118" s="146">
        <f>'10-2 - SO 405 - Mladežnic...'!M35</f>
        <v>0</v>
      </c>
      <c r="AY118" s="146">
        <f>'10-2 - SO 405 - Mladežnic...'!M36</f>
        <v>0</v>
      </c>
      <c r="AZ118" s="146">
        <f>'10-2 - SO 405 - Mladežnic...'!H33</f>
        <v>0</v>
      </c>
      <c r="BA118" s="146">
        <f>'10-2 - SO 405 - Mladežnic...'!H34</f>
        <v>0</v>
      </c>
      <c r="BB118" s="146">
        <f>'10-2 - SO 405 - Mladežnic...'!H35</f>
        <v>0</v>
      </c>
      <c r="BC118" s="146">
        <f>'10-2 - SO 405 - Mladežnic...'!H36</f>
        <v>0</v>
      </c>
      <c r="BD118" s="148">
        <f>'10-2 - SO 405 - Mladežnic...'!H37</f>
        <v>0</v>
      </c>
      <c r="BT118" s="144" t="s">
        <v>90</v>
      </c>
      <c r="BV118" s="144" t="s">
        <v>80</v>
      </c>
      <c r="BW118" s="144" t="s">
        <v>178</v>
      </c>
      <c r="BX118" s="144" t="s">
        <v>172</v>
      </c>
    </row>
    <row r="119" spans="2:43" ht="13.5">
      <c r="B119" s="28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1"/>
    </row>
    <row r="120" spans="2:48" s="1" customFormat="1" ht="30" customHeight="1">
      <c r="B120" s="48"/>
      <c r="C120" s="112" t="s">
        <v>179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115">
        <f>ROUND(SUM(AG121:AG124),2)</f>
        <v>0</v>
      </c>
      <c r="AH120" s="115"/>
      <c r="AI120" s="115"/>
      <c r="AJ120" s="115"/>
      <c r="AK120" s="115"/>
      <c r="AL120" s="115"/>
      <c r="AM120" s="115"/>
      <c r="AN120" s="115">
        <f>ROUND(SUM(AN121:AN124),2)</f>
        <v>0</v>
      </c>
      <c r="AO120" s="115"/>
      <c r="AP120" s="115"/>
      <c r="AQ120" s="50"/>
      <c r="AS120" s="108" t="s">
        <v>180</v>
      </c>
      <c r="AT120" s="109" t="s">
        <v>181</v>
      </c>
      <c r="AU120" s="109" t="s">
        <v>42</v>
      </c>
      <c r="AV120" s="110" t="s">
        <v>65</v>
      </c>
    </row>
    <row r="121" spans="2:89" s="1" customFormat="1" ht="19.9" customHeight="1">
      <c r="B121" s="48"/>
      <c r="C121" s="49"/>
      <c r="D121" s="149" t="s">
        <v>182</v>
      </c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150">
        <f>ROUND(AG87*AS121,2)</f>
        <v>0</v>
      </c>
      <c r="AH121" s="138"/>
      <c r="AI121" s="138"/>
      <c r="AJ121" s="138"/>
      <c r="AK121" s="138"/>
      <c r="AL121" s="138"/>
      <c r="AM121" s="138"/>
      <c r="AN121" s="138">
        <f>ROUND(AG121+AV121,2)</f>
        <v>0</v>
      </c>
      <c r="AO121" s="138"/>
      <c r="AP121" s="138"/>
      <c r="AQ121" s="50"/>
      <c r="AS121" s="151">
        <v>0</v>
      </c>
      <c r="AT121" s="152" t="s">
        <v>183</v>
      </c>
      <c r="AU121" s="152" t="s">
        <v>43</v>
      </c>
      <c r="AV121" s="153">
        <f>ROUND(IF(AU121="základní",AG121*L31,IF(AU121="snížená",AG121*L32,0)),2)</f>
        <v>0</v>
      </c>
      <c r="BV121" s="24" t="s">
        <v>184</v>
      </c>
      <c r="BY121" s="154">
        <f>IF(AU121="základní",AV121,0)</f>
        <v>0</v>
      </c>
      <c r="BZ121" s="154">
        <f>IF(AU121="snížená",AV121,0)</f>
        <v>0</v>
      </c>
      <c r="CA121" s="154">
        <v>0</v>
      </c>
      <c r="CB121" s="154">
        <v>0</v>
      </c>
      <c r="CC121" s="154">
        <v>0</v>
      </c>
      <c r="CD121" s="154">
        <f>IF(AU121="základní",AG121,0)</f>
        <v>0</v>
      </c>
      <c r="CE121" s="154">
        <f>IF(AU121="snížená",AG121,0)</f>
        <v>0</v>
      </c>
      <c r="CF121" s="154">
        <f>IF(AU121="zákl. přenesená",AG121,0)</f>
        <v>0</v>
      </c>
      <c r="CG121" s="154">
        <f>IF(AU121="sníž. přenesená",AG121,0)</f>
        <v>0</v>
      </c>
      <c r="CH121" s="154">
        <f>IF(AU121="nulová",AG121,0)</f>
        <v>0</v>
      </c>
      <c r="CI121" s="24">
        <f>IF(AU121="základní",1,IF(AU121="snížená",2,IF(AU121="zákl. přenesená",4,IF(AU121="sníž. přenesená",5,3))))</f>
        <v>1</v>
      </c>
      <c r="CJ121" s="24">
        <f>IF(AT121="stavební čast",1,IF(88121="investiční čast",2,3))</f>
        <v>1</v>
      </c>
      <c r="CK121" s="24" t="str">
        <f>IF(D121="Vyplň vlastní","","x")</f>
        <v>x</v>
      </c>
    </row>
    <row r="122" spans="2:89" s="1" customFormat="1" ht="19.9" customHeight="1">
      <c r="B122" s="48"/>
      <c r="C122" s="49"/>
      <c r="D122" s="155" t="s">
        <v>185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49"/>
      <c r="AD122" s="49"/>
      <c r="AE122" s="49"/>
      <c r="AF122" s="49"/>
      <c r="AG122" s="150">
        <f>AG87*AS122</f>
        <v>0</v>
      </c>
      <c r="AH122" s="138"/>
      <c r="AI122" s="138"/>
      <c r="AJ122" s="138"/>
      <c r="AK122" s="138"/>
      <c r="AL122" s="138"/>
      <c r="AM122" s="138"/>
      <c r="AN122" s="138">
        <f>AG122+AV122</f>
        <v>0</v>
      </c>
      <c r="AO122" s="138"/>
      <c r="AP122" s="138"/>
      <c r="AQ122" s="50"/>
      <c r="AS122" s="156">
        <v>0</v>
      </c>
      <c r="AT122" s="157" t="s">
        <v>183</v>
      </c>
      <c r="AU122" s="157" t="s">
        <v>43</v>
      </c>
      <c r="AV122" s="143">
        <f>ROUND(IF(AU122="nulová",0,IF(OR(AU122="základní",AU122="zákl. přenesená"),AG122*L31,AG122*L32)),2)</f>
        <v>0</v>
      </c>
      <c r="BV122" s="24" t="s">
        <v>186</v>
      </c>
      <c r="BY122" s="154">
        <f>IF(AU122="základní",AV122,0)</f>
        <v>0</v>
      </c>
      <c r="BZ122" s="154">
        <f>IF(AU122="snížená",AV122,0)</f>
        <v>0</v>
      </c>
      <c r="CA122" s="154">
        <f>IF(AU122="zákl. přenesená",AV122,0)</f>
        <v>0</v>
      </c>
      <c r="CB122" s="154">
        <f>IF(AU122="sníž. přenesená",AV122,0)</f>
        <v>0</v>
      </c>
      <c r="CC122" s="154">
        <f>IF(AU122="nulová",AV122,0)</f>
        <v>0</v>
      </c>
      <c r="CD122" s="154">
        <f>IF(AU122="základní",AG122,0)</f>
        <v>0</v>
      </c>
      <c r="CE122" s="154">
        <f>IF(AU122="snížená",AG122,0)</f>
        <v>0</v>
      </c>
      <c r="CF122" s="154">
        <f>IF(AU122="zákl. přenesená",AG122,0)</f>
        <v>0</v>
      </c>
      <c r="CG122" s="154">
        <f>IF(AU122="sníž. přenesená",AG122,0)</f>
        <v>0</v>
      </c>
      <c r="CH122" s="154">
        <f>IF(AU122="nulová",AG122,0)</f>
        <v>0</v>
      </c>
      <c r="CI122" s="24">
        <f>IF(AU122="základní",1,IF(AU122="snížená",2,IF(AU122="zákl. přenesená",4,IF(AU122="sníž. přenesená",5,3))))</f>
        <v>1</v>
      </c>
      <c r="CJ122" s="24">
        <f>IF(AT122="stavební čast",1,IF(88122="investiční čast",2,3))</f>
        <v>1</v>
      </c>
      <c r="CK122" s="24" t="str">
        <f>IF(D122="Vyplň vlastní","","x")</f>
        <v/>
      </c>
    </row>
    <row r="123" spans="2:89" s="1" customFormat="1" ht="19.9" customHeight="1">
      <c r="B123" s="48"/>
      <c r="C123" s="49"/>
      <c r="D123" s="155" t="s">
        <v>185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49"/>
      <c r="AD123" s="49"/>
      <c r="AE123" s="49"/>
      <c r="AF123" s="49"/>
      <c r="AG123" s="150">
        <f>AG87*AS123</f>
        <v>0</v>
      </c>
      <c r="AH123" s="138"/>
      <c r="AI123" s="138"/>
      <c r="AJ123" s="138"/>
      <c r="AK123" s="138"/>
      <c r="AL123" s="138"/>
      <c r="AM123" s="138"/>
      <c r="AN123" s="138">
        <f>AG123+AV123</f>
        <v>0</v>
      </c>
      <c r="AO123" s="138"/>
      <c r="AP123" s="138"/>
      <c r="AQ123" s="50"/>
      <c r="AS123" s="156">
        <v>0</v>
      </c>
      <c r="AT123" s="157" t="s">
        <v>183</v>
      </c>
      <c r="AU123" s="157" t="s">
        <v>43</v>
      </c>
      <c r="AV123" s="143">
        <f>ROUND(IF(AU123="nulová",0,IF(OR(AU123="základní",AU123="zákl. přenesená"),AG123*L31,AG123*L32)),2)</f>
        <v>0</v>
      </c>
      <c r="BV123" s="24" t="s">
        <v>186</v>
      </c>
      <c r="BY123" s="154">
        <f>IF(AU123="základní",AV123,0)</f>
        <v>0</v>
      </c>
      <c r="BZ123" s="154">
        <f>IF(AU123="snížená",AV123,0)</f>
        <v>0</v>
      </c>
      <c r="CA123" s="154">
        <f>IF(AU123="zákl. přenesená",AV123,0)</f>
        <v>0</v>
      </c>
      <c r="CB123" s="154">
        <f>IF(AU123="sníž. přenesená",AV123,0)</f>
        <v>0</v>
      </c>
      <c r="CC123" s="154">
        <f>IF(AU123="nulová",AV123,0)</f>
        <v>0</v>
      </c>
      <c r="CD123" s="154">
        <f>IF(AU123="základní",AG123,0)</f>
        <v>0</v>
      </c>
      <c r="CE123" s="154">
        <f>IF(AU123="snížená",AG123,0)</f>
        <v>0</v>
      </c>
      <c r="CF123" s="154">
        <f>IF(AU123="zákl. přenesená",AG123,0)</f>
        <v>0</v>
      </c>
      <c r="CG123" s="154">
        <f>IF(AU123="sníž. přenesená",AG123,0)</f>
        <v>0</v>
      </c>
      <c r="CH123" s="154">
        <f>IF(AU123="nulová",AG123,0)</f>
        <v>0</v>
      </c>
      <c r="CI123" s="24">
        <f>IF(AU123="základní",1,IF(AU123="snížená",2,IF(AU123="zákl. přenesená",4,IF(AU123="sníž. přenesená",5,3))))</f>
        <v>1</v>
      </c>
      <c r="CJ123" s="24">
        <f>IF(AT123="stavební čast",1,IF(88123="investiční čast",2,3))</f>
        <v>1</v>
      </c>
      <c r="CK123" s="24" t="str">
        <f>IF(D123="Vyplň vlastní","","x")</f>
        <v/>
      </c>
    </row>
    <row r="124" spans="2:89" s="1" customFormat="1" ht="19.9" customHeight="1">
      <c r="B124" s="48"/>
      <c r="C124" s="49"/>
      <c r="D124" s="155" t="s">
        <v>185</v>
      </c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49"/>
      <c r="AD124" s="49"/>
      <c r="AE124" s="49"/>
      <c r="AF124" s="49"/>
      <c r="AG124" s="150">
        <f>AG87*AS124</f>
        <v>0</v>
      </c>
      <c r="AH124" s="138"/>
      <c r="AI124" s="138"/>
      <c r="AJ124" s="138"/>
      <c r="AK124" s="138"/>
      <c r="AL124" s="138"/>
      <c r="AM124" s="138"/>
      <c r="AN124" s="138">
        <f>AG124+AV124</f>
        <v>0</v>
      </c>
      <c r="AO124" s="138"/>
      <c r="AP124" s="138"/>
      <c r="AQ124" s="50"/>
      <c r="AS124" s="158">
        <v>0</v>
      </c>
      <c r="AT124" s="159" t="s">
        <v>183</v>
      </c>
      <c r="AU124" s="159" t="s">
        <v>43</v>
      </c>
      <c r="AV124" s="148">
        <f>ROUND(IF(AU124="nulová",0,IF(OR(AU124="základní",AU124="zákl. přenesená"),AG124*L31,AG124*L32)),2)</f>
        <v>0</v>
      </c>
      <c r="BV124" s="24" t="s">
        <v>186</v>
      </c>
      <c r="BY124" s="154">
        <f>IF(AU124="základní",AV124,0)</f>
        <v>0</v>
      </c>
      <c r="BZ124" s="154">
        <f>IF(AU124="snížená",AV124,0)</f>
        <v>0</v>
      </c>
      <c r="CA124" s="154">
        <f>IF(AU124="zákl. přenesená",AV124,0)</f>
        <v>0</v>
      </c>
      <c r="CB124" s="154">
        <f>IF(AU124="sníž. přenesená",AV124,0)</f>
        <v>0</v>
      </c>
      <c r="CC124" s="154">
        <f>IF(AU124="nulová",AV124,0)</f>
        <v>0</v>
      </c>
      <c r="CD124" s="154">
        <f>IF(AU124="základní",AG124,0)</f>
        <v>0</v>
      </c>
      <c r="CE124" s="154">
        <f>IF(AU124="snížená",AG124,0)</f>
        <v>0</v>
      </c>
      <c r="CF124" s="154">
        <f>IF(AU124="zákl. přenesená",AG124,0)</f>
        <v>0</v>
      </c>
      <c r="CG124" s="154">
        <f>IF(AU124="sníž. přenesená",AG124,0)</f>
        <v>0</v>
      </c>
      <c r="CH124" s="154">
        <f>IF(AU124="nulová",AG124,0)</f>
        <v>0</v>
      </c>
      <c r="CI124" s="24">
        <f>IF(AU124="základní",1,IF(AU124="snížená",2,IF(AU124="zákl. přenesená",4,IF(AU124="sníž. přenesená",5,3))))</f>
        <v>1</v>
      </c>
      <c r="CJ124" s="24">
        <f>IF(AT124="stavební čast",1,IF(88124="investiční čast",2,3))</f>
        <v>1</v>
      </c>
      <c r="CK124" s="24" t="str">
        <f>IF(D124="Vyplň vlastní","","x")</f>
        <v/>
      </c>
    </row>
    <row r="125" spans="2:43" s="1" customFormat="1" ht="10.8" customHeight="1"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50"/>
    </row>
    <row r="126" spans="2:43" s="1" customFormat="1" ht="30" customHeight="1">
      <c r="B126" s="48"/>
      <c r="C126" s="160" t="s">
        <v>187</v>
      </c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2">
        <f>ROUND(AG87+AG120,2)</f>
        <v>0</v>
      </c>
      <c r="AH126" s="162"/>
      <c r="AI126" s="162"/>
      <c r="AJ126" s="162"/>
      <c r="AK126" s="162"/>
      <c r="AL126" s="162"/>
      <c r="AM126" s="162"/>
      <c r="AN126" s="162">
        <f>AN87+AN120</f>
        <v>0</v>
      </c>
      <c r="AO126" s="162"/>
      <c r="AP126" s="162"/>
      <c r="AQ126" s="50"/>
    </row>
    <row r="127" spans="2:43" s="1" customFormat="1" ht="6.95" customHeight="1">
      <c r="B127" s="77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9"/>
    </row>
  </sheetData>
  <sheetProtection password="CC35" sheet="1" objects="1" scenarios="1" formatColumns="0" formatRows="0"/>
  <mergeCells count="178">
    <mergeCell ref="AN123:AP123"/>
    <mergeCell ref="AN121:AP121"/>
    <mergeCell ref="AN122:AP122"/>
    <mergeCell ref="AN124:AP124"/>
    <mergeCell ref="AN120:AP120"/>
    <mergeCell ref="AN126:AP126"/>
    <mergeCell ref="C76:AP76"/>
    <mergeCell ref="L78:AO78"/>
    <mergeCell ref="D104:H104"/>
    <mergeCell ref="E103:I103"/>
    <mergeCell ref="E105:I105"/>
    <mergeCell ref="E106:I106"/>
    <mergeCell ref="D107:H107"/>
    <mergeCell ref="E108:I108"/>
    <mergeCell ref="E109:I109"/>
    <mergeCell ref="D110:H110"/>
    <mergeCell ref="E111:I111"/>
    <mergeCell ref="E112:I112"/>
    <mergeCell ref="D113:H113"/>
    <mergeCell ref="E114:I114"/>
    <mergeCell ref="E115:I115"/>
    <mergeCell ref="D116:H116"/>
    <mergeCell ref="E117:I117"/>
    <mergeCell ref="E118:I118"/>
    <mergeCell ref="AM82:AP82"/>
    <mergeCell ref="AS82:AT84"/>
    <mergeCell ref="AM83:AP83"/>
    <mergeCell ref="AN85:AP85"/>
    <mergeCell ref="J116:AF116"/>
    <mergeCell ref="K115:AF115"/>
    <mergeCell ref="K117:AF117"/>
    <mergeCell ref="K118:AF118"/>
    <mergeCell ref="D122:AB122"/>
    <mergeCell ref="D123:AB123"/>
    <mergeCell ref="D124:AB124"/>
    <mergeCell ref="AG115:AM115"/>
    <mergeCell ref="AG114:AM114"/>
    <mergeCell ref="AG116:AM116"/>
    <mergeCell ref="AG117:AM117"/>
    <mergeCell ref="AG118:AM118"/>
    <mergeCell ref="AG121:AM121"/>
    <mergeCell ref="AG122:AM122"/>
    <mergeCell ref="AG123:AM123"/>
    <mergeCell ref="AG124:AM124"/>
    <mergeCell ref="AG120:AM120"/>
    <mergeCell ref="AG126:AM126"/>
    <mergeCell ref="AN89:AP89"/>
    <mergeCell ref="AN88:AP88"/>
    <mergeCell ref="AG88:AM88"/>
    <mergeCell ref="AG89:AM89"/>
    <mergeCell ref="AG90:AM90"/>
    <mergeCell ref="AG91:AM91"/>
    <mergeCell ref="AG92:AM92"/>
    <mergeCell ref="AG93:AM93"/>
    <mergeCell ref="AG94:AM94"/>
    <mergeCell ref="AG95:AM95"/>
    <mergeCell ref="AG96:AM96"/>
    <mergeCell ref="AG97:AM97"/>
    <mergeCell ref="AG98:AM98"/>
    <mergeCell ref="AG87:AM87"/>
    <mergeCell ref="AN87:AP87"/>
    <mergeCell ref="C85:G85"/>
    <mergeCell ref="I85:AF85"/>
    <mergeCell ref="AG85:AM85"/>
    <mergeCell ref="J88:AF88"/>
    <mergeCell ref="K89:AF89"/>
    <mergeCell ref="K90:AF90"/>
    <mergeCell ref="J91:AF91"/>
    <mergeCell ref="K92:AF92"/>
    <mergeCell ref="K93:AF93"/>
    <mergeCell ref="J94:AF94"/>
    <mergeCell ref="K95:AF95"/>
    <mergeCell ref="K96:AF96"/>
    <mergeCell ref="J97:AF97"/>
    <mergeCell ref="K98:AF98"/>
    <mergeCell ref="K99:AF99"/>
    <mergeCell ref="D88:H88"/>
    <mergeCell ref="D94:H94"/>
    <mergeCell ref="E89:I89"/>
    <mergeCell ref="E90:I90"/>
    <mergeCell ref="D91:H91"/>
    <mergeCell ref="E92:I92"/>
    <mergeCell ref="E93:I93"/>
    <mergeCell ref="E95:I95"/>
    <mergeCell ref="E96:I96"/>
    <mergeCell ref="D97:H97"/>
    <mergeCell ref="E98:I98"/>
    <mergeCell ref="E99:I99"/>
    <mergeCell ref="D100:H100"/>
    <mergeCell ref="E101:I101"/>
    <mergeCell ref="E102:I102"/>
    <mergeCell ref="AN90:AP90"/>
    <mergeCell ref="AN95:AP95"/>
    <mergeCell ref="AN93:AP93"/>
    <mergeCell ref="AN91:AP91"/>
    <mergeCell ref="AN92:AP92"/>
    <mergeCell ref="AN94:AP94"/>
    <mergeCell ref="AN96:AP96"/>
    <mergeCell ref="AN97:AP97"/>
    <mergeCell ref="AN98:AP98"/>
    <mergeCell ref="AN99:AP99"/>
    <mergeCell ref="AN100:AP100"/>
    <mergeCell ref="AN101:AP101"/>
    <mergeCell ref="AN102:AP102"/>
    <mergeCell ref="AN103:AP103"/>
    <mergeCell ref="AN104:AP104"/>
    <mergeCell ref="AG99:AM99"/>
    <mergeCell ref="AG100:AM100"/>
    <mergeCell ref="AG101:AM101"/>
    <mergeCell ref="AG102:AM102"/>
    <mergeCell ref="AG103:AM103"/>
    <mergeCell ref="AG104:AM104"/>
    <mergeCell ref="AG105:AM105"/>
    <mergeCell ref="AG106:AM106"/>
    <mergeCell ref="AG107:AM107"/>
    <mergeCell ref="AG108:AM108"/>
    <mergeCell ref="AG109:AM109"/>
    <mergeCell ref="AG110:AM110"/>
    <mergeCell ref="AG111:AM111"/>
    <mergeCell ref="AG112:AM112"/>
    <mergeCell ref="AG113:AM113"/>
    <mergeCell ref="J100:AF100"/>
    <mergeCell ref="K101:AF101"/>
    <mergeCell ref="K102:AF102"/>
    <mergeCell ref="K103:AF103"/>
    <mergeCell ref="J104:AF104"/>
    <mergeCell ref="K105:AF105"/>
    <mergeCell ref="K106:AF106"/>
    <mergeCell ref="J107:AF107"/>
    <mergeCell ref="K108:AF108"/>
    <mergeCell ref="K109:AF109"/>
    <mergeCell ref="J110:AF110"/>
    <mergeCell ref="K111:AF111"/>
    <mergeCell ref="K112:AF112"/>
    <mergeCell ref="J113:AF113"/>
    <mergeCell ref="K114:AF114"/>
    <mergeCell ref="AN105:AP105"/>
    <mergeCell ref="AN106:AP106"/>
    <mergeCell ref="AN107:AP107"/>
    <mergeCell ref="AN108:AP108"/>
    <mergeCell ref="AN109:AP109"/>
    <mergeCell ref="AN110:AP110"/>
    <mergeCell ref="AN111:AP111"/>
    <mergeCell ref="AN112:AP112"/>
    <mergeCell ref="AN113:AP113"/>
    <mergeCell ref="AN114:AP114"/>
    <mergeCell ref="AN115:AP115"/>
    <mergeCell ref="AN116:AP116"/>
    <mergeCell ref="AN117:AP117"/>
    <mergeCell ref="AN118:AP118"/>
    <mergeCell ref="C2:AP2"/>
    <mergeCell ref="C4:AP4"/>
    <mergeCell ref="AR2:BE2"/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  <mergeCell ref="K5:AO5"/>
    <mergeCell ref="AK33:AO33"/>
    <mergeCell ref="K6:AO6"/>
    <mergeCell ref="W34:AE34"/>
    <mergeCell ref="AK34:AO34"/>
    <mergeCell ref="L35:O35"/>
    <mergeCell ref="W35:AE35"/>
    <mergeCell ref="AK35:AO35"/>
    <mergeCell ref="X37:AB37"/>
    <mergeCell ref="AK37:AO37"/>
  </mergeCells>
  <dataValidations count="2">
    <dataValidation type="list" allowBlank="1" showInputMessage="1" showErrorMessage="1" error="Povoleny jsou hodnoty základní, snížená, zákl. přenesená, sníž. přenesená, nulová." sqref="AU121:AU12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21:AT12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9" location="'01-1 - SO 101 - část KSÚS'!C2" display="/"/>
    <hyperlink ref="A90" location="'01-2 - SO 101 - část Měst...'!C2" display="/"/>
    <hyperlink ref="A92" location="'02-1 - SO 102 - část KSÚS'!C2" display="/"/>
    <hyperlink ref="A93" location="'02-2 - SO 102 - část Měst...'!C2" display="/"/>
    <hyperlink ref="A95" location="'03-1 - SO 103 - část KSÚS'!C2" display="/"/>
    <hyperlink ref="A96" location="'03-2 - SO 103 - část Měst...'!C2" display="/"/>
    <hyperlink ref="A98" location="'04-1 - SO 104 - část KSÚS'!C2" display="/"/>
    <hyperlink ref="A99" location="'04-2 - SO 104 - část Měst...'!C2" display="/"/>
    <hyperlink ref="A101" location="'05-1 - SO 105 - část KSÚS'!C2" display="/"/>
    <hyperlink ref="A102" location="'05-2 - SO 105 - část Měst...'!C2" display="/"/>
    <hyperlink ref="A103" location="'05-3 - SO 105 - část Měst...'!C2" display="/"/>
    <hyperlink ref="A105" location="'06-1 - SO 401 - Býškovská...'!C2" display="/"/>
    <hyperlink ref="A106" location="'06-2 - SO 401 - Býškovská...'!C2" display="/"/>
    <hyperlink ref="A108" location="'07-1 - SO 402 - Mládežnic...'!C2" display="/"/>
    <hyperlink ref="A109" location="'07-2 - SO 402 - Mládežnic...'!C2" display="/"/>
    <hyperlink ref="A111" location="'08-1 - SO 403 - Mládežnic...'!C2" display="/"/>
    <hyperlink ref="A112" location="'08-2 - SO 403 - Mládežnic...'!C2" display="/"/>
    <hyperlink ref="A114" location="'09-1 - SO 404 - Masarykov...'!C2" display="/"/>
    <hyperlink ref="A115" location="'09-2 - SO 404 - Masarykov...'!C2" display="/"/>
    <hyperlink ref="A117" location="'10-1 - SO 405 - Mladežnic...'!C2" display="/"/>
    <hyperlink ref="A118" location="'10-2 - SO 405 - Mladežnic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3"/>
      <c r="B1" s="15"/>
      <c r="C1" s="15"/>
      <c r="D1" s="16" t="s">
        <v>1</v>
      </c>
      <c r="E1" s="15"/>
      <c r="F1" s="17" t="s">
        <v>188</v>
      </c>
      <c r="G1" s="17"/>
      <c r="H1" s="164" t="s">
        <v>189</v>
      </c>
      <c r="I1" s="164"/>
      <c r="J1" s="164"/>
      <c r="K1" s="164"/>
      <c r="L1" s="17" t="s">
        <v>190</v>
      </c>
      <c r="M1" s="15"/>
      <c r="N1" s="15"/>
      <c r="O1" s="16" t="s">
        <v>191</v>
      </c>
      <c r="P1" s="15"/>
      <c r="Q1" s="15"/>
      <c r="R1" s="15"/>
      <c r="S1" s="17" t="s">
        <v>192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127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90</v>
      </c>
    </row>
    <row r="4" spans="2:46" ht="36.95" customHeight="1">
      <c r="B4" s="28"/>
      <c r="C4" s="29" t="s">
        <v>193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18</v>
      </c>
      <c r="E6" s="33"/>
      <c r="F6" s="165" t="str">
        <f>'Rekapitulace stavby'!K6</f>
        <v>Neratovice - úprava přechodů na komunikacích II/101 a III/0099, zvýšení bezpečnosti chodců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194</v>
      </c>
      <c r="E7" s="33"/>
      <c r="F7" s="165" t="s">
        <v>696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196</v>
      </c>
      <c r="E8" s="49"/>
      <c r="F8" s="38" t="s">
        <v>697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20</v>
      </c>
      <c r="E9" s="49"/>
      <c r="F9" s="35" t="s">
        <v>21</v>
      </c>
      <c r="G9" s="49"/>
      <c r="H9" s="49"/>
      <c r="I9" s="49"/>
      <c r="J9" s="49"/>
      <c r="K9" s="49"/>
      <c r="L9" s="49"/>
      <c r="M9" s="40" t="s">
        <v>22</v>
      </c>
      <c r="N9" s="49"/>
      <c r="O9" s="35" t="s">
        <v>21</v>
      </c>
      <c r="P9" s="49"/>
      <c r="Q9" s="49"/>
      <c r="R9" s="50"/>
    </row>
    <row r="10" spans="2:18" s="1" customFormat="1" ht="14.4" customHeight="1">
      <c r="B10" s="48"/>
      <c r="C10" s="49"/>
      <c r="D10" s="40" t="s">
        <v>23</v>
      </c>
      <c r="E10" s="49"/>
      <c r="F10" s="35" t="s">
        <v>24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6. 11. 2017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">
        <v>21</v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">
        <v>29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">
        <v>21</v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">
        <v>21</v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">
        <v>34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">
        <v>21</v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36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">
        <v>21</v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">
        <v>37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">
        <v>21</v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21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8" t="s">
        <v>198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182</v>
      </c>
      <c r="E29" s="49"/>
      <c r="F29" s="49"/>
      <c r="G29" s="49"/>
      <c r="H29" s="49"/>
      <c r="I29" s="49"/>
      <c r="J29" s="49"/>
      <c r="K29" s="49"/>
      <c r="L29" s="49"/>
      <c r="M29" s="47">
        <f>N95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9" t="s">
        <v>41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42</v>
      </c>
      <c r="E33" s="56" t="s">
        <v>43</v>
      </c>
      <c r="F33" s="57">
        <v>0.21</v>
      </c>
      <c r="G33" s="171" t="s">
        <v>44</v>
      </c>
      <c r="H33" s="172">
        <f>(SUM(BE95:BE102)+SUM(BE121:BE151))</f>
        <v>0</v>
      </c>
      <c r="I33" s="49"/>
      <c r="J33" s="49"/>
      <c r="K33" s="49"/>
      <c r="L33" s="49"/>
      <c r="M33" s="172">
        <f>ROUND((SUM(BE95:BE102)+SUM(BE121:BE151)),2)*F33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45</v>
      </c>
      <c r="F34" s="57">
        <v>0.15</v>
      </c>
      <c r="G34" s="171" t="s">
        <v>44</v>
      </c>
      <c r="H34" s="172">
        <f>(SUM(BF95:BF102)+SUM(BF121:BF151))</f>
        <v>0</v>
      </c>
      <c r="I34" s="49"/>
      <c r="J34" s="49"/>
      <c r="K34" s="49"/>
      <c r="L34" s="49"/>
      <c r="M34" s="172">
        <f>ROUND((SUM(BF95:BF102)+SUM(BF121:BF151)),2)*F34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46</v>
      </c>
      <c r="F35" s="57">
        <v>0.21</v>
      </c>
      <c r="G35" s="171" t="s">
        <v>44</v>
      </c>
      <c r="H35" s="172">
        <f>(SUM(BG95:BG102)+SUM(BG121:BG151))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47</v>
      </c>
      <c r="F36" s="57">
        <v>0.15</v>
      </c>
      <c r="G36" s="171" t="s">
        <v>44</v>
      </c>
      <c r="H36" s="172">
        <f>(SUM(BH95:BH102)+SUM(BH121:BH151))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48</v>
      </c>
      <c r="F37" s="57">
        <v>0</v>
      </c>
      <c r="G37" s="171" t="s">
        <v>44</v>
      </c>
      <c r="H37" s="172">
        <f>(SUM(BI95:BI102)+SUM(BI121:BI151))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61"/>
      <c r="D39" s="173" t="s">
        <v>49</v>
      </c>
      <c r="E39" s="105"/>
      <c r="F39" s="105"/>
      <c r="G39" s="174" t="s">
        <v>50</v>
      </c>
      <c r="H39" s="175" t="s">
        <v>51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52</v>
      </c>
      <c r="E50" s="69"/>
      <c r="F50" s="69"/>
      <c r="G50" s="69"/>
      <c r="H50" s="70"/>
      <c r="I50" s="49"/>
      <c r="J50" s="68" t="s">
        <v>53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54</v>
      </c>
      <c r="E59" s="74"/>
      <c r="F59" s="74"/>
      <c r="G59" s="75" t="s">
        <v>55</v>
      </c>
      <c r="H59" s="76"/>
      <c r="I59" s="49"/>
      <c r="J59" s="73" t="s">
        <v>54</v>
      </c>
      <c r="K59" s="74"/>
      <c r="L59" s="74"/>
      <c r="M59" s="74"/>
      <c r="N59" s="75" t="s">
        <v>55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56</v>
      </c>
      <c r="E61" s="69"/>
      <c r="F61" s="69"/>
      <c r="G61" s="69"/>
      <c r="H61" s="70"/>
      <c r="I61" s="49"/>
      <c r="J61" s="68" t="s">
        <v>57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54</v>
      </c>
      <c r="E70" s="74"/>
      <c r="F70" s="74"/>
      <c r="G70" s="75" t="s">
        <v>55</v>
      </c>
      <c r="H70" s="76"/>
      <c r="I70" s="49"/>
      <c r="J70" s="73" t="s">
        <v>54</v>
      </c>
      <c r="K70" s="74"/>
      <c r="L70" s="74"/>
      <c r="M70" s="74"/>
      <c r="N70" s="75" t="s">
        <v>55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pans="2:21" s="1" customFormat="1" ht="36.95" customHeight="1">
      <c r="B76" s="48"/>
      <c r="C76" s="29" t="s">
        <v>199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pans="2:21" s="1" customFormat="1" ht="30" customHeight="1">
      <c r="B78" s="48"/>
      <c r="C78" s="40" t="s">
        <v>18</v>
      </c>
      <c r="D78" s="49"/>
      <c r="E78" s="49"/>
      <c r="F78" s="165" t="str">
        <f>F6</f>
        <v>Neratovice - úprava přechodů na komunikacích II/101 a III/0099, zvýšení bezpečnosti chodců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spans="2:21" ht="30" customHeight="1">
      <c r="B79" s="28"/>
      <c r="C79" s="40" t="s">
        <v>194</v>
      </c>
      <c r="D79" s="33"/>
      <c r="E79" s="33"/>
      <c r="F79" s="165" t="s">
        <v>696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pans="2:21" s="1" customFormat="1" ht="36.95" customHeight="1">
      <c r="B80" s="48"/>
      <c r="C80" s="87" t="s">
        <v>196</v>
      </c>
      <c r="D80" s="49"/>
      <c r="E80" s="49"/>
      <c r="F80" s="89" t="str">
        <f>F8</f>
        <v>05-1 - SO 105 - část KSÚS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pans="2:2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pans="2:21" s="1" customFormat="1" ht="18" customHeight="1">
      <c r="B82" s="48"/>
      <c r="C82" s="40" t="s">
        <v>23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6. 11. 2017</v>
      </c>
      <c r="N82" s="92"/>
      <c r="O82" s="92"/>
      <c r="P82" s="92"/>
      <c r="Q82" s="49"/>
      <c r="R82" s="50"/>
      <c r="T82" s="181"/>
      <c r="U82" s="181"/>
    </row>
    <row r="83" spans="2:21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pans="2:21" s="1" customFormat="1" ht="13.5">
      <c r="B84" s="48"/>
      <c r="C84" s="40" t="s">
        <v>27</v>
      </c>
      <c r="D84" s="49"/>
      <c r="E84" s="49"/>
      <c r="F84" s="35" t="str">
        <f>E13</f>
        <v>Město Neratovice</v>
      </c>
      <c r="G84" s="49"/>
      <c r="H84" s="49"/>
      <c r="I84" s="49"/>
      <c r="J84" s="49"/>
      <c r="K84" s="40" t="s">
        <v>33</v>
      </c>
      <c r="L84" s="49"/>
      <c r="M84" s="35" t="str">
        <f>E19</f>
        <v>NOZA s.r.o.Kladno</v>
      </c>
      <c r="N84" s="35"/>
      <c r="O84" s="35"/>
      <c r="P84" s="35"/>
      <c r="Q84" s="35"/>
      <c r="R84" s="50"/>
      <c r="T84" s="181"/>
      <c r="U84" s="181"/>
    </row>
    <row r="85" spans="2:21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36</v>
      </c>
      <c r="L85" s="49"/>
      <c r="M85" s="35" t="str">
        <f>E22</f>
        <v>Neubauerová Soňa, SK-Projekt Ostrov</v>
      </c>
      <c r="N85" s="35"/>
      <c r="O85" s="35"/>
      <c r="P85" s="35"/>
      <c r="Q85" s="35"/>
      <c r="R85" s="50"/>
      <c r="T85" s="181"/>
      <c r="U85" s="181"/>
    </row>
    <row r="86" spans="2:21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pans="2:21" s="1" customFormat="1" ht="29.25" customHeight="1">
      <c r="B87" s="48"/>
      <c r="C87" s="183" t="s">
        <v>200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201</v>
      </c>
      <c r="O87" s="161"/>
      <c r="P87" s="161"/>
      <c r="Q87" s="161"/>
      <c r="R87" s="50"/>
      <c r="T87" s="181"/>
      <c r="U87" s="181"/>
    </row>
    <row r="88" spans="2:21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pans="2:47" s="1" customFormat="1" ht="29.25" customHeight="1">
      <c r="B89" s="48"/>
      <c r="C89" s="184" t="s">
        <v>202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N121</f>
        <v>0</v>
      </c>
      <c r="O89" s="185"/>
      <c r="P89" s="185"/>
      <c r="Q89" s="185"/>
      <c r="R89" s="50"/>
      <c r="T89" s="181"/>
      <c r="U89" s="181"/>
      <c r="AU89" s="24" t="s">
        <v>203</v>
      </c>
    </row>
    <row r="90" spans="2:21" s="7" customFormat="1" ht="24.95" customHeight="1">
      <c r="B90" s="186"/>
      <c r="C90" s="187"/>
      <c r="D90" s="188" t="s">
        <v>204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N122</f>
        <v>0</v>
      </c>
      <c r="O90" s="187"/>
      <c r="P90" s="187"/>
      <c r="Q90" s="187"/>
      <c r="R90" s="190"/>
      <c r="T90" s="191"/>
      <c r="U90" s="191"/>
    </row>
    <row r="91" spans="2:21" s="8" customFormat="1" ht="19.9" customHeight="1">
      <c r="B91" s="192"/>
      <c r="C91" s="136"/>
      <c r="D91" s="149" t="s">
        <v>208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N123</f>
        <v>0</v>
      </c>
      <c r="O91" s="136"/>
      <c r="P91" s="136"/>
      <c r="Q91" s="136"/>
      <c r="R91" s="193"/>
      <c r="T91" s="194"/>
      <c r="U91" s="194"/>
    </row>
    <row r="92" spans="2:21" s="8" customFormat="1" ht="19.9" customHeight="1">
      <c r="B92" s="192"/>
      <c r="C92" s="136"/>
      <c r="D92" s="149" t="s">
        <v>209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38">
        <f>N146</f>
        <v>0</v>
      </c>
      <c r="O92" s="136"/>
      <c r="P92" s="136"/>
      <c r="Q92" s="136"/>
      <c r="R92" s="193"/>
      <c r="T92" s="194"/>
      <c r="U92" s="194"/>
    </row>
    <row r="93" spans="2:21" s="8" customFormat="1" ht="19.9" customHeight="1">
      <c r="B93" s="192"/>
      <c r="C93" s="136"/>
      <c r="D93" s="149" t="s">
        <v>210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8">
        <f>N150</f>
        <v>0</v>
      </c>
      <c r="O93" s="136"/>
      <c r="P93" s="136"/>
      <c r="Q93" s="136"/>
      <c r="R93" s="193"/>
      <c r="T93" s="194"/>
      <c r="U93" s="194"/>
    </row>
    <row r="94" spans="2:21" s="1" customFormat="1" ht="21.8" customHeight="1">
      <c r="B94" s="48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50"/>
      <c r="T94" s="181"/>
      <c r="U94" s="181"/>
    </row>
    <row r="95" spans="2:21" s="1" customFormat="1" ht="29.25" customHeight="1">
      <c r="B95" s="48"/>
      <c r="C95" s="184" t="s">
        <v>213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185">
        <f>ROUND(N96+N97+N98+N99+N100+N101,2)</f>
        <v>0</v>
      </c>
      <c r="O95" s="195"/>
      <c r="P95" s="195"/>
      <c r="Q95" s="195"/>
      <c r="R95" s="50"/>
      <c r="T95" s="196"/>
      <c r="U95" s="197" t="s">
        <v>42</v>
      </c>
    </row>
    <row r="96" spans="2:65" s="1" customFormat="1" ht="18" customHeight="1">
      <c r="B96" s="48"/>
      <c r="C96" s="49"/>
      <c r="D96" s="155" t="s">
        <v>214</v>
      </c>
      <c r="E96" s="149"/>
      <c r="F96" s="149"/>
      <c r="G96" s="149"/>
      <c r="H96" s="149"/>
      <c r="I96" s="49"/>
      <c r="J96" s="49"/>
      <c r="K96" s="49"/>
      <c r="L96" s="49"/>
      <c r="M96" s="49"/>
      <c r="N96" s="150">
        <f>ROUND(N89*T96,2)</f>
        <v>0</v>
      </c>
      <c r="O96" s="138"/>
      <c r="P96" s="138"/>
      <c r="Q96" s="138"/>
      <c r="R96" s="50"/>
      <c r="S96" s="198"/>
      <c r="T96" s="199"/>
      <c r="U96" s="200" t="s">
        <v>43</v>
      </c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201" t="s">
        <v>215</v>
      </c>
      <c r="AZ96" s="198"/>
      <c r="BA96" s="198"/>
      <c r="BB96" s="198"/>
      <c r="BC96" s="198"/>
      <c r="BD96" s="198"/>
      <c r="BE96" s="202">
        <f>IF(U96="základní",N96,0)</f>
        <v>0</v>
      </c>
      <c r="BF96" s="202">
        <f>IF(U96="snížená",N96,0)</f>
        <v>0</v>
      </c>
      <c r="BG96" s="202">
        <f>IF(U96="zákl. přenesená",N96,0)</f>
        <v>0</v>
      </c>
      <c r="BH96" s="202">
        <f>IF(U96="sníž. přenesená",N96,0)</f>
        <v>0</v>
      </c>
      <c r="BI96" s="202">
        <f>IF(U96="nulová",N96,0)</f>
        <v>0</v>
      </c>
      <c r="BJ96" s="201" t="s">
        <v>85</v>
      </c>
      <c r="BK96" s="198"/>
      <c r="BL96" s="198"/>
      <c r="BM96" s="198"/>
    </row>
    <row r="97" spans="2:65" s="1" customFormat="1" ht="18" customHeight="1">
      <c r="B97" s="48"/>
      <c r="C97" s="49"/>
      <c r="D97" s="155" t="s">
        <v>216</v>
      </c>
      <c r="E97" s="149"/>
      <c r="F97" s="149"/>
      <c r="G97" s="149"/>
      <c r="H97" s="149"/>
      <c r="I97" s="49"/>
      <c r="J97" s="49"/>
      <c r="K97" s="49"/>
      <c r="L97" s="49"/>
      <c r="M97" s="49"/>
      <c r="N97" s="150">
        <f>ROUND(N89*T97,2)</f>
        <v>0</v>
      </c>
      <c r="O97" s="138"/>
      <c r="P97" s="138"/>
      <c r="Q97" s="138"/>
      <c r="R97" s="50"/>
      <c r="S97" s="198"/>
      <c r="T97" s="199"/>
      <c r="U97" s="200" t="s">
        <v>43</v>
      </c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201" t="s">
        <v>215</v>
      </c>
      <c r="AZ97" s="198"/>
      <c r="BA97" s="198"/>
      <c r="BB97" s="198"/>
      <c r="BC97" s="198"/>
      <c r="BD97" s="198"/>
      <c r="BE97" s="202">
        <f>IF(U97="základní",N97,0)</f>
        <v>0</v>
      </c>
      <c r="BF97" s="202">
        <f>IF(U97="snížená",N97,0)</f>
        <v>0</v>
      </c>
      <c r="BG97" s="202">
        <f>IF(U97="zákl. přenesená",N97,0)</f>
        <v>0</v>
      </c>
      <c r="BH97" s="202">
        <f>IF(U97="sníž. přenesená",N97,0)</f>
        <v>0</v>
      </c>
      <c r="BI97" s="202">
        <f>IF(U97="nulová",N97,0)</f>
        <v>0</v>
      </c>
      <c r="BJ97" s="201" t="s">
        <v>85</v>
      </c>
      <c r="BK97" s="198"/>
      <c r="BL97" s="198"/>
      <c r="BM97" s="198"/>
    </row>
    <row r="98" spans="2:65" s="1" customFormat="1" ht="18" customHeight="1">
      <c r="B98" s="48"/>
      <c r="C98" s="49"/>
      <c r="D98" s="155" t="s">
        <v>217</v>
      </c>
      <c r="E98" s="149"/>
      <c r="F98" s="149"/>
      <c r="G98" s="149"/>
      <c r="H98" s="149"/>
      <c r="I98" s="49"/>
      <c r="J98" s="49"/>
      <c r="K98" s="49"/>
      <c r="L98" s="49"/>
      <c r="M98" s="49"/>
      <c r="N98" s="150">
        <f>ROUND(N89*T98,2)</f>
        <v>0</v>
      </c>
      <c r="O98" s="138"/>
      <c r="P98" s="138"/>
      <c r="Q98" s="138"/>
      <c r="R98" s="50"/>
      <c r="S98" s="198"/>
      <c r="T98" s="199"/>
      <c r="U98" s="200" t="s">
        <v>43</v>
      </c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201" t="s">
        <v>215</v>
      </c>
      <c r="AZ98" s="198"/>
      <c r="BA98" s="198"/>
      <c r="BB98" s="198"/>
      <c r="BC98" s="198"/>
      <c r="BD98" s="198"/>
      <c r="BE98" s="202">
        <f>IF(U98="základní",N98,0)</f>
        <v>0</v>
      </c>
      <c r="BF98" s="202">
        <f>IF(U98="snížená",N98,0)</f>
        <v>0</v>
      </c>
      <c r="BG98" s="202">
        <f>IF(U98="zákl. přenesená",N98,0)</f>
        <v>0</v>
      </c>
      <c r="BH98" s="202">
        <f>IF(U98="sníž. přenesená",N98,0)</f>
        <v>0</v>
      </c>
      <c r="BI98" s="202">
        <f>IF(U98="nulová",N98,0)</f>
        <v>0</v>
      </c>
      <c r="BJ98" s="201" t="s">
        <v>85</v>
      </c>
      <c r="BK98" s="198"/>
      <c r="BL98" s="198"/>
      <c r="BM98" s="198"/>
    </row>
    <row r="99" spans="2:65" s="1" customFormat="1" ht="18" customHeight="1">
      <c r="B99" s="48"/>
      <c r="C99" s="49"/>
      <c r="D99" s="155" t="s">
        <v>218</v>
      </c>
      <c r="E99" s="149"/>
      <c r="F99" s="149"/>
      <c r="G99" s="149"/>
      <c r="H99" s="149"/>
      <c r="I99" s="49"/>
      <c r="J99" s="49"/>
      <c r="K99" s="49"/>
      <c r="L99" s="49"/>
      <c r="M99" s="49"/>
      <c r="N99" s="150">
        <f>ROUND(N89*T99,2)</f>
        <v>0</v>
      </c>
      <c r="O99" s="138"/>
      <c r="P99" s="138"/>
      <c r="Q99" s="138"/>
      <c r="R99" s="50"/>
      <c r="S99" s="198"/>
      <c r="T99" s="199"/>
      <c r="U99" s="200" t="s">
        <v>43</v>
      </c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201" t="s">
        <v>215</v>
      </c>
      <c r="AZ99" s="198"/>
      <c r="BA99" s="198"/>
      <c r="BB99" s="198"/>
      <c r="BC99" s="198"/>
      <c r="BD99" s="198"/>
      <c r="BE99" s="202">
        <f>IF(U99="základní",N99,0)</f>
        <v>0</v>
      </c>
      <c r="BF99" s="202">
        <f>IF(U99="snížená",N99,0)</f>
        <v>0</v>
      </c>
      <c r="BG99" s="202">
        <f>IF(U99="zákl. přenesená",N99,0)</f>
        <v>0</v>
      </c>
      <c r="BH99" s="202">
        <f>IF(U99="sníž. přenesená",N99,0)</f>
        <v>0</v>
      </c>
      <c r="BI99" s="202">
        <f>IF(U99="nulová",N99,0)</f>
        <v>0</v>
      </c>
      <c r="BJ99" s="201" t="s">
        <v>85</v>
      </c>
      <c r="BK99" s="198"/>
      <c r="BL99" s="198"/>
      <c r="BM99" s="198"/>
    </row>
    <row r="100" spans="2:65" s="1" customFormat="1" ht="18" customHeight="1">
      <c r="B100" s="48"/>
      <c r="C100" s="49"/>
      <c r="D100" s="155" t="s">
        <v>219</v>
      </c>
      <c r="E100" s="149"/>
      <c r="F100" s="149"/>
      <c r="G100" s="149"/>
      <c r="H100" s="149"/>
      <c r="I100" s="49"/>
      <c r="J100" s="49"/>
      <c r="K100" s="49"/>
      <c r="L100" s="49"/>
      <c r="M100" s="49"/>
      <c r="N100" s="150">
        <f>ROUND(N89*T100,2)</f>
        <v>0</v>
      </c>
      <c r="O100" s="138"/>
      <c r="P100" s="138"/>
      <c r="Q100" s="138"/>
      <c r="R100" s="50"/>
      <c r="S100" s="198"/>
      <c r="T100" s="199"/>
      <c r="U100" s="200" t="s">
        <v>43</v>
      </c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201" t="s">
        <v>215</v>
      </c>
      <c r="AZ100" s="198"/>
      <c r="BA100" s="198"/>
      <c r="BB100" s="198"/>
      <c r="BC100" s="198"/>
      <c r="BD100" s="198"/>
      <c r="BE100" s="202">
        <f>IF(U100="základní",N100,0)</f>
        <v>0</v>
      </c>
      <c r="BF100" s="202">
        <f>IF(U100="snížená",N100,0)</f>
        <v>0</v>
      </c>
      <c r="BG100" s="202">
        <f>IF(U100="zákl. přenesená",N100,0)</f>
        <v>0</v>
      </c>
      <c r="BH100" s="202">
        <f>IF(U100="sníž. přenesená",N100,0)</f>
        <v>0</v>
      </c>
      <c r="BI100" s="202">
        <f>IF(U100="nulová",N100,0)</f>
        <v>0</v>
      </c>
      <c r="BJ100" s="201" t="s">
        <v>85</v>
      </c>
      <c r="BK100" s="198"/>
      <c r="BL100" s="198"/>
      <c r="BM100" s="198"/>
    </row>
    <row r="101" spans="2:65" s="1" customFormat="1" ht="18" customHeight="1">
      <c r="B101" s="48"/>
      <c r="C101" s="49"/>
      <c r="D101" s="149" t="s">
        <v>220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150">
        <f>ROUND(N89*T101,2)</f>
        <v>0</v>
      </c>
      <c r="O101" s="138"/>
      <c r="P101" s="138"/>
      <c r="Q101" s="138"/>
      <c r="R101" s="50"/>
      <c r="S101" s="198"/>
      <c r="T101" s="203"/>
      <c r="U101" s="204" t="s">
        <v>43</v>
      </c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201" t="s">
        <v>221</v>
      </c>
      <c r="AZ101" s="198"/>
      <c r="BA101" s="198"/>
      <c r="BB101" s="198"/>
      <c r="BC101" s="198"/>
      <c r="BD101" s="198"/>
      <c r="BE101" s="202">
        <f>IF(U101="základní",N101,0)</f>
        <v>0</v>
      </c>
      <c r="BF101" s="202">
        <f>IF(U101="snížená",N101,0)</f>
        <v>0</v>
      </c>
      <c r="BG101" s="202">
        <f>IF(U101="zákl. přenesená",N101,0)</f>
        <v>0</v>
      </c>
      <c r="BH101" s="202">
        <f>IF(U101="sníž. přenesená",N101,0)</f>
        <v>0</v>
      </c>
      <c r="BI101" s="202">
        <f>IF(U101="nulová",N101,0)</f>
        <v>0</v>
      </c>
      <c r="BJ101" s="201" t="s">
        <v>85</v>
      </c>
      <c r="BK101" s="198"/>
      <c r="BL101" s="198"/>
      <c r="BM101" s="198"/>
    </row>
    <row r="102" spans="2:21" s="1" customFormat="1" ht="13.5"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50"/>
      <c r="T102" s="181"/>
      <c r="U102" s="181"/>
    </row>
    <row r="103" spans="2:21" s="1" customFormat="1" ht="29.25" customHeight="1">
      <c r="B103" s="48"/>
      <c r="C103" s="160" t="s">
        <v>187</v>
      </c>
      <c r="D103" s="161"/>
      <c r="E103" s="161"/>
      <c r="F103" s="161"/>
      <c r="G103" s="161"/>
      <c r="H103" s="161"/>
      <c r="I103" s="161"/>
      <c r="J103" s="161"/>
      <c r="K103" s="161"/>
      <c r="L103" s="162">
        <f>ROUND(SUM(N89+N95),2)</f>
        <v>0</v>
      </c>
      <c r="M103" s="162"/>
      <c r="N103" s="162"/>
      <c r="O103" s="162"/>
      <c r="P103" s="162"/>
      <c r="Q103" s="162"/>
      <c r="R103" s="50"/>
      <c r="T103" s="181"/>
      <c r="U103" s="181"/>
    </row>
    <row r="104" spans="2:21" s="1" customFormat="1" ht="6.95" customHeight="1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9"/>
      <c r="T104" s="181"/>
      <c r="U104" s="181"/>
    </row>
    <row r="108" spans="2:18" s="1" customFormat="1" ht="6.95" customHeight="1">
      <c r="B108" s="80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2"/>
    </row>
    <row r="109" spans="2:18" s="1" customFormat="1" ht="36.95" customHeight="1">
      <c r="B109" s="48"/>
      <c r="C109" s="29" t="s">
        <v>222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</row>
    <row r="110" spans="2:18" s="1" customFormat="1" ht="6.95" customHeight="1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spans="2:18" s="1" customFormat="1" ht="30" customHeight="1">
      <c r="B111" s="48"/>
      <c r="C111" s="40" t="s">
        <v>18</v>
      </c>
      <c r="D111" s="49"/>
      <c r="E111" s="49"/>
      <c r="F111" s="165" t="str">
        <f>F6</f>
        <v>Neratovice - úprava přechodů na komunikacích II/101 a III/0099, zvýšení bezpečnosti chodců</v>
      </c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9"/>
      <c r="R111" s="50"/>
    </row>
    <row r="112" spans="2:18" ht="30" customHeight="1">
      <c r="B112" s="28"/>
      <c r="C112" s="40" t="s">
        <v>194</v>
      </c>
      <c r="D112" s="33"/>
      <c r="E112" s="33"/>
      <c r="F112" s="165" t="s">
        <v>696</v>
      </c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1"/>
    </row>
    <row r="113" spans="2:18" s="1" customFormat="1" ht="36.95" customHeight="1">
      <c r="B113" s="48"/>
      <c r="C113" s="87" t="s">
        <v>196</v>
      </c>
      <c r="D113" s="49"/>
      <c r="E113" s="49"/>
      <c r="F113" s="89" t="str">
        <f>F8</f>
        <v>05-1 - SO 105 - část KSÚS</v>
      </c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pans="2:18" s="1" customFormat="1" ht="6.95" customHeight="1"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spans="2:18" s="1" customFormat="1" ht="18" customHeight="1">
      <c r="B115" s="48"/>
      <c r="C115" s="40" t="s">
        <v>23</v>
      </c>
      <c r="D115" s="49"/>
      <c r="E115" s="49"/>
      <c r="F115" s="35" t="str">
        <f>F10</f>
        <v xml:space="preserve"> </v>
      </c>
      <c r="G115" s="49"/>
      <c r="H115" s="49"/>
      <c r="I115" s="49"/>
      <c r="J115" s="49"/>
      <c r="K115" s="40" t="s">
        <v>25</v>
      </c>
      <c r="L115" s="49"/>
      <c r="M115" s="92" t="str">
        <f>IF(O10="","",O10)</f>
        <v>6. 11. 2017</v>
      </c>
      <c r="N115" s="92"/>
      <c r="O115" s="92"/>
      <c r="P115" s="92"/>
      <c r="Q115" s="49"/>
      <c r="R115" s="50"/>
    </row>
    <row r="116" spans="2:18" s="1" customFormat="1" ht="6.95" customHeigh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17" spans="2:18" s="1" customFormat="1" ht="13.5">
      <c r="B117" s="48"/>
      <c r="C117" s="40" t="s">
        <v>27</v>
      </c>
      <c r="D117" s="49"/>
      <c r="E117" s="49"/>
      <c r="F117" s="35" t="str">
        <f>E13</f>
        <v>Město Neratovice</v>
      </c>
      <c r="G117" s="49"/>
      <c r="H117" s="49"/>
      <c r="I117" s="49"/>
      <c r="J117" s="49"/>
      <c r="K117" s="40" t="s">
        <v>33</v>
      </c>
      <c r="L117" s="49"/>
      <c r="M117" s="35" t="str">
        <f>E19</f>
        <v>NOZA s.r.o.Kladno</v>
      </c>
      <c r="N117" s="35"/>
      <c r="O117" s="35"/>
      <c r="P117" s="35"/>
      <c r="Q117" s="35"/>
      <c r="R117" s="50"/>
    </row>
    <row r="118" spans="2:18" s="1" customFormat="1" ht="14.4" customHeight="1">
      <c r="B118" s="48"/>
      <c r="C118" s="40" t="s">
        <v>31</v>
      </c>
      <c r="D118" s="49"/>
      <c r="E118" s="49"/>
      <c r="F118" s="35" t="str">
        <f>IF(E16="","",E16)</f>
        <v>Vyplň údaj</v>
      </c>
      <c r="G118" s="49"/>
      <c r="H118" s="49"/>
      <c r="I118" s="49"/>
      <c r="J118" s="49"/>
      <c r="K118" s="40" t="s">
        <v>36</v>
      </c>
      <c r="L118" s="49"/>
      <c r="M118" s="35" t="str">
        <f>E22</f>
        <v>Neubauerová Soňa, SK-Projekt Ostrov</v>
      </c>
      <c r="N118" s="35"/>
      <c r="O118" s="35"/>
      <c r="P118" s="35"/>
      <c r="Q118" s="35"/>
      <c r="R118" s="50"/>
    </row>
    <row r="119" spans="2:18" s="1" customFormat="1" ht="10.3" customHeight="1"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0"/>
    </row>
    <row r="120" spans="2:27" s="9" customFormat="1" ht="29.25" customHeight="1">
      <c r="B120" s="205"/>
      <c r="C120" s="206" t="s">
        <v>223</v>
      </c>
      <c r="D120" s="207" t="s">
        <v>224</v>
      </c>
      <c r="E120" s="207" t="s">
        <v>60</v>
      </c>
      <c r="F120" s="207" t="s">
        <v>225</v>
      </c>
      <c r="G120" s="207"/>
      <c r="H120" s="207"/>
      <c r="I120" s="207"/>
      <c r="J120" s="207" t="s">
        <v>226</v>
      </c>
      <c r="K120" s="207" t="s">
        <v>227</v>
      </c>
      <c r="L120" s="207" t="s">
        <v>228</v>
      </c>
      <c r="M120" s="207"/>
      <c r="N120" s="207" t="s">
        <v>201</v>
      </c>
      <c r="O120" s="207"/>
      <c r="P120" s="207"/>
      <c r="Q120" s="208"/>
      <c r="R120" s="209"/>
      <c r="T120" s="108" t="s">
        <v>229</v>
      </c>
      <c r="U120" s="109" t="s">
        <v>42</v>
      </c>
      <c r="V120" s="109" t="s">
        <v>230</v>
      </c>
      <c r="W120" s="109" t="s">
        <v>231</v>
      </c>
      <c r="X120" s="109" t="s">
        <v>232</v>
      </c>
      <c r="Y120" s="109" t="s">
        <v>233</v>
      </c>
      <c r="Z120" s="109" t="s">
        <v>234</v>
      </c>
      <c r="AA120" s="110" t="s">
        <v>235</v>
      </c>
    </row>
    <row r="121" spans="2:63" s="1" customFormat="1" ht="29.25" customHeight="1">
      <c r="B121" s="48"/>
      <c r="C121" s="112" t="s">
        <v>198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210">
        <f>BK121</f>
        <v>0</v>
      </c>
      <c r="O121" s="211"/>
      <c r="P121" s="211"/>
      <c r="Q121" s="211"/>
      <c r="R121" s="50"/>
      <c r="T121" s="111"/>
      <c r="U121" s="69"/>
      <c r="V121" s="69"/>
      <c r="W121" s="212">
        <f>W122+W152</f>
        <v>0</v>
      </c>
      <c r="X121" s="69"/>
      <c r="Y121" s="212">
        <f>Y122+Y152</f>
        <v>5.039347</v>
      </c>
      <c r="Z121" s="69"/>
      <c r="AA121" s="213">
        <f>AA122+AA152</f>
        <v>0</v>
      </c>
      <c r="AT121" s="24" t="s">
        <v>77</v>
      </c>
      <c r="AU121" s="24" t="s">
        <v>203</v>
      </c>
      <c r="BK121" s="214">
        <f>BK122+BK152</f>
        <v>0</v>
      </c>
    </row>
    <row r="122" spans="2:63" s="10" customFormat="1" ht="37.4" customHeight="1">
      <c r="B122" s="215"/>
      <c r="C122" s="216"/>
      <c r="D122" s="217" t="s">
        <v>204</v>
      </c>
      <c r="E122" s="217"/>
      <c r="F122" s="217"/>
      <c r="G122" s="217"/>
      <c r="H122" s="217"/>
      <c r="I122" s="217"/>
      <c r="J122" s="217"/>
      <c r="K122" s="217"/>
      <c r="L122" s="217"/>
      <c r="M122" s="217"/>
      <c r="N122" s="218">
        <f>BK122</f>
        <v>0</v>
      </c>
      <c r="O122" s="189"/>
      <c r="P122" s="189"/>
      <c r="Q122" s="189"/>
      <c r="R122" s="219"/>
      <c r="T122" s="220"/>
      <c r="U122" s="216"/>
      <c r="V122" s="216"/>
      <c r="W122" s="221">
        <f>W123+W146+W150</f>
        <v>0</v>
      </c>
      <c r="X122" s="216"/>
      <c r="Y122" s="221">
        <f>Y123+Y146+Y150</f>
        <v>5.039347</v>
      </c>
      <c r="Z122" s="216"/>
      <c r="AA122" s="222">
        <f>AA123+AA146+AA150</f>
        <v>0</v>
      </c>
      <c r="AR122" s="223" t="s">
        <v>85</v>
      </c>
      <c r="AT122" s="224" t="s">
        <v>77</v>
      </c>
      <c r="AU122" s="224" t="s">
        <v>78</v>
      </c>
      <c r="AY122" s="223" t="s">
        <v>236</v>
      </c>
      <c r="BK122" s="225">
        <f>BK123+BK146+BK150</f>
        <v>0</v>
      </c>
    </row>
    <row r="123" spans="2:63" s="10" customFormat="1" ht="19.9" customHeight="1">
      <c r="B123" s="215"/>
      <c r="C123" s="216"/>
      <c r="D123" s="226" t="s">
        <v>208</v>
      </c>
      <c r="E123" s="226"/>
      <c r="F123" s="226"/>
      <c r="G123" s="226"/>
      <c r="H123" s="226"/>
      <c r="I123" s="226"/>
      <c r="J123" s="226"/>
      <c r="K123" s="226"/>
      <c r="L123" s="226"/>
      <c r="M123" s="226"/>
      <c r="N123" s="227">
        <f>BK123</f>
        <v>0</v>
      </c>
      <c r="O123" s="228"/>
      <c r="P123" s="228"/>
      <c r="Q123" s="228"/>
      <c r="R123" s="219"/>
      <c r="T123" s="220"/>
      <c r="U123" s="216"/>
      <c r="V123" s="216"/>
      <c r="W123" s="221">
        <f>SUM(W124:W145)</f>
        <v>0</v>
      </c>
      <c r="X123" s="216"/>
      <c r="Y123" s="221">
        <f>SUM(Y124:Y145)</f>
        <v>5.039347</v>
      </c>
      <c r="Z123" s="216"/>
      <c r="AA123" s="222">
        <f>SUM(AA124:AA145)</f>
        <v>0</v>
      </c>
      <c r="AR123" s="223" t="s">
        <v>85</v>
      </c>
      <c r="AT123" s="224" t="s">
        <v>77</v>
      </c>
      <c r="AU123" s="224" t="s">
        <v>85</v>
      </c>
      <c r="AY123" s="223" t="s">
        <v>236</v>
      </c>
      <c r="BK123" s="225">
        <f>SUM(BK124:BK145)</f>
        <v>0</v>
      </c>
    </row>
    <row r="124" spans="2:65" s="1" customFormat="1" ht="25.5" customHeight="1">
      <c r="B124" s="48"/>
      <c r="C124" s="229" t="s">
        <v>85</v>
      </c>
      <c r="D124" s="229" t="s">
        <v>237</v>
      </c>
      <c r="E124" s="230" t="s">
        <v>291</v>
      </c>
      <c r="F124" s="231" t="s">
        <v>292</v>
      </c>
      <c r="G124" s="231"/>
      <c r="H124" s="231"/>
      <c r="I124" s="231"/>
      <c r="J124" s="232" t="s">
        <v>293</v>
      </c>
      <c r="K124" s="233">
        <v>6.5</v>
      </c>
      <c r="L124" s="234">
        <v>0</v>
      </c>
      <c r="M124" s="235"/>
      <c r="N124" s="233">
        <f>ROUND(L124*K124,2)</f>
        <v>0</v>
      </c>
      <c r="O124" s="233"/>
      <c r="P124" s="233"/>
      <c r="Q124" s="233"/>
      <c r="R124" s="50"/>
      <c r="T124" s="236" t="s">
        <v>21</v>
      </c>
      <c r="U124" s="58" t="s">
        <v>43</v>
      </c>
      <c r="V124" s="49"/>
      <c r="W124" s="237">
        <f>V124*K124</f>
        <v>0</v>
      </c>
      <c r="X124" s="237">
        <v>0.00033</v>
      </c>
      <c r="Y124" s="237">
        <f>X124*K124</f>
        <v>0.002145</v>
      </c>
      <c r="Z124" s="237">
        <v>0</v>
      </c>
      <c r="AA124" s="238">
        <f>Z124*K124</f>
        <v>0</v>
      </c>
      <c r="AR124" s="24" t="s">
        <v>241</v>
      </c>
      <c r="AT124" s="24" t="s">
        <v>237</v>
      </c>
      <c r="AU124" s="24" t="s">
        <v>90</v>
      </c>
      <c r="AY124" s="24" t="s">
        <v>236</v>
      </c>
      <c r="BE124" s="154">
        <f>IF(U124="základní",N124,0)</f>
        <v>0</v>
      </c>
      <c r="BF124" s="154">
        <f>IF(U124="snížená",N124,0)</f>
        <v>0</v>
      </c>
      <c r="BG124" s="154">
        <f>IF(U124="zákl. přenesená",N124,0)</f>
        <v>0</v>
      </c>
      <c r="BH124" s="154">
        <f>IF(U124="sníž. přenesená",N124,0)</f>
        <v>0</v>
      </c>
      <c r="BI124" s="154">
        <f>IF(U124="nulová",N124,0)</f>
        <v>0</v>
      </c>
      <c r="BJ124" s="24" t="s">
        <v>85</v>
      </c>
      <c r="BK124" s="154">
        <f>ROUND(L124*K124,2)</f>
        <v>0</v>
      </c>
      <c r="BL124" s="24" t="s">
        <v>241</v>
      </c>
      <c r="BM124" s="24" t="s">
        <v>294</v>
      </c>
    </row>
    <row r="125" spans="2:51" s="11" customFormat="1" ht="16.5" customHeight="1">
      <c r="B125" s="239"/>
      <c r="C125" s="240"/>
      <c r="D125" s="240"/>
      <c r="E125" s="241" t="s">
        <v>21</v>
      </c>
      <c r="F125" s="242" t="s">
        <v>249</v>
      </c>
      <c r="G125" s="243"/>
      <c r="H125" s="243"/>
      <c r="I125" s="243"/>
      <c r="J125" s="240"/>
      <c r="K125" s="241" t="s">
        <v>21</v>
      </c>
      <c r="L125" s="240"/>
      <c r="M125" s="240"/>
      <c r="N125" s="240"/>
      <c r="O125" s="240"/>
      <c r="P125" s="240"/>
      <c r="Q125" s="240"/>
      <c r="R125" s="244"/>
      <c r="T125" s="245"/>
      <c r="U125" s="240"/>
      <c r="V125" s="240"/>
      <c r="W125" s="240"/>
      <c r="X125" s="240"/>
      <c r="Y125" s="240"/>
      <c r="Z125" s="240"/>
      <c r="AA125" s="246"/>
      <c r="AT125" s="247" t="s">
        <v>244</v>
      </c>
      <c r="AU125" s="247" t="s">
        <v>90</v>
      </c>
      <c r="AV125" s="11" t="s">
        <v>85</v>
      </c>
      <c r="AW125" s="11" t="s">
        <v>35</v>
      </c>
      <c r="AX125" s="11" t="s">
        <v>78</v>
      </c>
      <c r="AY125" s="247" t="s">
        <v>236</v>
      </c>
    </row>
    <row r="126" spans="2:51" s="11" customFormat="1" ht="16.5" customHeight="1">
      <c r="B126" s="239"/>
      <c r="C126" s="240"/>
      <c r="D126" s="240"/>
      <c r="E126" s="241" t="s">
        <v>21</v>
      </c>
      <c r="F126" s="257" t="s">
        <v>295</v>
      </c>
      <c r="G126" s="240"/>
      <c r="H126" s="240"/>
      <c r="I126" s="240"/>
      <c r="J126" s="240"/>
      <c r="K126" s="241" t="s">
        <v>21</v>
      </c>
      <c r="L126" s="240"/>
      <c r="M126" s="240"/>
      <c r="N126" s="240"/>
      <c r="O126" s="240"/>
      <c r="P126" s="240"/>
      <c r="Q126" s="240"/>
      <c r="R126" s="244"/>
      <c r="T126" s="245"/>
      <c r="U126" s="240"/>
      <c r="V126" s="240"/>
      <c r="W126" s="240"/>
      <c r="X126" s="240"/>
      <c r="Y126" s="240"/>
      <c r="Z126" s="240"/>
      <c r="AA126" s="246"/>
      <c r="AT126" s="247" t="s">
        <v>244</v>
      </c>
      <c r="AU126" s="247" t="s">
        <v>90</v>
      </c>
      <c r="AV126" s="11" t="s">
        <v>85</v>
      </c>
      <c r="AW126" s="11" t="s">
        <v>35</v>
      </c>
      <c r="AX126" s="11" t="s">
        <v>78</v>
      </c>
      <c r="AY126" s="247" t="s">
        <v>236</v>
      </c>
    </row>
    <row r="127" spans="2:51" s="12" customFormat="1" ht="16.5" customHeight="1">
      <c r="B127" s="248"/>
      <c r="C127" s="249"/>
      <c r="D127" s="249"/>
      <c r="E127" s="250" t="s">
        <v>21</v>
      </c>
      <c r="F127" s="251" t="s">
        <v>698</v>
      </c>
      <c r="G127" s="249"/>
      <c r="H127" s="249"/>
      <c r="I127" s="249"/>
      <c r="J127" s="249"/>
      <c r="K127" s="252">
        <v>6.5</v>
      </c>
      <c r="L127" s="249"/>
      <c r="M127" s="249"/>
      <c r="N127" s="249"/>
      <c r="O127" s="249"/>
      <c r="P127" s="249"/>
      <c r="Q127" s="249"/>
      <c r="R127" s="253"/>
      <c r="T127" s="254"/>
      <c r="U127" s="249"/>
      <c r="V127" s="249"/>
      <c r="W127" s="249"/>
      <c r="X127" s="249"/>
      <c r="Y127" s="249"/>
      <c r="Z127" s="249"/>
      <c r="AA127" s="255"/>
      <c r="AT127" s="256" t="s">
        <v>244</v>
      </c>
      <c r="AU127" s="256" t="s">
        <v>90</v>
      </c>
      <c r="AV127" s="12" t="s">
        <v>90</v>
      </c>
      <c r="AW127" s="12" t="s">
        <v>35</v>
      </c>
      <c r="AX127" s="12" t="s">
        <v>85</v>
      </c>
      <c r="AY127" s="256" t="s">
        <v>236</v>
      </c>
    </row>
    <row r="128" spans="2:65" s="1" customFormat="1" ht="38.25" customHeight="1">
      <c r="B128" s="48"/>
      <c r="C128" s="229" t="s">
        <v>90</v>
      </c>
      <c r="D128" s="229" t="s">
        <v>237</v>
      </c>
      <c r="E128" s="230" t="s">
        <v>699</v>
      </c>
      <c r="F128" s="231" t="s">
        <v>700</v>
      </c>
      <c r="G128" s="231"/>
      <c r="H128" s="231"/>
      <c r="I128" s="231"/>
      <c r="J128" s="232" t="s">
        <v>293</v>
      </c>
      <c r="K128" s="233">
        <v>52.4</v>
      </c>
      <c r="L128" s="234">
        <v>0</v>
      </c>
      <c r="M128" s="235"/>
      <c r="N128" s="233">
        <f>ROUND(L128*K128,2)</f>
        <v>0</v>
      </c>
      <c r="O128" s="233"/>
      <c r="P128" s="233"/>
      <c r="Q128" s="233"/>
      <c r="R128" s="50"/>
      <c r="T128" s="236" t="s">
        <v>21</v>
      </c>
      <c r="U128" s="58" t="s">
        <v>43</v>
      </c>
      <c r="V128" s="49"/>
      <c r="W128" s="237">
        <f>V128*K128</f>
        <v>0</v>
      </c>
      <c r="X128" s="237">
        <v>0.00011</v>
      </c>
      <c r="Y128" s="237">
        <f>X128*K128</f>
        <v>0.005764</v>
      </c>
      <c r="Z128" s="237">
        <v>0</v>
      </c>
      <c r="AA128" s="238">
        <f>Z128*K128</f>
        <v>0</v>
      </c>
      <c r="AR128" s="24" t="s">
        <v>241</v>
      </c>
      <c r="AT128" s="24" t="s">
        <v>237</v>
      </c>
      <c r="AU128" s="24" t="s">
        <v>90</v>
      </c>
      <c r="AY128" s="24" t="s">
        <v>236</v>
      </c>
      <c r="BE128" s="154">
        <f>IF(U128="základní",N128,0)</f>
        <v>0</v>
      </c>
      <c r="BF128" s="154">
        <f>IF(U128="snížená",N128,0)</f>
        <v>0</v>
      </c>
      <c r="BG128" s="154">
        <f>IF(U128="zákl. přenesená",N128,0)</f>
        <v>0</v>
      </c>
      <c r="BH128" s="154">
        <f>IF(U128="sníž. přenesená",N128,0)</f>
        <v>0</v>
      </c>
      <c r="BI128" s="154">
        <f>IF(U128="nulová",N128,0)</f>
        <v>0</v>
      </c>
      <c r="BJ128" s="24" t="s">
        <v>85</v>
      </c>
      <c r="BK128" s="154">
        <f>ROUND(L128*K128,2)</f>
        <v>0</v>
      </c>
      <c r="BL128" s="24" t="s">
        <v>241</v>
      </c>
      <c r="BM128" s="24" t="s">
        <v>701</v>
      </c>
    </row>
    <row r="129" spans="2:51" s="11" customFormat="1" ht="16.5" customHeight="1">
      <c r="B129" s="239"/>
      <c r="C129" s="240"/>
      <c r="D129" s="240"/>
      <c r="E129" s="241" t="s">
        <v>21</v>
      </c>
      <c r="F129" s="242" t="s">
        <v>249</v>
      </c>
      <c r="G129" s="243"/>
      <c r="H129" s="243"/>
      <c r="I129" s="243"/>
      <c r="J129" s="240"/>
      <c r="K129" s="241" t="s">
        <v>21</v>
      </c>
      <c r="L129" s="240"/>
      <c r="M129" s="240"/>
      <c r="N129" s="240"/>
      <c r="O129" s="240"/>
      <c r="P129" s="240"/>
      <c r="Q129" s="240"/>
      <c r="R129" s="244"/>
      <c r="T129" s="245"/>
      <c r="U129" s="240"/>
      <c r="V129" s="240"/>
      <c r="W129" s="240"/>
      <c r="X129" s="240"/>
      <c r="Y129" s="240"/>
      <c r="Z129" s="240"/>
      <c r="AA129" s="246"/>
      <c r="AT129" s="247" t="s">
        <v>244</v>
      </c>
      <c r="AU129" s="247" t="s">
        <v>90</v>
      </c>
      <c r="AV129" s="11" t="s">
        <v>85</v>
      </c>
      <c r="AW129" s="11" t="s">
        <v>35</v>
      </c>
      <c r="AX129" s="11" t="s">
        <v>78</v>
      </c>
      <c r="AY129" s="247" t="s">
        <v>236</v>
      </c>
    </row>
    <row r="130" spans="2:51" s="11" customFormat="1" ht="16.5" customHeight="1">
      <c r="B130" s="239"/>
      <c r="C130" s="240"/>
      <c r="D130" s="240"/>
      <c r="E130" s="241" t="s">
        <v>21</v>
      </c>
      <c r="F130" s="257" t="s">
        <v>702</v>
      </c>
      <c r="G130" s="240"/>
      <c r="H130" s="240"/>
      <c r="I130" s="240"/>
      <c r="J130" s="240"/>
      <c r="K130" s="241" t="s">
        <v>21</v>
      </c>
      <c r="L130" s="240"/>
      <c r="M130" s="240"/>
      <c r="N130" s="240"/>
      <c r="O130" s="240"/>
      <c r="P130" s="240"/>
      <c r="Q130" s="240"/>
      <c r="R130" s="244"/>
      <c r="T130" s="245"/>
      <c r="U130" s="240"/>
      <c r="V130" s="240"/>
      <c r="W130" s="240"/>
      <c r="X130" s="240"/>
      <c r="Y130" s="240"/>
      <c r="Z130" s="240"/>
      <c r="AA130" s="246"/>
      <c r="AT130" s="247" t="s">
        <v>244</v>
      </c>
      <c r="AU130" s="247" t="s">
        <v>90</v>
      </c>
      <c r="AV130" s="11" t="s">
        <v>85</v>
      </c>
      <c r="AW130" s="11" t="s">
        <v>35</v>
      </c>
      <c r="AX130" s="11" t="s">
        <v>78</v>
      </c>
      <c r="AY130" s="247" t="s">
        <v>236</v>
      </c>
    </row>
    <row r="131" spans="2:51" s="12" customFormat="1" ht="16.5" customHeight="1">
      <c r="B131" s="248"/>
      <c r="C131" s="249"/>
      <c r="D131" s="249"/>
      <c r="E131" s="250" t="s">
        <v>21</v>
      </c>
      <c r="F131" s="251" t="s">
        <v>703</v>
      </c>
      <c r="G131" s="249"/>
      <c r="H131" s="249"/>
      <c r="I131" s="249"/>
      <c r="J131" s="249"/>
      <c r="K131" s="252">
        <v>52.4</v>
      </c>
      <c r="L131" s="249"/>
      <c r="M131" s="249"/>
      <c r="N131" s="249"/>
      <c r="O131" s="249"/>
      <c r="P131" s="249"/>
      <c r="Q131" s="249"/>
      <c r="R131" s="253"/>
      <c r="T131" s="254"/>
      <c r="U131" s="249"/>
      <c r="V131" s="249"/>
      <c r="W131" s="249"/>
      <c r="X131" s="249"/>
      <c r="Y131" s="249"/>
      <c r="Z131" s="249"/>
      <c r="AA131" s="255"/>
      <c r="AT131" s="256" t="s">
        <v>244</v>
      </c>
      <c r="AU131" s="256" t="s">
        <v>90</v>
      </c>
      <c r="AV131" s="12" t="s">
        <v>90</v>
      </c>
      <c r="AW131" s="12" t="s">
        <v>35</v>
      </c>
      <c r="AX131" s="12" t="s">
        <v>85</v>
      </c>
      <c r="AY131" s="256" t="s">
        <v>236</v>
      </c>
    </row>
    <row r="132" spans="2:65" s="1" customFormat="1" ht="38.25" customHeight="1">
      <c r="B132" s="48"/>
      <c r="C132" s="229" t="s">
        <v>250</v>
      </c>
      <c r="D132" s="229" t="s">
        <v>237</v>
      </c>
      <c r="E132" s="230" t="s">
        <v>306</v>
      </c>
      <c r="F132" s="231" t="s">
        <v>307</v>
      </c>
      <c r="G132" s="231"/>
      <c r="H132" s="231"/>
      <c r="I132" s="231"/>
      <c r="J132" s="232" t="s">
        <v>240</v>
      </c>
      <c r="K132" s="233">
        <v>18</v>
      </c>
      <c r="L132" s="234">
        <v>0</v>
      </c>
      <c r="M132" s="235"/>
      <c r="N132" s="233">
        <f>ROUND(L132*K132,2)</f>
        <v>0</v>
      </c>
      <c r="O132" s="233"/>
      <c r="P132" s="233"/>
      <c r="Q132" s="233"/>
      <c r="R132" s="50"/>
      <c r="T132" s="236" t="s">
        <v>21</v>
      </c>
      <c r="U132" s="58" t="s">
        <v>43</v>
      </c>
      <c r="V132" s="49"/>
      <c r="W132" s="237">
        <f>V132*K132</f>
        <v>0</v>
      </c>
      <c r="X132" s="237">
        <v>0.0026</v>
      </c>
      <c r="Y132" s="237">
        <f>X132*K132</f>
        <v>0.046799999999999994</v>
      </c>
      <c r="Z132" s="237">
        <v>0</v>
      </c>
      <c r="AA132" s="238">
        <f>Z132*K132</f>
        <v>0</v>
      </c>
      <c r="AR132" s="24" t="s">
        <v>241</v>
      </c>
      <c r="AT132" s="24" t="s">
        <v>237</v>
      </c>
      <c r="AU132" s="24" t="s">
        <v>90</v>
      </c>
      <c r="AY132" s="24" t="s">
        <v>236</v>
      </c>
      <c r="BE132" s="154">
        <f>IF(U132="základní",N132,0)</f>
        <v>0</v>
      </c>
      <c r="BF132" s="154">
        <f>IF(U132="snížená",N132,0)</f>
        <v>0</v>
      </c>
      <c r="BG132" s="154">
        <f>IF(U132="zákl. přenesená",N132,0)</f>
        <v>0</v>
      </c>
      <c r="BH132" s="154">
        <f>IF(U132="sníž. přenesená",N132,0)</f>
        <v>0</v>
      </c>
      <c r="BI132" s="154">
        <f>IF(U132="nulová",N132,0)</f>
        <v>0</v>
      </c>
      <c r="BJ132" s="24" t="s">
        <v>85</v>
      </c>
      <c r="BK132" s="154">
        <f>ROUND(L132*K132,2)</f>
        <v>0</v>
      </c>
      <c r="BL132" s="24" t="s">
        <v>241</v>
      </c>
      <c r="BM132" s="24" t="s">
        <v>308</v>
      </c>
    </row>
    <row r="133" spans="2:51" s="11" customFormat="1" ht="16.5" customHeight="1">
      <c r="B133" s="239"/>
      <c r="C133" s="240"/>
      <c r="D133" s="240"/>
      <c r="E133" s="241" t="s">
        <v>21</v>
      </c>
      <c r="F133" s="242" t="s">
        <v>581</v>
      </c>
      <c r="G133" s="243"/>
      <c r="H133" s="243"/>
      <c r="I133" s="243"/>
      <c r="J133" s="240"/>
      <c r="K133" s="241" t="s">
        <v>21</v>
      </c>
      <c r="L133" s="240"/>
      <c r="M133" s="240"/>
      <c r="N133" s="240"/>
      <c r="O133" s="240"/>
      <c r="P133" s="240"/>
      <c r="Q133" s="240"/>
      <c r="R133" s="244"/>
      <c r="T133" s="245"/>
      <c r="U133" s="240"/>
      <c r="V133" s="240"/>
      <c r="W133" s="240"/>
      <c r="X133" s="240"/>
      <c r="Y133" s="240"/>
      <c r="Z133" s="240"/>
      <c r="AA133" s="246"/>
      <c r="AT133" s="247" t="s">
        <v>244</v>
      </c>
      <c r="AU133" s="247" t="s">
        <v>90</v>
      </c>
      <c r="AV133" s="11" t="s">
        <v>85</v>
      </c>
      <c r="AW133" s="11" t="s">
        <v>35</v>
      </c>
      <c r="AX133" s="11" t="s">
        <v>78</v>
      </c>
      <c r="AY133" s="247" t="s">
        <v>236</v>
      </c>
    </row>
    <row r="134" spans="2:51" s="12" customFormat="1" ht="16.5" customHeight="1">
      <c r="B134" s="248"/>
      <c r="C134" s="249"/>
      <c r="D134" s="249"/>
      <c r="E134" s="250" t="s">
        <v>21</v>
      </c>
      <c r="F134" s="251" t="s">
        <v>704</v>
      </c>
      <c r="G134" s="249"/>
      <c r="H134" s="249"/>
      <c r="I134" s="249"/>
      <c r="J134" s="249"/>
      <c r="K134" s="252">
        <v>18</v>
      </c>
      <c r="L134" s="249"/>
      <c r="M134" s="249"/>
      <c r="N134" s="249"/>
      <c r="O134" s="249"/>
      <c r="P134" s="249"/>
      <c r="Q134" s="249"/>
      <c r="R134" s="253"/>
      <c r="T134" s="254"/>
      <c r="U134" s="249"/>
      <c r="V134" s="249"/>
      <c r="W134" s="249"/>
      <c r="X134" s="249"/>
      <c r="Y134" s="249"/>
      <c r="Z134" s="249"/>
      <c r="AA134" s="255"/>
      <c r="AT134" s="256" t="s">
        <v>244</v>
      </c>
      <c r="AU134" s="256" t="s">
        <v>90</v>
      </c>
      <c r="AV134" s="12" t="s">
        <v>90</v>
      </c>
      <c r="AW134" s="12" t="s">
        <v>35</v>
      </c>
      <c r="AX134" s="12" t="s">
        <v>85</v>
      </c>
      <c r="AY134" s="256" t="s">
        <v>236</v>
      </c>
    </row>
    <row r="135" spans="2:65" s="1" customFormat="1" ht="16.5" customHeight="1">
      <c r="B135" s="48"/>
      <c r="C135" s="229" t="s">
        <v>241</v>
      </c>
      <c r="D135" s="229" t="s">
        <v>237</v>
      </c>
      <c r="E135" s="230" t="s">
        <v>311</v>
      </c>
      <c r="F135" s="231" t="s">
        <v>312</v>
      </c>
      <c r="G135" s="231"/>
      <c r="H135" s="231"/>
      <c r="I135" s="231"/>
      <c r="J135" s="232" t="s">
        <v>293</v>
      </c>
      <c r="K135" s="233">
        <v>42.4</v>
      </c>
      <c r="L135" s="234">
        <v>0</v>
      </c>
      <c r="M135" s="235"/>
      <c r="N135" s="233">
        <f>ROUND(L135*K135,2)</f>
        <v>0</v>
      </c>
      <c r="O135" s="233"/>
      <c r="P135" s="233"/>
      <c r="Q135" s="233"/>
      <c r="R135" s="50"/>
      <c r="T135" s="236" t="s">
        <v>21</v>
      </c>
      <c r="U135" s="58" t="s">
        <v>43</v>
      </c>
      <c r="V135" s="49"/>
      <c r="W135" s="237">
        <f>V135*K135</f>
        <v>0</v>
      </c>
      <c r="X135" s="237">
        <v>0</v>
      </c>
      <c r="Y135" s="237">
        <f>X135*K135</f>
        <v>0</v>
      </c>
      <c r="Z135" s="237">
        <v>0</v>
      </c>
      <c r="AA135" s="238">
        <f>Z135*K135</f>
        <v>0</v>
      </c>
      <c r="AR135" s="24" t="s">
        <v>241</v>
      </c>
      <c r="AT135" s="24" t="s">
        <v>237</v>
      </c>
      <c r="AU135" s="24" t="s">
        <v>90</v>
      </c>
      <c r="AY135" s="24" t="s">
        <v>236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24" t="s">
        <v>85</v>
      </c>
      <c r="BK135" s="154">
        <f>ROUND(L135*K135,2)</f>
        <v>0</v>
      </c>
      <c r="BL135" s="24" t="s">
        <v>241</v>
      </c>
      <c r="BM135" s="24" t="s">
        <v>313</v>
      </c>
    </row>
    <row r="136" spans="2:51" s="12" customFormat="1" ht="16.5" customHeight="1">
      <c r="B136" s="248"/>
      <c r="C136" s="249"/>
      <c r="D136" s="249"/>
      <c r="E136" s="250" t="s">
        <v>21</v>
      </c>
      <c r="F136" s="267" t="s">
        <v>705</v>
      </c>
      <c r="G136" s="268"/>
      <c r="H136" s="268"/>
      <c r="I136" s="268"/>
      <c r="J136" s="249"/>
      <c r="K136" s="252">
        <v>42.4</v>
      </c>
      <c r="L136" s="249"/>
      <c r="M136" s="249"/>
      <c r="N136" s="249"/>
      <c r="O136" s="249"/>
      <c r="P136" s="249"/>
      <c r="Q136" s="249"/>
      <c r="R136" s="253"/>
      <c r="T136" s="254"/>
      <c r="U136" s="249"/>
      <c r="V136" s="249"/>
      <c r="W136" s="249"/>
      <c r="X136" s="249"/>
      <c r="Y136" s="249"/>
      <c r="Z136" s="249"/>
      <c r="AA136" s="255"/>
      <c r="AT136" s="256" t="s">
        <v>244</v>
      </c>
      <c r="AU136" s="256" t="s">
        <v>90</v>
      </c>
      <c r="AV136" s="12" t="s">
        <v>90</v>
      </c>
      <c r="AW136" s="12" t="s">
        <v>35</v>
      </c>
      <c r="AX136" s="12" t="s">
        <v>85</v>
      </c>
      <c r="AY136" s="256" t="s">
        <v>236</v>
      </c>
    </row>
    <row r="137" spans="2:65" s="1" customFormat="1" ht="16.5" customHeight="1">
      <c r="B137" s="48"/>
      <c r="C137" s="229" t="s">
        <v>260</v>
      </c>
      <c r="D137" s="229" t="s">
        <v>237</v>
      </c>
      <c r="E137" s="230" t="s">
        <v>316</v>
      </c>
      <c r="F137" s="231" t="s">
        <v>317</v>
      </c>
      <c r="G137" s="231"/>
      <c r="H137" s="231"/>
      <c r="I137" s="231"/>
      <c r="J137" s="232" t="s">
        <v>240</v>
      </c>
      <c r="K137" s="233">
        <v>18</v>
      </c>
      <c r="L137" s="234">
        <v>0</v>
      </c>
      <c r="M137" s="235"/>
      <c r="N137" s="233">
        <f>ROUND(L137*K137,2)</f>
        <v>0</v>
      </c>
      <c r="O137" s="233"/>
      <c r="P137" s="233"/>
      <c r="Q137" s="233"/>
      <c r="R137" s="50"/>
      <c r="T137" s="236" t="s">
        <v>21</v>
      </c>
      <c r="U137" s="58" t="s">
        <v>43</v>
      </c>
      <c r="V137" s="49"/>
      <c r="W137" s="237">
        <f>V137*K137</f>
        <v>0</v>
      </c>
      <c r="X137" s="237">
        <v>1E-05</v>
      </c>
      <c r="Y137" s="237">
        <f>X137*K137</f>
        <v>0.00018</v>
      </c>
      <c r="Z137" s="237">
        <v>0</v>
      </c>
      <c r="AA137" s="238">
        <f>Z137*K137</f>
        <v>0</v>
      </c>
      <c r="AR137" s="24" t="s">
        <v>241</v>
      </c>
      <c r="AT137" s="24" t="s">
        <v>237</v>
      </c>
      <c r="AU137" s="24" t="s">
        <v>90</v>
      </c>
      <c r="AY137" s="24" t="s">
        <v>236</v>
      </c>
      <c r="BE137" s="154">
        <f>IF(U137="základní",N137,0)</f>
        <v>0</v>
      </c>
      <c r="BF137" s="154">
        <f>IF(U137="snížená",N137,0)</f>
        <v>0</v>
      </c>
      <c r="BG137" s="154">
        <f>IF(U137="zákl. přenesená",N137,0)</f>
        <v>0</v>
      </c>
      <c r="BH137" s="154">
        <f>IF(U137="sníž. přenesená",N137,0)</f>
        <v>0</v>
      </c>
      <c r="BI137" s="154">
        <f>IF(U137="nulová",N137,0)</f>
        <v>0</v>
      </c>
      <c r="BJ137" s="24" t="s">
        <v>85</v>
      </c>
      <c r="BK137" s="154">
        <f>ROUND(L137*K137,2)</f>
        <v>0</v>
      </c>
      <c r="BL137" s="24" t="s">
        <v>241</v>
      </c>
      <c r="BM137" s="24" t="s">
        <v>318</v>
      </c>
    </row>
    <row r="138" spans="2:65" s="1" customFormat="1" ht="25.5" customHeight="1">
      <c r="B138" s="48"/>
      <c r="C138" s="229" t="s">
        <v>265</v>
      </c>
      <c r="D138" s="229" t="s">
        <v>237</v>
      </c>
      <c r="E138" s="230" t="s">
        <v>320</v>
      </c>
      <c r="F138" s="231" t="s">
        <v>321</v>
      </c>
      <c r="G138" s="231"/>
      <c r="H138" s="231"/>
      <c r="I138" s="231"/>
      <c r="J138" s="232" t="s">
        <v>240</v>
      </c>
      <c r="K138" s="233">
        <v>231</v>
      </c>
      <c r="L138" s="234">
        <v>0</v>
      </c>
      <c r="M138" s="235"/>
      <c r="N138" s="233">
        <f>ROUND(L138*K138,2)</f>
        <v>0</v>
      </c>
      <c r="O138" s="233"/>
      <c r="P138" s="233"/>
      <c r="Q138" s="233"/>
      <c r="R138" s="50"/>
      <c r="T138" s="236" t="s">
        <v>21</v>
      </c>
      <c r="U138" s="58" t="s">
        <v>43</v>
      </c>
      <c r="V138" s="49"/>
      <c r="W138" s="237">
        <f>V138*K138</f>
        <v>0</v>
      </c>
      <c r="X138" s="237">
        <v>0.01143</v>
      </c>
      <c r="Y138" s="237">
        <f>X138*K138</f>
        <v>2.6403299999999996</v>
      </c>
      <c r="Z138" s="237">
        <v>0</v>
      </c>
      <c r="AA138" s="238">
        <f>Z138*K138</f>
        <v>0</v>
      </c>
      <c r="AR138" s="24" t="s">
        <v>241</v>
      </c>
      <c r="AT138" s="24" t="s">
        <v>237</v>
      </c>
      <c r="AU138" s="24" t="s">
        <v>90</v>
      </c>
      <c r="AY138" s="24" t="s">
        <v>236</v>
      </c>
      <c r="BE138" s="154">
        <f>IF(U138="základní",N138,0)</f>
        <v>0</v>
      </c>
      <c r="BF138" s="154">
        <f>IF(U138="snížená",N138,0)</f>
        <v>0</v>
      </c>
      <c r="BG138" s="154">
        <f>IF(U138="zákl. přenesená",N138,0)</f>
        <v>0</v>
      </c>
      <c r="BH138" s="154">
        <f>IF(U138="sníž. přenesená",N138,0)</f>
        <v>0</v>
      </c>
      <c r="BI138" s="154">
        <f>IF(U138="nulová",N138,0)</f>
        <v>0</v>
      </c>
      <c r="BJ138" s="24" t="s">
        <v>85</v>
      </c>
      <c r="BK138" s="154">
        <f>ROUND(L138*K138,2)</f>
        <v>0</v>
      </c>
      <c r="BL138" s="24" t="s">
        <v>241</v>
      </c>
      <c r="BM138" s="24" t="s">
        <v>322</v>
      </c>
    </row>
    <row r="139" spans="2:51" s="11" customFormat="1" ht="16.5" customHeight="1">
      <c r="B139" s="239"/>
      <c r="C139" s="240"/>
      <c r="D139" s="240"/>
      <c r="E139" s="241" t="s">
        <v>21</v>
      </c>
      <c r="F139" s="242" t="s">
        <v>249</v>
      </c>
      <c r="G139" s="243"/>
      <c r="H139" s="243"/>
      <c r="I139" s="243"/>
      <c r="J139" s="240"/>
      <c r="K139" s="241" t="s">
        <v>21</v>
      </c>
      <c r="L139" s="240"/>
      <c r="M139" s="240"/>
      <c r="N139" s="240"/>
      <c r="O139" s="240"/>
      <c r="P139" s="240"/>
      <c r="Q139" s="240"/>
      <c r="R139" s="244"/>
      <c r="T139" s="245"/>
      <c r="U139" s="240"/>
      <c r="V139" s="240"/>
      <c r="W139" s="240"/>
      <c r="X139" s="240"/>
      <c r="Y139" s="240"/>
      <c r="Z139" s="240"/>
      <c r="AA139" s="246"/>
      <c r="AT139" s="247" t="s">
        <v>244</v>
      </c>
      <c r="AU139" s="247" t="s">
        <v>90</v>
      </c>
      <c r="AV139" s="11" t="s">
        <v>85</v>
      </c>
      <c r="AW139" s="11" t="s">
        <v>35</v>
      </c>
      <c r="AX139" s="11" t="s">
        <v>78</v>
      </c>
      <c r="AY139" s="247" t="s">
        <v>236</v>
      </c>
    </row>
    <row r="140" spans="2:51" s="12" customFormat="1" ht="16.5" customHeight="1">
      <c r="B140" s="248"/>
      <c r="C140" s="249"/>
      <c r="D140" s="249"/>
      <c r="E140" s="250" t="s">
        <v>21</v>
      </c>
      <c r="F140" s="251" t="s">
        <v>706</v>
      </c>
      <c r="G140" s="249"/>
      <c r="H140" s="249"/>
      <c r="I140" s="249"/>
      <c r="J140" s="249"/>
      <c r="K140" s="252">
        <v>231</v>
      </c>
      <c r="L140" s="249"/>
      <c r="M140" s="249"/>
      <c r="N140" s="249"/>
      <c r="O140" s="249"/>
      <c r="P140" s="249"/>
      <c r="Q140" s="249"/>
      <c r="R140" s="253"/>
      <c r="T140" s="254"/>
      <c r="U140" s="249"/>
      <c r="V140" s="249"/>
      <c r="W140" s="249"/>
      <c r="X140" s="249"/>
      <c r="Y140" s="249"/>
      <c r="Z140" s="249"/>
      <c r="AA140" s="255"/>
      <c r="AT140" s="256" t="s">
        <v>244</v>
      </c>
      <c r="AU140" s="256" t="s">
        <v>90</v>
      </c>
      <c r="AV140" s="12" t="s">
        <v>90</v>
      </c>
      <c r="AW140" s="12" t="s">
        <v>35</v>
      </c>
      <c r="AX140" s="12" t="s">
        <v>85</v>
      </c>
      <c r="AY140" s="256" t="s">
        <v>236</v>
      </c>
    </row>
    <row r="141" spans="2:65" s="1" customFormat="1" ht="25.5" customHeight="1">
      <c r="B141" s="48"/>
      <c r="C141" s="229" t="s">
        <v>269</v>
      </c>
      <c r="D141" s="229" t="s">
        <v>237</v>
      </c>
      <c r="E141" s="230" t="s">
        <v>707</v>
      </c>
      <c r="F141" s="231" t="s">
        <v>708</v>
      </c>
      <c r="G141" s="231"/>
      <c r="H141" s="231"/>
      <c r="I141" s="231"/>
      <c r="J141" s="232" t="s">
        <v>293</v>
      </c>
      <c r="K141" s="233">
        <v>15.6</v>
      </c>
      <c r="L141" s="234">
        <v>0</v>
      </c>
      <c r="M141" s="235"/>
      <c r="N141" s="233">
        <f>ROUND(L141*K141,2)</f>
        <v>0</v>
      </c>
      <c r="O141" s="233"/>
      <c r="P141" s="233"/>
      <c r="Q141" s="233"/>
      <c r="R141" s="50"/>
      <c r="T141" s="236" t="s">
        <v>21</v>
      </c>
      <c r="U141" s="58" t="s">
        <v>43</v>
      </c>
      <c r="V141" s="49"/>
      <c r="W141" s="237">
        <f>V141*K141</f>
        <v>0</v>
      </c>
      <c r="X141" s="237">
        <v>0.10988</v>
      </c>
      <c r="Y141" s="237">
        <f>X141*K141</f>
        <v>1.714128</v>
      </c>
      <c r="Z141" s="237">
        <v>0</v>
      </c>
      <c r="AA141" s="238">
        <f>Z141*K141</f>
        <v>0</v>
      </c>
      <c r="AR141" s="24" t="s">
        <v>241</v>
      </c>
      <c r="AT141" s="24" t="s">
        <v>237</v>
      </c>
      <c r="AU141" s="24" t="s">
        <v>90</v>
      </c>
      <c r="AY141" s="24" t="s">
        <v>236</v>
      </c>
      <c r="BE141" s="154">
        <f>IF(U141="základní",N141,0)</f>
        <v>0</v>
      </c>
      <c r="BF141" s="154">
        <f>IF(U141="snížená",N141,0)</f>
        <v>0</v>
      </c>
      <c r="BG141" s="154">
        <f>IF(U141="zákl. přenesená",N141,0)</f>
        <v>0</v>
      </c>
      <c r="BH141" s="154">
        <f>IF(U141="sníž. přenesená",N141,0)</f>
        <v>0</v>
      </c>
      <c r="BI141" s="154">
        <f>IF(U141="nulová",N141,0)</f>
        <v>0</v>
      </c>
      <c r="BJ141" s="24" t="s">
        <v>85</v>
      </c>
      <c r="BK141" s="154">
        <f>ROUND(L141*K141,2)</f>
        <v>0</v>
      </c>
      <c r="BL141" s="24" t="s">
        <v>241</v>
      </c>
      <c r="BM141" s="24" t="s">
        <v>709</v>
      </c>
    </row>
    <row r="142" spans="2:51" s="11" customFormat="1" ht="16.5" customHeight="1">
      <c r="B142" s="239"/>
      <c r="C142" s="240"/>
      <c r="D142" s="240"/>
      <c r="E142" s="241" t="s">
        <v>21</v>
      </c>
      <c r="F142" s="242" t="s">
        <v>249</v>
      </c>
      <c r="G142" s="243"/>
      <c r="H142" s="243"/>
      <c r="I142" s="243"/>
      <c r="J142" s="240"/>
      <c r="K142" s="241" t="s">
        <v>21</v>
      </c>
      <c r="L142" s="240"/>
      <c r="M142" s="240"/>
      <c r="N142" s="240"/>
      <c r="O142" s="240"/>
      <c r="P142" s="240"/>
      <c r="Q142" s="240"/>
      <c r="R142" s="244"/>
      <c r="T142" s="245"/>
      <c r="U142" s="240"/>
      <c r="V142" s="240"/>
      <c r="W142" s="240"/>
      <c r="X142" s="240"/>
      <c r="Y142" s="240"/>
      <c r="Z142" s="240"/>
      <c r="AA142" s="246"/>
      <c r="AT142" s="247" t="s">
        <v>244</v>
      </c>
      <c r="AU142" s="247" t="s">
        <v>90</v>
      </c>
      <c r="AV142" s="11" t="s">
        <v>85</v>
      </c>
      <c r="AW142" s="11" t="s">
        <v>35</v>
      </c>
      <c r="AX142" s="11" t="s">
        <v>78</v>
      </c>
      <c r="AY142" s="247" t="s">
        <v>236</v>
      </c>
    </row>
    <row r="143" spans="2:51" s="12" customFormat="1" ht="16.5" customHeight="1">
      <c r="B143" s="248"/>
      <c r="C143" s="249"/>
      <c r="D143" s="249"/>
      <c r="E143" s="250" t="s">
        <v>21</v>
      </c>
      <c r="F143" s="251" t="s">
        <v>710</v>
      </c>
      <c r="G143" s="249"/>
      <c r="H143" s="249"/>
      <c r="I143" s="249"/>
      <c r="J143" s="249"/>
      <c r="K143" s="252">
        <v>15.6</v>
      </c>
      <c r="L143" s="249"/>
      <c r="M143" s="249"/>
      <c r="N143" s="249"/>
      <c r="O143" s="249"/>
      <c r="P143" s="249"/>
      <c r="Q143" s="249"/>
      <c r="R143" s="253"/>
      <c r="T143" s="254"/>
      <c r="U143" s="249"/>
      <c r="V143" s="249"/>
      <c r="W143" s="249"/>
      <c r="X143" s="249"/>
      <c r="Y143" s="249"/>
      <c r="Z143" s="249"/>
      <c r="AA143" s="255"/>
      <c r="AT143" s="256" t="s">
        <v>244</v>
      </c>
      <c r="AU143" s="256" t="s">
        <v>90</v>
      </c>
      <c r="AV143" s="12" t="s">
        <v>90</v>
      </c>
      <c r="AW143" s="12" t="s">
        <v>35</v>
      </c>
      <c r="AX143" s="12" t="s">
        <v>85</v>
      </c>
      <c r="AY143" s="256" t="s">
        <v>236</v>
      </c>
    </row>
    <row r="144" spans="2:65" s="1" customFormat="1" ht="16.5" customHeight="1">
      <c r="B144" s="48"/>
      <c r="C144" s="271" t="s">
        <v>274</v>
      </c>
      <c r="D144" s="271" t="s">
        <v>385</v>
      </c>
      <c r="E144" s="272" t="s">
        <v>711</v>
      </c>
      <c r="F144" s="273" t="s">
        <v>712</v>
      </c>
      <c r="G144" s="273"/>
      <c r="H144" s="273"/>
      <c r="I144" s="273"/>
      <c r="J144" s="274" t="s">
        <v>344</v>
      </c>
      <c r="K144" s="275">
        <v>0.63</v>
      </c>
      <c r="L144" s="276">
        <v>0</v>
      </c>
      <c r="M144" s="277"/>
      <c r="N144" s="275">
        <f>ROUND(L144*K144,2)</f>
        <v>0</v>
      </c>
      <c r="O144" s="233"/>
      <c r="P144" s="233"/>
      <c r="Q144" s="233"/>
      <c r="R144" s="50"/>
      <c r="T144" s="236" t="s">
        <v>21</v>
      </c>
      <c r="U144" s="58" t="s">
        <v>43</v>
      </c>
      <c r="V144" s="49"/>
      <c r="W144" s="237">
        <f>V144*K144</f>
        <v>0</v>
      </c>
      <c r="X144" s="237">
        <v>1</v>
      </c>
      <c r="Y144" s="237">
        <f>X144*K144</f>
        <v>0.63</v>
      </c>
      <c r="Z144" s="237">
        <v>0</v>
      </c>
      <c r="AA144" s="238">
        <f>Z144*K144</f>
        <v>0</v>
      </c>
      <c r="AR144" s="24" t="s">
        <v>274</v>
      </c>
      <c r="AT144" s="24" t="s">
        <v>385</v>
      </c>
      <c r="AU144" s="24" t="s">
        <v>90</v>
      </c>
      <c r="AY144" s="24" t="s">
        <v>236</v>
      </c>
      <c r="BE144" s="154">
        <f>IF(U144="základní",N144,0)</f>
        <v>0</v>
      </c>
      <c r="BF144" s="154">
        <f>IF(U144="snížená",N144,0)</f>
        <v>0</v>
      </c>
      <c r="BG144" s="154">
        <f>IF(U144="zákl. přenesená",N144,0)</f>
        <v>0</v>
      </c>
      <c r="BH144" s="154">
        <f>IF(U144="sníž. přenesená",N144,0)</f>
        <v>0</v>
      </c>
      <c r="BI144" s="154">
        <f>IF(U144="nulová",N144,0)</f>
        <v>0</v>
      </c>
      <c r="BJ144" s="24" t="s">
        <v>85</v>
      </c>
      <c r="BK144" s="154">
        <f>ROUND(L144*K144,2)</f>
        <v>0</v>
      </c>
      <c r="BL144" s="24" t="s">
        <v>241</v>
      </c>
      <c r="BM144" s="24" t="s">
        <v>713</v>
      </c>
    </row>
    <row r="145" spans="2:51" s="12" customFormat="1" ht="16.5" customHeight="1">
      <c r="B145" s="248"/>
      <c r="C145" s="249"/>
      <c r="D145" s="249"/>
      <c r="E145" s="250" t="s">
        <v>21</v>
      </c>
      <c r="F145" s="267" t="s">
        <v>714</v>
      </c>
      <c r="G145" s="268"/>
      <c r="H145" s="268"/>
      <c r="I145" s="268"/>
      <c r="J145" s="249"/>
      <c r="K145" s="252">
        <v>0.63</v>
      </c>
      <c r="L145" s="249"/>
      <c r="M145" s="249"/>
      <c r="N145" s="249"/>
      <c r="O145" s="249"/>
      <c r="P145" s="249"/>
      <c r="Q145" s="249"/>
      <c r="R145" s="253"/>
      <c r="T145" s="254"/>
      <c r="U145" s="249"/>
      <c r="V145" s="249"/>
      <c r="W145" s="249"/>
      <c r="X145" s="249"/>
      <c r="Y145" s="249"/>
      <c r="Z145" s="249"/>
      <c r="AA145" s="255"/>
      <c r="AT145" s="256" t="s">
        <v>244</v>
      </c>
      <c r="AU145" s="256" t="s">
        <v>90</v>
      </c>
      <c r="AV145" s="12" t="s">
        <v>90</v>
      </c>
      <c r="AW145" s="12" t="s">
        <v>35</v>
      </c>
      <c r="AX145" s="12" t="s">
        <v>85</v>
      </c>
      <c r="AY145" s="256" t="s">
        <v>236</v>
      </c>
    </row>
    <row r="146" spans="2:63" s="10" customFormat="1" ht="29.85" customHeight="1">
      <c r="B146" s="215"/>
      <c r="C146" s="216"/>
      <c r="D146" s="226" t="s">
        <v>209</v>
      </c>
      <c r="E146" s="226"/>
      <c r="F146" s="226"/>
      <c r="G146" s="226"/>
      <c r="H146" s="226"/>
      <c r="I146" s="226"/>
      <c r="J146" s="226"/>
      <c r="K146" s="226"/>
      <c r="L146" s="226"/>
      <c r="M146" s="226"/>
      <c r="N146" s="227">
        <f>BK146</f>
        <v>0</v>
      </c>
      <c r="O146" s="228"/>
      <c r="P146" s="228"/>
      <c r="Q146" s="228"/>
      <c r="R146" s="219"/>
      <c r="T146" s="220"/>
      <c r="U146" s="216"/>
      <c r="V146" s="216"/>
      <c r="W146" s="221">
        <f>SUM(W147:W149)</f>
        <v>0</v>
      </c>
      <c r="X146" s="216"/>
      <c r="Y146" s="221">
        <f>SUM(Y147:Y149)</f>
        <v>0</v>
      </c>
      <c r="Z146" s="216"/>
      <c r="AA146" s="222">
        <f>SUM(AA147:AA149)</f>
        <v>0</v>
      </c>
      <c r="AR146" s="223" t="s">
        <v>85</v>
      </c>
      <c r="AT146" s="224" t="s">
        <v>77</v>
      </c>
      <c r="AU146" s="224" t="s">
        <v>85</v>
      </c>
      <c r="AY146" s="223" t="s">
        <v>236</v>
      </c>
      <c r="BK146" s="225">
        <f>SUM(BK147:BK149)</f>
        <v>0</v>
      </c>
    </row>
    <row r="147" spans="2:65" s="1" customFormat="1" ht="25.5" customHeight="1">
      <c r="B147" s="48"/>
      <c r="C147" s="229" t="s">
        <v>170</v>
      </c>
      <c r="D147" s="229" t="s">
        <v>237</v>
      </c>
      <c r="E147" s="230" t="s">
        <v>337</v>
      </c>
      <c r="F147" s="231" t="s">
        <v>338</v>
      </c>
      <c r="G147" s="231"/>
      <c r="H147" s="231"/>
      <c r="I147" s="231"/>
      <c r="J147" s="232" t="s">
        <v>240</v>
      </c>
      <c r="K147" s="233">
        <v>231</v>
      </c>
      <c r="L147" s="234">
        <v>0</v>
      </c>
      <c r="M147" s="235"/>
      <c r="N147" s="233">
        <f>ROUND(L147*K147,2)</f>
        <v>0</v>
      </c>
      <c r="O147" s="233"/>
      <c r="P147" s="233"/>
      <c r="Q147" s="233"/>
      <c r="R147" s="50"/>
      <c r="T147" s="236" t="s">
        <v>21</v>
      </c>
      <c r="U147" s="58" t="s">
        <v>43</v>
      </c>
      <c r="V147" s="49"/>
      <c r="W147" s="237">
        <f>V147*K147</f>
        <v>0</v>
      </c>
      <c r="X147" s="237">
        <v>0</v>
      </c>
      <c r="Y147" s="237">
        <f>X147*K147</f>
        <v>0</v>
      </c>
      <c r="Z147" s="237">
        <v>0</v>
      </c>
      <c r="AA147" s="238">
        <f>Z147*K147</f>
        <v>0</v>
      </c>
      <c r="AR147" s="24" t="s">
        <v>241</v>
      </c>
      <c r="AT147" s="24" t="s">
        <v>237</v>
      </c>
      <c r="AU147" s="24" t="s">
        <v>90</v>
      </c>
      <c r="AY147" s="24" t="s">
        <v>236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24" t="s">
        <v>85</v>
      </c>
      <c r="BK147" s="154">
        <f>ROUND(L147*K147,2)</f>
        <v>0</v>
      </c>
      <c r="BL147" s="24" t="s">
        <v>241</v>
      </c>
      <c r="BM147" s="24" t="s">
        <v>715</v>
      </c>
    </row>
    <row r="148" spans="2:51" s="11" customFormat="1" ht="16.5" customHeight="1">
      <c r="B148" s="239"/>
      <c r="C148" s="240"/>
      <c r="D148" s="240"/>
      <c r="E148" s="241" t="s">
        <v>21</v>
      </c>
      <c r="F148" s="242" t="s">
        <v>716</v>
      </c>
      <c r="G148" s="243"/>
      <c r="H148" s="243"/>
      <c r="I148" s="243"/>
      <c r="J148" s="240"/>
      <c r="K148" s="241" t="s">
        <v>21</v>
      </c>
      <c r="L148" s="240"/>
      <c r="M148" s="240"/>
      <c r="N148" s="240"/>
      <c r="O148" s="240"/>
      <c r="P148" s="240"/>
      <c r="Q148" s="240"/>
      <c r="R148" s="244"/>
      <c r="T148" s="245"/>
      <c r="U148" s="240"/>
      <c r="V148" s="240"/>
      <c r="W148" s="240"/>
      <c r="X148" s="240"/>
      <c r="Y148" s="240"/>
      <c r="Z148" s="240"/>
      <c r="AA148" s="246"/>
      <c r="AT148" s="247" t="s">
        <v>244</v>
      </c>
      <c r="AU148" s="247" t="s">
        <v>90</v>
      </c>
      <c r="AV148" s="11" t="s">
        <v>85</v>
      </c>
      <c r="AW148" s="11" t="s">
        <v>35</v>
      </c>
      <c r="AX148" s="11" t="s">
        <v>78</v>
      </c>
      <c r="AY148" s="247" t="s">
        <v>236</v>
      </c>
    </row>
    <row r="149" spans="2:51" s="12" customFormat="1" ht="16.5" customHeight="1">
      <c r="B149" s="248"/>
      <c r="C149" s="249"/>
      <c r="D149" s="249"/>
      <c r="E149" s="250" t="s">
        <v>21</v>
      </c>
      <c r="F149" s="251" t="s">
        <v>706</v>
      </c>
      <c r="G149" s="249"/>
      <c r="H149" s="249"/>
      <c r="I149" s="249"/>
      <c r="J149" s="249"/>
      <c r="K149" s="252">
        <v>231</v>
      </c>
      <c r="L149" s="249"/>
      <c r="M149" s="249"/>
      <c r="N149" s="249"/>
      <c r="O149" s="249"/>
      <c r="P149" s="249"/>
      <c r="Q149" s="249"/>
      <c r="R149" s="253"/>
      <c r="T149" s="254"/>
      <c r="U149" s="249"/>
      <c r="V149" s="249"/>
      <c r="W149" s="249"/>
      <c r="X149" s="249"/>
      <c r="Y149" s="249"/>
      <c r="Z149" s="249"/>
      <c r="AA149" s="255"/>
      <c r="AT149" s="256" t="s">
        <v>244</v>
      </c>
      <c r="AU149" s="256" t="s">
        <v>90</v>
      </c>
      <c r="AV149" s="12" t="s">
        <v>90</v>
      </c>
      <c r="AW149" s="12" t="s">
        <v>35</v>
      </c>
      <c r="AX149" s="12" t="s">
        <v>85</v>
      </c>
      <c r="AY149" s="256" t="s">
        <v>236</v>
      </c>
    </row>
    <row r="150" spans="2:63" s="10" customFormat="1" ht="29.85" customHeight="1">
      <c r="B150" s="215"/>
      <c r="C150" s="216"/>
      <c r="D150" s="226" t="s">
        <v>210</v>
      </c>
      <c r="E150" s="226"/>
      <c r="F150" s="226"/>
      <c r="G150" s="226"/>
      <c r="H150" s="226"/>
      <c r="I150" s="226"/>
      <c r="J150" s="226"/>
      <c r="K150" s="226"/>
      <c r="L150" s="226"/>
      <c r="M150" s="226"/>
      <c r="N150" s="227">
        <f>BK150</f>
        <v>0</v>
      </c>
      <c r="O150" s="228"/>
      <c r="P150" s="228"/>
      <c r="Q150" s="228"/>
      <c r="R150" s="219"/>
      <c r="T150" s="220"/>
      <c r="U150" s="216"/>
      <c r="V150" s="216"/>
      <c r="W150" s="221">
        <f>W151</f>
        <v>0</v>
      </c>
      <c r="X150" s="216"/>
      <c r="Y150" s="221">
        <f>Y151</f>
        <v>0</v>
      </c>
      <c r="Z150" s="216"/>
      <c r="AA150" s="222">
        <f>AA151</f>
        <v>0</v>
      </c>
      <c r="AR150" s="223" t="s">
        <v>85</v>
      </c>
      <c r="AT150" s="224" t="s">
        <v>77</v>
      </c>
      <c r="AU150" s="224" t="s">
        <v>85</v>
      </c>
      <c r="AY150" s="223" t="s">
        <v>236</v>
      </c>
      <c r="BK150" s="225">
        <f>BK151</f>
        <v>0</v>
      </c>
    </row>
    <row r="151" spans="2:65" s="1" customFormat="1" ht="38.25" customHeight="1">
      <c r="B151" s="48"/>
      <c r="C151" s="229" t="s">
        <v>278</v>
      </c>
      <c r="D151" s="229" t="s">
        <v>237</v>
      </c>
      <c r="E151" s="230" t="s">
        <v>363</v>
      </c>
      <c r="F151" s="231" t="s">
        <v>364</v>
      </c>
      <c r="G151" s="231"/>
      <c r="H151" s="231"/>
      <c r="I151" s="231"/>
      <c r="J151" s="232" t="s">
        <v>344</v>
      </c>
      <c r="K151" s="233">
        <v>5.04</v>
      </c>
      <c r="L151" s="234">
        <v>0</v>
      </c>
      <c r="M151" s="235"/>
      <c r="N151" s="233">
        <f>ROUND(L151*K151,2)</f>
        <v>0</v>
      </c>
      <c r="O151" s="233"/>
      <c r="P151" s="233"/>
      <c r="Q151" s="233"/>
      <c r="R151" s="50"/>
      <c r="T151" s="236" t="s">
        <v>21</v>
      </c>
      <c r="U151" s="58" t="s">
        <v>43</v>
      </c>
      <c r="V151" s="49"/>
      <c r="W151" s="237">
        <f>V151*K151</f>
        <v>0</v>
      </c>
      <c r="X151" s="237">
        <v>0</v>
      </c>
      <c r="Y151" s="237">
        <f>X151*K151</f>
        <v>0</v>
      </c>
      <c r="Z151" s="237">
        <v>0</v>
      </c>
      <c r="AA151" s="238">
        <f>Z151*K151</f>
        <v>0</v>
      </c>
      <c r="AR151" s="24" t="s">
        <v>241</v>
      </c>
      <c r="AT151" s="24" t="s">
        <v>237</v>
      </c>
      <c r="AU151" s="24" t="s">
        <v>90</v>
      </c>
      <c r="AY151" s="24" t="s">
        <v>236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24" t="s">
        <v>85</v>
      </c>
      <c r="BK151" s="154">
        <f>ROUND(L151*K151,2)</f>
        <v>0</v>
      </c>
      <c r="BL151" s="24" t="s">
        <v>241</v>
      </c>
      <c r="BM151" s="24" t="s">
        <v>365</v>
      </c>
    </row>
    <row r="152" spans="2:63" s="1" customFormat="1" ht="49.9" customHeight="1">
      <c r="B152" s="48"/>
      <c r="C152" s="49"/>
      <c r="D152" s="217" t="s">
        <v>371</v>
      </c>
      <c r="E152" s="49"/>
      <c r="F152" s="49"/>
      <c r="G152" s="49"/>
      <c r="H152" s="49"/>
      <c r="I152" s="49"/>
      <c r="J152" s="49"/>
      <c r="K152" s="49"/>
      <c r="L152" s="49"/>
      <c r="M152" s="49"/>
      <c r="N152" s="269">
        <f>BK152</f>
        <v>0</v>
      </c>
      <c r="O152" s="270"/>
      <c r="P152" s="270"/>
      <c r="Q152" s="270"/>
      <c r="R152" s="50"/>
      <c r="T152" s="203"/>
      <c r="U152" s="74"/>
      <c r="V152" s="74"/>
      <c r="W152" s="74"/>
      <c r="X152" s="74"/>
      <c r="Y152" s="74"/>
      <c r="Z152" s="74"/>
      <c r="AA152" s="76"/>
      <c r="AT152" s="24" t="s">
        <v>77</v>
      </c>
      <c r="AU152" s="24" t="s">
        <v>78</v>
      </c>
      <c r="AY152" s="24" t="s">
        <v>372</v>
      </c>
      <c r="BK152" s="154">
        <v>0</v>
      </c>
    </row>
    <row r="153" spans="2:18" s="1" customFormat="1" ht="6.95" customHeight="1">
      <c r="B153" s="77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9"/>
    </row>
  </sheetData>
  <sheetProtection password="CC35" sheet="1" objects="1" scenarios="1" formatColumns="0" formatRows="0"/>
  <mergeCells count="121">
    <mergeCell ref="F151:I151"/>
    <mergeCell ref="F147:I147"/>
    <mergeCell ref="L147:M147"/>
    <mergeCell ref="N147:Q147"/>
    <mergeCell ref="F148:I148"/>
    <mergeCell ref="F149:I149"/>
    <mergeCell ref="L151:M151"/>
    <mergeCell ref="N151:Q151"/>
    <mergeCell ref="N150:Q150"/>
    <mergeCell ref="N152:Q152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3:P113"/>
    <mergeCell ref="F111:P111"/>
    <mergeCell ref="F112:P112"/>
    <mergeCell ref="M115:P115"/>
    <mergeCell ref="M117:Q117"/>
    <mergeCell ref="M118:Q118"/>
    <mergeCell ref="F120:I120"/>
    <mergeCell ref="L120:M120"/>
    <mergeCell ref="N120:Q120"/>
    <mergeCell ref="N121:Q121"/>
    <mergeCell ref="N122:Q122"/>
    <mergeCell ref="F124:I124"/>
    <mergeCell ref="F128:I128"/>
    <mergeCell ref="L124:M124"/>
    <mergeCell ref="N124:Q124"/>
    <mergeCell ref="F125:I125"/>
    <mergeCell ref="F126:I126"/>
    <mergeCell ref="F127:I127"/>
    <mergeCell ref="L128:M128"/>
    <mergeCell ref="N128:Q128"/>
    <mergeCell ref="F129:I129"/>
    <mergeCell ref="F130:I130"/>
    <mergeCell ref="N123:Q123"/>
    <mergeCell ref="F131:I131"/>
    <mergeCell ref="F134:I134"/>
    <mergeCell ref="F132:I132"/>
    <mergeCell ref="L132:M132"/>
    <mergeCell ref="N132:Q132"/>
    <mergeCell ref="F133:I133"/>
    <mergeCell ref="F135:I135"/>
    <mergeCell ref="L135:M135"/>
    <mergeCell ref="N135:Q135"/>
    <mergeCell ref="F136:I136"/>
    <mergeCell ref="F139:I139"/>
    <mergeCell ref="F137:I137"/>
    <mergeCell ref="L137:M137"/>
    <mergeCell ref="N137:Q137"/>
    <mergeCell ref="F138:I138"/>
    <mergeCell ref="L138:M138"/>
    <mergeCell ref="N138:Q138"/>
    <mergeCell ref="F140:I140"/>
    <mergeCell ref="L141:M141"/>
    <mergeCell ref="N141:Q141"/>
    <mergeCell ref="F141:I141"/>
    <mergeCell ref="F144:I144"/>
    <mergeCell ref="F142:I142"/>
    <mergeCell ref="F143:I143"/>
    <mergeCell ref="L144:M144"/>
    <mergeCell ref="N144:Q144"/>
    <mergeCell ref="F145:I145"/>
    <mergeCell ref="N146:Q146"/>
  </mergeCells>
  <hyperlinks>
    <hyperlink ref="F1:G1" location="C2" display="1) Krycí list rozpočtu"/>
    <hyperlink ref="H1:K1" location="C87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3"/>
      <c r="B1" s="15"/>
      <c r="C1" s="15"/>
      <c r="D1" s="16" t="s">
        <v>1</v>
      </c>
      <c r="E1" s="15"/>
      <c r="F1" s="17" t="s">
        <v>188</v>
      </c>
      <c r="G1" s="17"/>
      <c r="H1" s="164" t="s">
        <v>189</v>
      </c>
      <c r="I1" s="164"/>
      <c r="J1" s="164"/>
      <c r="K1" s="164"/>
      <c r="L1" s="17" t="s">
        <v>190</v>
      </c>
      <c r="M1" s="15"/>
      <c r="N1" s="15"/>
      <c r="O1" s="16" t="s">
        <v>191</v>
      </c>
      <c r="P1" s="15"/>
      <c r="Q1" s="15"/>
      <c r="R1" s="15"/>
      <c r="S1" s="17" t="s">
        <v>192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130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90</v>
      </c>
    </row>
    <row r="4" spans="2:46" ht="36.95" customHeight="1">
      <c r="B4" s="28"/>
      <c r="C4" s="29" t="s">
        <v>193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18</v>
      </c>
      <c r="E6" s="33"/>
      <c r="F6" s="165" t="str">
        <f>'Rekapitulace stavby'!K6</f>
        <v>Neratovice - úprava přechodů na komunikacích II/101 a III/0099, zvýšení bezpečnosti chodců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194</v>
      </c>
      <c r="E7" s="33"/>
      <c r="F7" s="165" t="s">
        <v>696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196</v>
      </c>
      <c r="E8" s="49"/>
      <c r="F8" s="38" t="s">
        <v>717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20</v>
      </c>
      <c r="E9" s="49"/>
      <c r="F9" s="35" t="s">
        <v>21</v>
      </c>
      <c r="G9" s="49"/>
      <c r="H9" s="49"/>
      <c r="I9" s="49"/>
      <c r="J9" s="49"/>
      <c r="K9" s="49"/>
      <c r="L9" s="49"/>
      <c r="M9" s="40" t="s">
        <v>22</v>
      </c>
      <c r="N9" s="49"/>
      <c r="O9" s="35" t="s">
        <v>21</v>
      </c>
      <c r="P9" s="49"/>
      <c r="Q9" s="49"/>
      <c r="R9" s="50"/>
    </row>
    <row r="10" spans="2:18" s="1" customFormat="1" ht="14.4" customHeight="1">
      <c r="B10" s="48"/>
      <c r="C10" s="49"/>
      <c r="D10" s="40" t="s">
        <v>23</v>
      </c>
      <c r="E10" s="49"/>
      <c r="F10" s="35" t="s">
        <v>24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6. 11. 2017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">
        <v>21</v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">
        <v>29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">
        <v>21</v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">
        <v>21</v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">
        <v>34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">
        <v>21</v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36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">
        <v>21</v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">
        <v>37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">
        <v>21</v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21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8" t="s">
        <v>198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182</v>
      </c>
      <c r="E29" s="49"/>
      <c r="F29" s="49"/>
      <c r="G29" s="49"/>
      <c r="H29" s="49"/>
      <c r="I29" s="49"/>
      <c r="J29" s="49"/>
      <c r="K29" s="49"/>
      <c r="L29" s="49"/>
      <c r="M29" s="47">
        <f>N100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9" t="s">
        <v>41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42</v>
      </c>
      <c r="E33" s="56" t="s">
        <v>43</v>
      </c>
      <c r="F33" s="57">
        <v>0.21</v>
      </c>
      <c r="G33" s="171" t="s">
        <v>44</v>
      </c>
      <c r="H33" s="172">
        <f>(SUM(BE100:BE107)+SUM(BE126:BE232))</f>
        <v>0</v>
      </c>
      <c r="I33" s="49"/>
      <c r="J33" s="49"/>
      <c r="K33" s="49"/>
      <c r="L33" s="49"/>
      <c r="M33" s="172">
        <f>ROUND((SUM(BE100:BE107)+SUM(BE126:BE232)),2)*F33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45</v>
      </c>
      <c r="F34" s="57">
        <v>0.15</v>
      </c>
      <c r="G34" s="171" t="s">
        <v>44</v>
      </c>
      <c r="H34" s="172">
        <f>(SUM(BF100:BF107)+SUM(BF126:BF232))</f>
        <v>0</v>
      </c>
      <c r="I34" s="49"/>
      <c r="J34" s="49"/>
      <c r="K34" s="49"/>
      <c r="L34" s="49"/>
      <c r="M34" s="172">
        <f>ROUND((SUM(BF100:BF107)+SUM(BF126:BF232)),2)*F34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46</v>
      </c>
      <c r="F35" s="57">
        <v>0.21</v>
      </c>
      <c r="G35" s="171" t="s">
        <v>44</v>
      </c>
      <c r="H35" s="172">
        <f>(SUM(BG100:BG107)+SUM(BG126:BG232))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47</v>
      </c>
      <c r="F36" s="57">
        <v>0.15</v>
      </c>
      <c r="G36" s="171" t="s">
        <v>44</v>
      </c>
      <c r="H36" s="172">
        <f>(SUM(BH100:BH107)+SUM(BH126:BH232))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48</v>
      </c>
      <c r="F37" s="57">
        <v>0</v>
      </c>
      <c r="G37" s="171" t="s">
        <v>44</v>
      </c>
      <c r="H37" s="172">
        <f>(SUM(BI100:BI107)+SUM(BI126:BI232))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61"/>
      <c r="D39" s="173" t="s">
        <v>49</v>
      </c>
      <c r="E39" s="105"/>
      <c r="F39" s="105"/>
      <c r="G39" s="174" t="s">
        <v>50</v>
      </c>
      <c r="H39" s="175" t="s">
        <v>51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52</v>
      </c>
      <c r="E50" s="69"/>
      <c r="F50" s="69"/>
      <c r="G50" s="69"/>
      <c r="H50" s="70"/>
      <c r="I50" s="49"/>
      <c r="J50" s="68" t="s">
        <v>53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54</v>
      </c>
      <c r="E59" s="74"/>
      <c r="F59" s="74"/>
      <c r="G59" s="75" t="s">
        <v>55</v>
      </c>
      <c r="H59" s="76"/>
      <c r="I59" s="49"/>
      <c r="J59" s="73" t="s">
        <v>54</v>
      </c>
      <c r="K59" s="74"/>
      <c r="L59" s="74"/>
      <c r="M59" s="74"/>
      <c r="N59" s="75" t="s">
        <v>55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56</v>
      </c>
      <c r="E61" s="69"/>
      <c r="F61" s="69"/>
      <c r="G61" s="69"/>
      <c r="H61" s="70"/>
      <c r="I61" s="49"/>
      <c r="J61" s="68" t="s">
        <v>57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54</v>
      </c>
      <c r="E70" s="74"/>
      <c r="F70" s="74"/>
      <c r="G70" s="75" t="s">
        <v>55</v>
      </c>
      <c r="H70" s="76"/>
      <c r="I70" s="49"/>
      <c r="J70" s="73" t="s">
        <v>54</v>
      </c>
      <c r="K70" s="74"/>
      <c r="L70" s="74"/>
      <c r="M70" s="74"/>
      <c r="N70" s="75" t="s">
        <v>55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pans="2:21" s="1" customFormat="1" ht="36.95" customHeight="1">
      <c r="B76" s="48"/>
      <c r="C76" s="29" t="s">
        <v>199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pans="2:21" s="1" customFormat="1" ht="30" customHeight="1">
      <c r="B78" s="48"/>
      <c r="C78" s="40" t="s">
        <v>18</v>
      </c>
      <c r="D78" s="49"/>
      <c r="E78" s="49"/>
      <c r="F78" s="165" t="str">
        <f>F6</f>
        <v>Neratovice - úprava přechodů na komunikacích II/101 a III/0099, zvýšení bezpečnosti chodců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spans="2:21" ht="30" customHeight="1">
      <c r="B79" s="28"/>
      <c r="C79" s="40" t="s">
        <v>194</v>
      </c>
      <c r="D79" s="33"/>
      <c r="E79" s="33"/>
      <c r="F79" s="165" t="s">
        <v>696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pans="2:21" s="1" customFormat="1" ht="36.95" customHeight="1">
      <c r="B80" s="48"/>
      <c r="C80" s="87" t="s">
        <v>196</v>
      </c>
      <c r="D80" s="49"/>
      <c r="E80" s="49"/>
      <c r="F80" s="89" t="str">
        <f>F8</f>
        <v>05-2 - SO 105 - část Město Neratovice - uznatelné náklady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pans="2:2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pans="2:21" s="1" customFormat="1" ht="18" customHeight="1">
      <c r="B82" s="48"/>
      <c r="C82" s="40" t="s">
        <v>23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6. 11. 2017</v>
      </c>
      <c r="N82" s="92"/>
      <c r="O82" s="92"/>
      <c r="P82" s="92"/>
      <c r="Q82" s="49"/>
      <c r="R82" s="50"/>
      <c r="T82" s="181"/>
      <c r="U82" s="181"/>
    </row>
    <row r="83" spans="2:21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pans="2:21" s="1" customFormat="1" ht="13.5">
      <c r="B84" s="48"/>
      <c r="C84" s="40" t="s">
        <v>27</v>
      </c>
      <c r="D84" s="49"/>
      <c r="E84" s="49"/>
      <c r="F84" s="35" t="str">
        <f>E13</f>
        <v>Město Neratovice</v>
      </c>
      <c r="G84" s="49"/>
      <c r="H84" s="49"/>
      <c r="I84" s="49"/>
      <c r="J84" s="49"/>
      <c r="K84" s="40" t="s">
        <v>33</v>
      </c>
      <c r="L84" s="49"/>
      <c r="M84" s="35" t="str">
        <f>E19</f>
        <v>NOZA s.r.o.Kladno</v>
      </c>
      <c r="N84" s="35"/>
      <c r="O84" s="35"/>
      <c r="P84" s="35"/>
      <c r="Q84" s="35"/>
      <c r="R84" s="50"/>
      <c r="T84" s="181"/>
      <c r="U84" s="181"/>
    </row>
    <row r="85" spans="2:21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36</v>
      </c>
      <c r="L85" s="49"/>
      <c r="M85" s="35" t="str">
        <f>E22</f>
        <v>Neubauerová Soňa, SK-Projekt Ostrov</v>
      </c>
      <c r="N85" s="35"/>
      <c r="O85" s="35"/>
      <c r="P85" s="35"/>
      <c r="Q85" s="35"/>
      <c r="R85" s="50"/>
      <c r="T85" s="181"/>
      <c r="U85" s="181"/>
    </row>
    <row r="86" spans="2:21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pans="2:21" s="1" customFormat="1" ht="29.25" customHeight="1">
      <c r="B87" s="48"/>
      <c r="C87" s="183" t="s">
        <v>200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201</v>
      </c>
      <c r="O87" s="161"/>
      <c r="P87" s="161"/>
      <c r="Q87" s="161"/>
      <c r="R87" s="50"/>
      <c r="T87" s="181"/>
      <c r="U87" s="181"/>
    </row>
    <row r="88" spans="2:21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pans="2:47" s="1" customFormat="1" ht="29.25" customHeight="1">
      <c r="B89" s="48"/>
      <c r="C89" s="184" t="s">
        <v>202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N126</f>
        <v>0</v>
      </c>
      <c r="O89" s="185"/>
      <c r="P89" s="185"/>
      <c r="Q89" s="185"/>
      <c r="R89" s="50"/>
      <c r="T89" s="181"/>
      <c r="U89" s="181"/>
      <c r="AU89" s="24" t="s">
        <v>203</v>
      </c>
    </row>
    <row r="90" spans="2:21" s="7" customFormat="1" ht="24.95" customHeight="1">
      <c r="B90" s="186"/>
      <c r="C90" s="187"/>
      <c r="D90" s="188" t="s">
        <v>204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N127</f>
        <v>0</v>
      </c>
      <c r="O90" s="187"/>
      <c r="P90" s="187"/>
      <c r="Q90" s="187"/>
      <c r="R90" s="190"/>
      <c r="T90" s="191"/>
      <c r="U90" s="191"/>
    </row>
    <row r="91" spans="2:21" s="8" customFormat="1" ht="19.9" customHeight="1">
      <c r="B91" s="192"/>
      <c r="C91" s="136"/>
      <c r="D91" s="149" t="s">
        <v>205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N128</f>
        <v>0</v>
      </c>
      <c r="O91" s="136"/>
      <c r="P91" s="136"/>
      <c r="Q91" s="136"/>
      <c r="R91" s="193"/>
      <c r="T91" s="194"/>
      <c r="U91" s="194"/>
    </row>
    <row r="92" spans="2:21" s="8" customFormat="1" ht="19.9" customHeight="1">
      <c r="B92" s="192"/>
      <c r="C92" s="136"/>
      <c r="D92" s="149" t="s">
        <v>206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38">
        <f>N144</f>
        <v>0</v>
      </c>
      <c r="O92" s="136"/>
      <c r="P92" s="136"/>
      <c r="Q92" s="136"/>
      <c r="R92" s="193"/>
      <c r="T92" s="194"/>
      <c r="U92" s="194"/>
    </row>
    <row r="93" spans="2:21" s="8" customFormat="1" ht="19.9" customHeight="1">
      <c r="B93" s="192"/>
      <c r="C93" s="136"/>
      <c r="D93" s="149" t="s">
        <v>207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8">
        <f>N158</f>
        <v>0</v>
      </c>
      <c r="O93" s="136"/>
      <c r="P93" s="136"/>
      <c r="Q93" s="136"/>
      <c r="R93" s="193"/>
      <c r="T93" s="194"/>
      <c r="U93" s="194"/>
    </row>
    <row r="94" spans="2:21" s="8" customFormat="1" ht="19.9" customHeight="1">
      <c r="B94" s="192"/>
      <c r="C94" s="136"/>
      <c r="D94" s="149" t="s">
        <v>535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8">
        <f>N179</f>
        <v>0</v>
      </c>
      <c r="O94" s="136"/>
      <c r="P94" s="136"/>
      <c r="Q94" s="136"/>
      <c r="R94" s="193"/>
      <c r="T94" s="194"/>
      <c r="U94" s="194"/>
    </row>
    <row r="95" spans="2:21" s="8" customFormat="1" ht="19.9" customHeight="1">
      <c r="B95" s="192"/>
      <c r="C95" s="136"/>
      <c r="D95" s="149" t="s">
        <v>208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8">
        <f>N181</f>
        <v>0</v>
      </c>
      <c r="O95" s="136"/>
      <c r="P95" s="136"/>
      <c r="Q95" s="136"/>
      <c r="R95" s="193"/>
      <c r="T95" s="194"/>
      <c r="U95" s="194"/>
    </row>
    <row r="96" spans="2:21" s="8" customFormat="1" ht="19.9" customHeight="1">
      <c r="B96" s="192"/>
      <c r="C96" s="136"/>
      <c r="D96" s="149" t="s">
        <v>374</v>
      </c>
      <c r="E96" s="136"/>
      <c r="F96" s="136"/>
      <c r="G96" s="136"/>
      <c r="H96" s="136"/>
      <c r="I96" s="136"/>
      <c r="J96" s="136"/>
      <c r="K96" s="136"/>
      <c r="L96" s="136"/>
      <c r="M96" s="136"/>
      <c r="N96" s="138">
        <f>N209</f>
        <v>0</v>
      </c>
      <c r="O96" s="136"/>
      <c r="P96" s="136"/>
      <c r="Q96" s="136"/>
      <c r="R96" s="193"/>
      <c r="T96" s="194"/>
      <c r="U96" s="194"/>
    </row>
    <row r="97" spans="2:21" s="8" customFormat="1" ht="19.9" customHeight="1">
      <c r="B97" s="192"/>
      <c r="C97" s="136"/>
      <c r="D97" s="149" t="s">
        <v>210</v>
      </c>
      <c r="E97" s="136"/>
      <c r="F97" s="136"/>
      <c r="G97" s="136"/>
      <c r="H97" s="136"/>
      <c r="I97" s="136"/>
      <c r="J97" s="136"/>
      <c r="K97" s="136"/>
      <c r="L97" s="136"/>
      <c r="M97" s="136"/>
      <c r="N97" s="138">
        <f>N214</f>
        <v>0</v>
      </c>
      <c r="O97" s="136"/>
      <c r="P97" s="136"/>
      <c r="Q97" s="136"/>
      <c r="R97" s="193"/>
      <c r="T97" s="194"/>
      <c r="U97" s="194"/>
    </row>
    <row r="98" spans="2:21" s="7" customFormat="1" ht="24.95" customHeight="1">
      <c r="B98" s="186"/>
      <c r="C98" s="187"/>
      <c r="D98" s="188" t="s">
        <v>375</v>
      </c>
      <c r="E98" s="187"/>
      <c r="F98" s="187"/>
      <c r="G98" s="187"/>
      <c r="H98" s="187"/>
      <c r="I98" s="187"/>
      <c r="J98" s="187"/>
      <c r="K98" s="187"/>
      <c r="L98" s="187"/>
      <c r="M98" s="187"/>
      <c r="N98" s="189">
        <f>N226</f>
        <v>0</v>
      </c>
      <c r="O98" s="187"/>
      <c r="P98" s="187"/>
      <c r="Q98" s="187"/>
      <c r="R98" s="190"/>
      <c r="T98" s="191"/>
      <c r="U98" s="191"/>
    </row>
    <row r="99" spans="2:21" s="1" customFormat="1" ht="21.8" customHeight="1"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50"/>
      <c r="T99" s="181"/>
      <c r="U99" s="181"/>
    </row>
    <row r="100" spans="2:21" s="1" customFormat="1" ht="29.25" customHeight="1">
      <c r="B100" s="48"/>
      <c r="C100" s="184" t="s">
        <v>213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185">
        <f>ROUND(N101+N102+N103+N104+N105+N106,2)</f>
        <v>0</v>
      </c>
      <c r="O100" s="195"/>
      <c r="P100" s="195"/>
      <c r="Q100" s="195"/>
      <c r="R100" s="50"/>
      <c r="T100" s="196"/>
      <c r="U100" s="197" t="s">
        <v>42</v>
      </c>
    </row>
    <row r="101" spans="2:65" s="1" customFormat="1" ht="18" customHeight="1">
      <c r="B101" s="48"/>
      <c r="C101" s="49"/>
      <c r="D101" s="155" t="s">
        <v>214</v>
      </c>
      <c r="E101" s="149"/>
      <c r="F101" s="149"/>
      <c r="G101" s="149"/>
      <c r="H101" s="149"/>
      <c r="I101" s="49"/>
      <c r="J101" s="49"/>
      <c r="K101" s="49"/>
      <c r="L101" s="49"/>
      <c r="M101" s="49"/>
      <c r="N101" s="150">
        <f>ROUND(N89*T101,2)</f>
        <v>0</v>
      </c>
      <c r="O101" s="138"/>
      <c r="P101" s="138"/>
      <c r="Q101" s="138"/>
      <c r="R101" s="50"/>
      <c r="S101" s="198"/>
      <c r="T101" s="199"/>
      <c r="U101" s="200" t="s">
        <v>43</v>
      </c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201" t="s">
        <v>215</v>
      </c>
      <c r="AZ101" s="198"/>
      <c r="BA101" s="198"/>
      <c r="BB101" s="198"/>
      <c r="BC101" s="198"/>
      <c r="BD101" s="198"/>
      <c r="BE101" s="202">
        <f>IF(U101="základní",N101,0)</f>
        <v>0</v>
      </c>
      <c r="BF101" s="202">
        <f>IF(U101="snížená",N101,0)</f>
        <v>0</v>
      </c>
      <c r="BG101" s="202">
        <f>IF(U101="zákl. přenesená",N101,0)</f>
        <v>0</v>
      </c>
      <c r="BH101" s="202">
        <f>IF(U101="sníž. přenesená",N101,0)</f>
        <v>0</v>
      </c>
      <c r="BI101" s="202">
        <f>IF(U101="nulová",N101,0)</f>
        <v>0</v>
      </c>
      <c r="BJ101" s="201" t="s">
        <v>85</v>
      </c>
      <c r="BK101" s="198"/>
      <c r="BL101" s="198"/>
      <c r="BM101" s="198"/>
    </row>
    <row r="102" spans="2:65" s="1" customFormat="1" ht="18" customHeight="1">
      <c r="B102" s="48"/>
      <c r="C102" s="49"/>
      <c r="D102" s="155" t="s">
        <v>216</v>
      </c>
      <c r="E102" s="149"/>
      <c r="F102" s="149"/>
      <c r="G102" s="149"/>
      <c r="H102" s="149"/>
      <c r="I102" s="49"/>
      <c r="J102" s="49"/>
      <c r="K102" s="49"/>
      <c r="L102" s="49"/>
      <c r="M102" s="49"/>
      <c r="N102" s="150">
        <f>ROUND(N89*T102,2)</f>
        <v>0</v>
      </c>
      <c r="O102" s="138"/>
      <c r="P102" s="138"/>
      <c r="Q102" s="138"/>
      <c r="R102" s="50"/>
      <c r="S102" s="198"/>
      <c r="T102" s="199"/>
      <c r="U102" s="200" t="s">
        <v>43</v>
      </c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201" t="s">
        <v>215</v>
      </c>
      <c r="AZ102" s="198"/>
      <c r="BA102" s="198"/>
      <c r="BB102" s="198"/>
      <c r="BC102" s="198"/>
      <c r="BD102" s="198"/>
      <c r="BE102" s="202">
        <f>IF(U102="základní",N102,0)</f>
        <v>0</v>
      </c>
      <c r="BF102" s="202">
        <f>IF(U102="snížená",N102,0)</f>
        <v>0</v>
      </c>
      <c r="BG102" s="202">
        <f>IF(U102="zákl. přenesená",N102,0)</f>
        <v>0</v>
      </c>
      <c r="BH102" s="202">
        <f>IF(U102="sníž. přenesená",N102,0)</f>
        <v>0</v>
      </c>
      <c r="BI102" s="202">
        <f>IF(U102="nulová",N102,0)</f>
        <v>0</v>
      </c>
      <c r="BJ102" s="201" t="s">
        <v>85</v>
      </c>
      <c r="BK102" s="198"/>
      <c r="BL102" s="198"/>
      <c r="BM102" s="198"/>
    </row>
    <row r="103" spans="2:65" s="1" customFormat="1" ht="18" customHeight="1">
      <c r="B103" s="48"/>
      <c r="C103" s="49"/>
      <c r="D103" s="155" t="s">
        <v>217</v>
      </c>
      <c r="E103" s="149"/>
      <c r="F103" s="149"/>
      <c r="G103" s="149"/>
      <c r="H103" s="149"/>
      <c r="I103" s="49"/>
      <c r="J103" s="49"/>
      <c r="K103" s="49"/>
      <c r="L103" s="49"/>
      <c r="M103" s="49"/>
      <c r="N103" s="150">
        <f>ROUND(N89*T103,2)</f>
        <v>0</v>
      </c>
      <c r="O103" s="138"/>
      <c r="P103" s="138"/>
      <c r="Q103" s="138"/>
      <c r="R103" s="50"/>
      <c r="S103" s="198"/>
      <c r="T103" s="199"/>
      <c r="U103" s="200" t="s">
        <v>43</v>
      </c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201" t="s">
        <v>215</v>
      </c>
      <c r="AZ103" s="198"/>
      <c r="BA103" s="198"/>
      <c r="BB103" s="198"/>
      <c r="BC103" s="198"/>
      <c r="BD103" s="198"/>
      <c r="BE103" s="202">
        <f>IF(U103="základní",N103,0)</f>
        <v>0</v>
      </c>
      <c r="BF103" s="202">
        <f>IF(U103="snížená",N103,0)</f>
        <v>0</v>
      </c>
      <c r="BG103" s="202">
        <f>IF(U103="zákl. přenesená",N103,0)</f>
        <v>0</v>
      </c>
      <c r="BH103" s="202">
        <f>IF(U103="sníž. přenesená",N103,0)</f>
        <v>0</v>
      </c>
      <c r="BI103" s="202">
        <f>IF(U103="nulová",N103,0)</f>
        <v>0</v>
      </c>
      <c r="BJ103" s="201" t="s">
        <v>85</v>
      </c>
      <c r="BK103" s="198"/>
      <c r="BL103" s="198"/>
      <c r="BM103" s="198"/>
    </row>
    <row r="104" spans="2:65" s="1" customFormat="1" ht="18" customHeight="1">
      <c r="B104" s="48"/>
      <c r="C104" s="49"/>
      <c r="D104" s="155" t="s">
        <v>218</v>
      </c>
      <c r="E104" s="149"/>
      <c r="F104" s="149"/>
      <c r="G104" s="149"/>
      <c r="H104" s="149"/>
      <c r="I104" s="49"/>
      <c r="J104" s="49"/>
      <c r="K104" s="49"/>
      <c r="L104" s="49"/>
      <c r="M104" s="49"/>
      <c r="N104" s="150">
        <f>ROUND(N89*T104,2)</f>
        <v>0</v>
      </c>
      <c r="O104" s="138"/>
      <c r="P104" s="138"/>
      <c r="Q104" s="138"/>
      <c r="R104" s="50"/>
      <c r="S104" s="198"/>
      <c r="T104" s="199"/>
      <c r="U104" s="200" t="s">
        <v>43</v>
      </c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201" t="s">
        <v>215</v>
      </c>
      <c r="AZ104" s="198"/>
      <c r="BA104" s="198"/>
      <c r="BB104" s="198"/>
      <c r="BC104" s="198"/>
      <c r="BD104" s="198"/>
      <c r="BE104" s="202">
        <f>IF(U104="základní",N104,0)</f>
        <v>0</v>
      </c>
      <c r="BF104" s="202">
        <f>IF(U104="snížená",N104,0)</f>
        <v>0</v>
      </c>
      <c r="BG104" s="202">
        <f>IF(U104="zákl. přenesená",N104,0)</f>
        <v>0</v>
      </c>
      <c r="BH104" s="202">
        <f>IF(U104="sníž. přenesená",N104,0)</f>
        <v>0</v>
      </c>
      <c r="BI104" s="202">
        <f>IF(U104="nulová",N104,0)</f>
        <v>0</v>
      </c>
      <c r="BJ104" s="201" t="s">
        <v>85</v>
      </c>
      <c r="BK104" s="198"/>
      <c r="BL104" s="198"/>
      <c r="BM104" s="198"/>
    </row>
    <row r="105" spans="2:65" s="1" customFormat="1" ht="18" customHeight="1">
      <c r="B105" s="48"/>
      <c r="C105" s="49"/>
      <c r="D105" s="155" t="s">
        <v>219</v>
      </c>
      <c r="E105" s="149"/>
      <c r="F105" s="149"/>
      <c r="G105" s="149"/>
      <c r="H105" s="149"/>
      <c r="I105" s="49"/>
      <c r="J105" s="49"/>
      <c r="K105" s="49"/>
      <c r="L105" s="49"/>
      <c r="M105" s="49"/>
      <c r="N105" s="150">
        <f>ROUND(N89*T105,2)</f>
        <v>0</v>
      </c>
      <c r="O105" s="138"/>
      <c r="P105" s="138"/>
      <c r="Q105" s="138"/>
      <c r="R105" s="50"/>
      <c r="S105" s="198"/>
      <c r="T105" s="199"/>
      <c r="U105" s="200" t="s">
        <v>43</v>
      </c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201" t="s">
        <v>215</v>
      </c>
      <c r="AZ105" s="198"/>
      <c r="BA105" s="198"/>
      <c r="BB105" s="198"/>
      <c r="BC105" s="198"/>
      <c r="BD105" s="198"/>
      <c r="BE105" s="202">
        <f>IF(U105="základní",N105,0)</f>
        <v>0</v>
      </c>
      <c r="BF105" s="202">
        <f>IF(U105="snížená",N105,0)</f>
        <v>0</v>
      </c>
      <c r="BG105" s="202">
        <f>IF(U105="zákl. přenesená",N105,0)</f>
        <v>0</v>
      </c>
      <c r="BH105" s="202">
        <f>IF(U105="sníž. přenesená",N105,0)</f>
        <v>0</v>
      </c>
      <c r="BI105" s="202">
        <f>IF(U105="nulová",N105,0)</f>
        <v>0</v>
      </c>
      <c r="BJ105" s="201" t="s">
        <v>85</v>
      </c>
      <c r="BK105" s="198"/>
      <c r="BL105" s="198"/>
      <c r="BM105" s="198"/>
    </row>
    <row r="106" spans="2:65" s="1" customFormat="1" ht="18" customHeight="1">
      <c r="B106" s="48"/>
      <c r="C106" s="49"/>
      <c r="D106" s="149" t="s">
        <v>220</v>
      </c>
      <c r="E106" s="49"/>
      <c r="F106" s="49"/>
      <c r="G106" s="49"/>
      <c r="H106" s="49"/>
      <c r="I106" s="49"/>
      <c r="J106" s="49"/>
      <c r="K106" s="49"/>
      <c r="L106" s="49"/>
      <c r="M106" s="49"/>
      <c r="N106" s="150">
        <f>ROUND(N89*T106,2)</f>
        <v>0</v>
      </c>
      <c r="O106" s="138"/>
      <c r="P106" s="138"/>
      <c r="Q106" s="138"/>
      <c r="R106" s="50"/>
      <c r="S106" s="198"/>
      <c r="T106" s="203"/>
      <c r="U106" s="204" t="s">
        <v>43</v>
      </c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201" t="s">
        <v>221</v>
      </c>
      <c r="AZ106" s="198"/>
      <c r="BA106" s="198"/>
      <c r="BB106" s="198"/>
      <c r="BC106" s="198"/>
      <c r="BD106" s="198"/>
      <c r="BE106" s="202">
        <f>IF(U106="základní",N106,0)</f>
        <v>0</v>
      </c>
      <c r="BF106" s="202">
        <f>IF(U106="snížená",N106,0)</f>
        <v>0</v>
      </c>
      <c r="BG106" s="202">
        <f>IF(U106="zákl. přenesená",N106,0)</f>
        <v>0</v>
      </c>
      <c r="BH106" s="202">
        <f>IF(U106="sníž. přenesená",N106,0)</f>
        <v>0</v>
      </c>
      <c r="BI106" s="202">
        <f>IF(U106="nulová",N106,0)</f>
        <v>0</v>
      </c>
      <c r="BJ106" s="201" t="s">
        <v>85</v>
      </c>
      <c r="BK106" s="198"/>
      <c r="BL106" s="198"/>
      <c r="BM106" s="198"/>
    </row>
    <row r="107" spans="2:21" s="1" customFormat="1" ht="13.5"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50"/>
      <c r="T107" s="181"/>
      <c r="U107" s="181"/>
    </row>
    <row r="108" spans="2:21" s="1" customFormat="1" ht="29.25" customHeight="1">
      <c r="B108" s="48"/>
      <c r="C108" s="160" t="s">
        <v>187</v>
      </c>
      <c r="D108" s="161"/>
      <c r="E108" s="161"/>
      <c r="F108" s="161"/>
      <c r="G108" s="161"/>
      <c r="H108" s="161"/>
      <c r="I108" s="161"/>
      <c r="J108" s="161"/>
      <c r="K108" s="161"/>
      <c r="L108" s="162">
        <f>ROUND(SUM(N89+N100),2)</f>
        <v>0</v>
      </c>
      <c r="M108" s="162"/>
      <c r="N108" s="162"/>
      <c r="O108" s="162"/>
      <c r="P108" s="162"/>
      <c r="Q108" s="162"/>
      <c r="R108" s="50"/>
      <c r="T108" s="181"/>
      <c r="U108" s="181"/>
    </row>
    <row r="109" spans="2:21" s="1" customFormat="1" ht="6.95" customHeight="1">
      <c r="B109" s="77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9"/>
      <c r="T109" s="181"/>
      <c r="U109" s="181"/>
    </row>
    <row r="113" spans="2:18" s="1" customFormat="1" ht="6.95" customHeight="1">
      <c r="B113" s="80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2"/>
    </row>
    <row r="114" spans="2:18" s="1" customFormat="1" ht="36.95" customHeight="1">
      <c r="B114" s="48"/>
      <c r="C114" s="29" t="s">
        <v>222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spans="2:18" s="1" customFormat="1" ht="6.95" customHeight="1"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50"/>
    </row>
    <row r="116" spans="2:18" s="1" customFormat="1" ht="30" customHeight="1">
      <c r="B116" s="48"/>
      <c r="C116" s="40" t="s">
        <v>18</v>
      </c>
      <c r="D116" s="49"/>
      <c r="E116" s="49"/>
      <c r="F116" s="165" t="str">
        <f>F6</f>
        <v>Neratovice - úprava přechodů na komunikacích II/101 a III/0099, zvýšení bezpečnosti chodců</v>
      </c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9"/>
      <c r="R116" s="50"/>
    </row>
    <row r="117" spans="2:18" ht="30" customHeight="1">
      <c r="B117" s="28"/>
      <c r="C117" s="40" t="s">
        <v>194</v>
      </c>
      <c r="D117" s="33"/>
      <c r="E117" s="33"/>
      <c r="F117" s="165" t="s">
        <v>696</v>
      </c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1"/>
    </row>
    <row r="118" spans="2:18" s="1" customFormat="1" ht="36.95" customHeight="1">
      <c r="B118" s="48"/>
      <c r="C118" s="87" t="s">
        <v>196</v>
      </c>
      <c r="D118" s="49"/>
      <c r="E118" s="49"/>
      <c r="F118" s="89" t="str">
        <f>F8</f>
        <v>05-2 - SO 105 - část Město Neratovice - uznatelné náklady</v>
      </c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50"/>
    </row>
    <row r="119" spans="2:18" s="1" customFormat="1" ht="6.95" customHeight="1"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0"/>
    </row>
    <row r="120" spans="2:18" s="1" customFormat="1" ht="18" customHeight="1">
      <c r="B120" s="48"/>
      <c r="C120" s="40" t="s">
        <v>23</v>
      </c>
      <c r="D120" s="49"/>
      <c r="E120" s="49"/>
      <c r="F120" s="35" t="str">
        <f>F10</f>
        <v xml:space="preserve"> </v>
      </c>
      <c r="G120" s="49"/>
      <c r="H120" s="49"/>
      <c r="I120" s="49"/>
      <c r="J120" s="49"/>
      <c r="K120" s="40" t="s">
        <v>25</v>
      </c>
      <c r="L120" s="49"/>
      <c r="M120" s="92" t="str">
        <f>IF(O10="","",O10)</f>
        <v>6. 11. 2017</v>
      </c>
      <c r="N120" s="92"/>
      <c r="O120" s="92"/>
      <c r="P120" s="92"/>
      <c r="Q120" s="49"/>
      <c r="R120" s="50"/>
    </row>
    <row r="121" spans="2:18" s="1" customFormat="1" ht="6.95" customHeight="1"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50"/>
    </row>
    <row r="122" spans="2:18" s="1" customFormat="1" ht="13.5">
      <c r="B122" s="48"/>
      <c r="C122" s="40" t="s">
        <v>27</v>
      </c>
      <c r="D122" s="49"/>
      <c r="E122" s="49"/>
      <c r="F122" s="35" t="str">
        <f>E13</f>
        <v>Město Neratovice</v>
      </c>
      <c r="G122" s="49"/>
      <c r="H122" s="49"/>
      <c r="I122" s="49"/>
      <c r="J122" s="49"/>
      <c r="K122" s="40" t="s">
        <v>33</v>
      </c>
      <c r="L122" s="49"/>
      <c r="M122" s="35" t="str">
        <f>E19</f>
        <v>NOZA s.r.o.Kladno</v>
      </c>
      <c r="N122" s="35"/>
      <c r="O122" s="35"/>
      <c r="P122" s="35"/>
      <c r="Q122" s="35"/>
      <c r="R122" s="50"/>
    </row>
    <row r="123" spans="2:18" s="1" customFormat="1" ht="14.4" customHeight="1">
      <c r="B123" s="48"/>
      <c r="C123" s="40" t="s">
        <v>31</v>
      </c>
      <c r="D123" s="49"/>
      <c r="E123" s="49"/>
      <c r="F123" s="35" t="str">
        <f>IF(E16="","",E16)</f>
        <v>Vyplň údaj</v>
      </c>
      <c r="G123" s="49"/>
      <c r="H123" s="49"/>
      <c r="I123" s="49"/>
      <c r="J123" s="49"/>
      <c r="K123" s="40" t="s">
        <v>36</v>
      </c>
      <c r="L123" s="49"/>
      <c r="M123" s="35" t="str">
        <f>E22</f>
        <v>Neubauerová Soňa, SK-Projekt Ostrov</v>
      </c>
      <c r="N123" s="35"/>
      <c r="O123" s="35"/>
      <c r="P123" s="35"/>
      <c r="Q123" s="35"/>
      <c r="R123" s="50"/>
    </row>
    <row r="124" spans="2:18" s="1" customFormat="1" ht="10.3" customHeight="1"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50"/>
    </row>
    <row r="125" spans="2:27" s="9" customFormat="1" ht="29.25" customHeight="1">
      <c r="B125" s="205"/>
      <c r="C125" s="206" t="s">
        <v>223</v>
      </c>
      <c r="D125" s="207" t="s">
        <v>224</v>
      </c>
      <c r="E125" s="207" t="s">
        <v>60</v>
      </c>
      <c r="F125" s="207" t="s">
        <v>225</v>
      </c>
      <c r="G125" s="207"/>
      <c r="H125" s="207"/>
      <c r="I125" s="207"/>
      <c r="J125" s="207" t="s">
        <v>226</v>
      </c>
      <c r="K125" s="207" t="s">
        <v>227</v>
      </c>
      <c r="L125" s="207" t="s">
        <v>228</v>
      </c>
      <c r="M125" s="207"/>
      <c r="N125" s="207" t="s">
        <v>201</v>
      </c>
      <c r="O125" s="207"/>
      <c r="P125" s="207"/>
      <c r="Q125" s="208"/>
      <c r="R125" s="209"/>
      <c r="T125" s="108" t="s">
        <v>229</v>
      </c>
      <c r="U125" s="109" t="s">
        <v>42</v>
      </c>
      <c r="V125" s="109" t="s">
        <v>230</v>
      </c>
      <c r="W125" s="109" t="s">
        <v>231</v>
      </c>
      <c r="X125" s="109" t="s">
        <v>232</v>
      </c>
      <c r="Y125" s="109" t="s">
        <v>233</v>
      </c>
      <c r="Z125" s="109" t="s">
        <v>234</v>
      </c>
      <c r="AA125" s="110" t="s">
        <v>235</v>
      </c>
    </row>
    <row r="126" spans="2:63" s="1" customFormat="1" ht="29.25" customHeight="1">
      <c r="B126" s="48"/>
      <c r="C126" s="112" t="s">
        <v>198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210">
        <f>BK126</f>
        <v>0</v>
      </c>
      <c r="O126" s="211"/>
      <c r="P126" s="211"/>
      <c r="Q126" s="211"/>
      <c r="R126" s="50"/>
      <c r="T126" s="111"/>
      <c r="U126" s="69"/>
      <c r="V126" s="69"/>
      <c r="W126" s="212">
        <f>W127+W226+W233</f>
        <v>0</v>
      </c>
      <c r="X126" s="69"/>
      <c r="Y126" s="212">
        <f>Y127+Y226+Y233</f>
        <v>28.737350000000003</v>
      </c>
      <c r="Z126" s="69"/>
      <c r="AA126" s="213">
        <f>AA127+AA226+AA233</f>
        <v>28.2635</v>
      </c>
      <c r="AT126" s="24" t="s">
        <v>77</v>
      </c>
      <c r="AU126" s="24" t="s">
        <v>203</v>
      </c>
      <c r="BK126" s="214">
        <f>BK127+BK226+BK233</f>
        <v>0</v>
      </c>
    </row>
    <row r="127" spans="2:63" s="10" customFormat="1" ht="37.4" customHeight="1">
      <c r="B127" s="215"/>
      <c r="C127" s="216"/>
      <c r="D127" s="217" t="s">
        <v>204</v>
      </c>
      <c r="E127" s="217"/>
      <c r="F127" s="217"/>
      <c r="G127" s="217"/>
      <c r="H127" s="217"/>
      <c r="I127" s="217"/>
      <c r="J127" s="217"/>
      <c r="K127" s="217"/>
      <c r="L127" s="217"/>
      <c r="M127" s="217"/>
      <c r="N127" s="218">
        <f>BK127</f>
        <v>0</v>
      </c>
      <c r="O127" s="189"/>
      <c r="P127" s="189"/>
      <c r="Q127" s="189"/>
      <c r="R127" s="219"/>
      <c r="T127" s="220"/>
      <c r="U127" s="216"/>
      <c r="V127" s="216"/>
      <c r="W127" s="221">
        <f>W128+W144+W158+W179+W181+W209+W214</f>
        <v>0</v>
      </c>
      <c r="X127" s="216"/>
      <c r="Y127" s="221">
        <f>Y128+Y144+Y158+Y179+Y181+Y209+Y214</f>
        <v>28.737350000000003</v>
      </c>
      <c r="Z127" s="216"/>
      <c r="AA127" s="222">
        <f>AA128+AA144+AA158+AA179+AA181+AA209+AA214</f>
        <v>28.2635</v>
      </c>
      <c r="AR127" s="223" t="s">
        <v>85</v>
      </c>
      <c r="AT127" s="224" t="s">
        <v>77</v>
      </c>
      <c r="AU127" s="224" t="s">
        <v>78</v>
      </c>
      <c r="AY127" s="223" t="s">
        <v>236</v>
      </c>
      <c r="BK127" s="225">
        <f>BK128+BK144+BK158+BK179+BK181+BK209+BK214</f>
        <v>0</v>
      </c>
    </row>
    <row r="128" spans="2:63" s="10" customFormat="1" ht="19.9" customHeight="1">
      <c r="B128" s="215"/>
      <c r="C128" s="216"/>
      <c r="D128" s="226" t="s">
        <v>205</v>
      </c>
      <c r="E128" s="226"/>
      <c r="F128" s="226"/>
      <c r="G128" s="226"/>
      <c r="H128" s="226"/>
      <c r="I128" s="226"/>
      <c r="J128" s="226"/>
      <c r="K128" s="226"/>
      <c r="L128" s="226"/>
      <c r="M128" s="226"/>
      <c r="N128" s="227">
        <f>BK128</f>
        <v>0</v>
      </c>
      <c r="O128" s="228"/>
      <c r="P128" s="228"/>
      <c r="Q128" s="228"/>
      <c r="R128" s="219"/>
      <c r="T128" s="220"/>
      <c r="U128" s="216"/>
      <c r="V128" s="216"/>
      <c r="W128" s="221">
        <f>SUM(W129:W143)</f>
        <v>0</v>
      </c>
      <c r="X128" s="216"/>
      <c r="Y128" s="221">
        <f>SUM(Y129:Y143)</f>
        <v>1.62037</v>
      </c>
      <c r="Z128" s="216"/>
      <c r="AA128" s="222">
        <f>SUM(AA129:AA143)</f>
        <v>0</v>
      </c>
      <c r="AR128" s="223" t="s">
        <v>85</v>
      </c>
      <c r="AT128" s="224" t="s">
        <v>77</v>
      </c>
      <c r="AU128" s="224" t="s">
        <v>85</v>
      </c>
      <c r="AY128" s="223" t="s">
        <v>236</v>
      </c>
      <c r="BK128" s="225">
        <f>SUM(BK129:BK143)</f>
        <v>0</v>
      </c>
    </row>
    <row r="129" spans="2:65" s="1" customFormat="1" ht="25.5" customHeight="1">
      <c r="B129" s="48"/>
      <c r="C129" s="229" t="s">
        <v>85</v>
      </c>
      <c r="D129" s="229" t="s">
        <v>237</v>
      </c>
      <c r="E129" s="230" t="s">
        <v>238</v>
      </c>
      <c r="F129" s="231" t="s">
        <v>239</v>
      </c>
      <c r="G129" s="231"/>
      <c r="H129" s="231"/>
      <c r="I129" s="231"/>
      <c r="J129" s="232" t="s">
        <v>240</v>
      </c>
      <c r="K129" s="233">
        <v>34</v>
      </c>
      <c r="L129" s="234">
        <v>0</v>
      </c>
      <c r="M129" s="235"/>
      <c r="N129" s="233">
        <f>ROUND(L129*K129,2)</f>
        <v>0</v>
      </c>
      <c r="O129" s="233"/>
      <c r="P129" s="233"/>
      <c r="Q129" s="233"/>
      <c r="R129" s="50"/>
      <c r="T129" s="236" t="s">
        <v>21</v>
      </c>
      <c r="U129" s="58" t="s">
        <v>43</v>
      </c>
      <c r="V129" s="49"/>
      <c r="W129" s="237">
        <f>V129*K129</f>
        <v>0</v>
      </c>
      <c r="X129" s="237">
        <v>0</v>
      </c>
      <c r="Y129" s="237">
        <f>X129*K129</f>
        <v>0</v>
      </c>
      <c r="Z129" s="237">
        <v>0</v>
      </c>
      <c r="AA129" s="238">
        <f>Z129*K129</f>
        <v>0</v>
      </c>
      <c r="AR129" s="24" t="s">
        <v>241</v>
      </c>
      <c r="AT129" s="24" t="s">
        <v>237</v>
      </c>
      <c r="AU129" s="24" t="s">
        <v>90</v>
      </c>
      <c r="AY129" s="24" t="s">
        <v>236</v>
      </c>
      <c r="BE129" s="154">
        <f>IF(U129="základní",N129,0)</f>
        <v>0</v>
      </c>
      <c r="BF129" s="154">
        <f>IF(U129="snížená",N129,0)</f>
        <v>0</v>
      </c>
      <c r="BG129" s="154">
        <f>IF(U129="zákl. přenesená",N129,0)</f>
        <v>0</v>
      </c>
      <c r="BH129" s="154">
        <f>IF(U129="sníž. přenesená",N129,0)</f>
        <v>0</v>
      </c>
      <c r="BI129" s="154">
        <f>IF(U129="nulová",N129,0)</f>
        <v>0</v>
      </c>
      <c r="BJ129" s="24" t="s">
        <v>85</v>
      </c>
      <c r="BK129" s="154">
        <f>ROUND(L129*K129,2)</f>
        <v>0</v>
      </c>
      <c r="BL129" s="24" t="s">
        <v>241</v>
      </c>
      <c r="BM129" s="24" t="s">
        <v>376</v>
      </c>
    </row>
    <row r="130" spans="2:51" s="11" customFormat="1" ht="16.5" customHeight="1">
      <c r="B130" s="239"/>
      <c r="C130" s="240"/>
      <c r="D130" s="240"/>
      <c r="E130" s="241" t="s">
        <v>21</v>
      </c>
      <c r="F130" s="242" t="s">
        <v>243</v>
      </c>
      <c r="G130" s="243"/>
      <c r="H130" s="243"/>
      <c r="I130" s="243"/>
      <c r="J130" s="240"/>
      <c r="K130" s="241" t="s">
        <v>21</v>
      </c>
      <c r="L130" s="240"/>
      <c r="M130" s="240"/>
      <c r="N130" s="240"/>
      <c r="O130" s="240"/>
      <c r="P130" s="240"/>
      <c r="Q130" s="240"/>
      <c r="R130" s="244"/>
      <c r="T130" s="245"/>
      <c r="U130" s="240"/>
      <c r="V130" s="240"/>
      <c r="W130" s="240"/>
      <c r="X130" s="240"/>
      <c r="Y130" s="240"/>
      <c r="Z130" s="240"/>
      <c r="AA130" s="246"/>
      <c r="AT130" s="247" t="s">
        <v>244</v>
      </c>
      <c r="AU130" s="247" t="s">
        <v>90</v>
      </c>
      <c r="AV130" s="11" t="s">
        <v>85</v>
      </c>
      <c r="AW130" s="11" t="s">
        <v>35</v>
      </c>
      <c r="AX130" s="11" t="s">
        <v>78</v>
      </c>
      <c r="AY130" s="247" t="s">
        <v>236</v>
      </c>
    </row>
    <row r="131" spans="2:51" s="12" customFormat="1" ht="16.5" customHeight="1">
      <c r="B131" s="248"/>
      <c r="C131" s="249"/>
      <c r="D131" s="249"/>
      <c r="E131" s="250" t="s">
        <v>21</v>
      </c>
      <c r="F131" s="251" t="s">
        <v>718</v>
      </c>
      <c r="G131" s="249"/>
      <c r="H131" s="249"/>
      <c r="I131" s="249"/>
      <c r="J131" s="249"/>
      <c r="K131" s="252">
        <v>34</v>
      </c>
      <c r="L131" s="249"/>
      <c r="M131" s="249"/>
      <c r="N131" s="249"/>
      <c r="O131" s="249"/>
      <c r="P131" s="249"/>
      <c r="Q131" s="249"/>
      <c r="R131" s="253"/>
      <c r="T131" s="254"/>
      <c r="U131" s="249"/>
      <c r="V131" s="249"/>
      <c r="W131" s="249"/>
      <c r="X131" s="249"/>
      <c r="Y131" s="249"/>
      <c r="Z131" s="249"/>
      <c r="AA131" s="255"/>
      <c r="AT131" s="256" t="s">
        <v>244</v>
      </c>
      <c r="AU131" s="256" t="s">
        <v>90</v>
      </c>
      <c r="AV131" s="12" t="s">
        <v>90</v>
      </c>
      <c r="AW131" s="12" t="s">
        <v>35</v>
      </c>
      <c r="AX131" s="12" t="s">
        <v>85</v>
      </c>
      <c r="AY131" s="256" t="s">
        <v>236</v>
      </c>
    </row>
    <row r="132" spans="2:65" s="1" customFormat="1" ht="25.5" customHeight="1">
      <c r="B132" s="48"/>
      <c r="C132" s="229" t="s">
        <v>90</v>
      </c>
      <c r="D132" s="229" t="s">
        <v>237</v>
      </c>
      <c r="E132" s="230" t="s">
        <v>377</v>
      </c>
      <c r="F132" s="231" t="s">
        <v>378</v>
      </c>
      <c r="G132" s="231"/>
      <c r="H132" s="231"/>
      <c r="I132" s="231"/>
      <c r="J132" s="232" t="s">
        <v>240</v>
      </c>
      <c r="K132" s="233">
        <v>7.2</v>
      </c>
      <c r="L132" s="234">
        <v>0</v>
      </c>
      <c r="M132" s="235"/>
      <c r="N132" s="233">
        <f>ROUND(L132*K132,2)</f>
        <v>0</v>
      </c>
      <c r="O132" s="233"/>
      <c r="P132" s="233"/>
      <c r="Q132" s="233"/>
      <c r="R132" s="50"/>
      <c r="T132" s="236" t="s">
        <v>21</v>
      </c>
      <c r="U132" s="58" t="s">
        <v>43</v>
      </c>
      <c r="V132" s="49"/>
      <c r="W132" s="237">
        <f>V132*K132</f>
        <v>0</v>
      </c>
      <c r="X132" s="237">
        <v>0</v>
      </c>
      <c r="Y132" s="237">
        <f>X132*K132</f>
        <v>0</v>
      </c>
      <c r="Z132" s="237">
        <v>0</v>
      </c>
      <c r="AA132" s="238">
        <f>Z132*K132</f>
        <v>0</v>
      </c>
      <c r="AR132" s="24" t="s">
        <v>241</v>
      </c>
      <c r="AT132" s="24" t="s">
        <v>237</v>
      </c>
      <c r="AU132" s="24" t="s">
        <v>90</v>
      </c>
      <c r="AY132" s="24" t="s">
        <v>236</v>
      </c>
      <c r="BE132" s="154">
        <f>IF(U132="základní",N132,0)</f>
        <v>0</v>
      </c>
      <c r="BF132" s="154">
        <f>IF(U132="snížená",N132,0)</f>
        <v>0</v>
      </c>
      <c r="BG132" s="154">
        <f>IF(U132="zákl. přenesená",N132,0)</f>
        <v>0</v>
      </c>
      <c r="BH132" s="154">
        <f>IF(U132="sníž. přenesená",N132,0)</f>
        <v>0</v>
      </c>
      <c r="BI132" s="154">
        <f>IF(U132="nulová",N132,0)</f>
        <v>0</v>
      </c>
      <c r="BJ132" s="24" t="s">
        <v>85</v>
      </c>
      <c r="BK132" s="154">
        <f>ROUND(L132*K132,2)</f>
        <v>0</v>
      </c>
      <c r="BL132" s="24" t="s">
        <v>241</v>
      </c>
      <c r="BM132" s="24" t="s">
        <v>379</v>
      </c>
    </row>
    <row r="133" spans="2:51" s="11" customFormat="1" ht="16.5" customHeight="1">
      <c r="B133" s="239"/>
      <c r="C133" s="240"/>
      <c r="D133" s="240"/>
      <c r="E133" s="241" t="s">
        <v>21</v>
      </c>
      <c r="F133" s="242" t="s">
        <v>380</v>
      </c>
      <c r="G133" s="243"/>
      <c r="H133" s="243"/>
      <c r="I133" s="243"/>
      <c r="J133" s="240"/>
      <c r="K133" s="241" t="s">
        <v>21</v>
      </c>
      <c r="L133" s="240"/>
      <c r="M133" s="240"/>
      <c r="N133" s="240"/>
      <c r="O133" s="240"/>
      <c r="P133" s="240"/>
      <c r="Q133" s="240"/>
      <c r="R133" s="244"/>
      <c r="T133" s="245"/>
      <c r="U133" s="240"/>
      <c r="V133" s="240"/>
      <c r="W133" s="240"/>
      <c r="X133" s="240"/>
      <c r="Y133" s="240"/>
      <c r="Z133" s="240"/>
      <c r="AA133" s="246"/>
      <c r="AT133" s="247" t="s">
        <v>244</v>
      </c>
      <c r="AU133" s="247" t="s">
        <v>90</v>
      </c>
      <c r="AV133" s="11" t="s">
        <v>85</v>
      </c>
      <c r="AW133" s="11" t="s">
        <v>35</v>
      </c>
      <c r="AX133" s="11" t="s">
        <v>78</v>
      </c>
      <c r="AY133" s="247" t="s">
        <v>236</v>
      </c>
    </row>
    <row r="134" spans="2:51" s="11" customFormat="1" ht="16.5" customHeight="1">
      <c r="B134" s="239"/>
      <c r="C134" s="240"/>
      <c r="D134" s="240"/>
      <c r="E134" s="241" t="s">
        <v>21</v>
      </c>
      <c r="F134" s="257" t="s">
        <v>249</v>
      </c>
      <c r="G134" s="240"/>
      <c r="H134" s="240"/>
      <c r="I134" s="240"/>
      <c r="J134" s="240"/>
      <c r="K134" s="241" t="s">
        <v>21</v>
      </c>
      <c r="L134" s="240"/>
      <c r="M134" s="240"/>
      <c r="N134" s="240"/>
      <c r="O134" s="240"/>
      <c r="P134" s="240"/>
      <c r="Q134" s="240"/>
      <c r="R134" s="244"/>
      <c r="T134" s="245"/>
      <c r="U134" s="240"/>
      <c r="V134" s="240"/>
      <c r="W134" s="240"/>
      <c r="X134" s="240"/>
      <c r="Y134" s="240"/>
      <c r="Z134" s="240"/>
      <c r="AA134" s="246"/>
      <c r="AT134" s="247" t="s">
        <v>244</v>
      </c>
      <c r="AU134" s="247" t="s">
        <v>90</v>
      </c>
      <c r="AV134" s="11" t="s">
        <v>85</v>
      </c>
      <c r="AW134" s="11" t="s">
        <v>35</v>
      </c>
      <c r="AX134" s="11" t="s">
        <v>78</v>
      </c>
      <c r="AY134" s="247" t="s">
        <v>236</v>
      </c>
    </row>
    <row r="135" spans="2:51" s="12" customFormat="1" ht="16.5" customHeight="1">
      <c r="B135" s="248"/>
      <c r="C135" s="249"/>
      <c r="D135" s="249"/>
      <c r="E135" s="250" t="s">
        <v>21</v>
      </c>
      <c r="F135" s="251" t="s">
        <v>719</v>
      </c>
      <c r="G135" s="249"/>
      <c r="H135" s="249"/>
      <c r="I135" s="249"/>
      <c r="J135" s="249"/>
      <c r="K135" s="252">
        <v>7.2</v>
      </c>
      <c r="L135" s="249"/>
      <c r="M135" s="249"/>
      <c r="N135" s="249"/>
      <c r="O135" s="249"/>
      <c r="P135" s="249"/>
      <c r="Q135" s="249"/>
      <c r="R135" s="253"/>
      <c r="T135" s="254"/>
      <c r="U135" s="249"/>
      <c r="V135" s="249"/>
      <c r="W135" s="249"/>
      <c r="X135" s="249"/>
      <c r="Y135" s="249"/>
      <c r="Z135" s="249"/>
      <c r="AA135" s="255"/>
      <c r="AT135" s="256" t="s">
        <v>244</v>
      </c>
      <c r="AU135" s="256" t="s">
        <v>90</v>
      </c>
      <c r="AV135" s="12" t="s">
        <v>90</v>
      </c>
      <c r="AW135" s="12" t="s">
        <v>35</v>
      </c>
      <c r="AX135" s="12" t="s">
        <v>85</v>
      </c>
      <c r="AY135" s="256" t="s">
        <v>236</v>
      </c>
    </row>
    <row r="136" spans="2:65" s="1" customFormat="1" ht="38.25" customHeight="1">
      <c r="B136" s="48"/>
      <c r="C136" s="229" t="s">
        <v>250</v>
      </c>
      <c r="D136" s="229" t="s">
        <v>237</v>
      </c>
      <c r="E136" s="230" t="s">
        <v>382</v>
      </c>
      <c r="F136" s="231" t="s">
        <v>383</v>
      </c>
      <c r="G136" s="231"/>
      <c r="H136" s="231"/>
      <c r="I136" s="231"/>
      <c r="J136" s="232" t="s">
        <v>240</v>
      </c>
      <c r="K136" s="233">
        <v>7.2</v>
      </c>
      <c r="L136" s="234">
        <v>0</v>
      </c>
      <c r="M136" s="235"/>
      <c r="N136" s="233">
        <f>ROUND(L136*K136,2)</f>
        <v>0</v>
      </c>
      <c r="O136" s="233"/>
      <c r="P136" s="233"/>
      <c r="Q136" s="233"/>
      <c r="R136" s="50"/>
      <c r="T136" s="236" t="s">
        <v>21</v>
      </c>
      <c r="U136" s="58" t="s">
        <v>43</v>
      </c>
      <c r="V136" s="49"/>
      <c r="W136" s="237">
        <f>V136*K136</f>
        <v>0</v>
      </c>
      <c r="X136" s="237">
        <v>0</v>
      </c>
      <c r="Y136" s="237">
        <f>X136*K136</f>
        <v>0</v>
      </c>
      <c r="Z136" s="237">
        <v>0</v>
      </c>
      <c r="AA136" s="238">
        <f>Z136*K136</f>
        <v>0</v>
      </c>
      <c r="AR136" s="24" t="s">
        <v>241</v>
      </c>
      <c r="AT136" s="24" t="s">
        <v>237</v>
      </c>
      <c r="AU136" s="24" t="s">
        <v>90</v>
      </c>
      <c r="AY136" s="24" t="s">
        <v>236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24" t="s">
        <v>85</v>
      </c>
      <c r="BK136" s="154">
        <f>ROUND(L136*K136,2)</f>
        <v>0</v>
      </c>
      <c r="BL136" s="24" t="s">
        <v>241</v>
      </c>
      <c r="BM136" s="24" t="s">
        <v>384</v>
      </c>
    </row>
    <row r="137" spans="2:51" s="11" customFormat="1" ht="16.5" customHeight="1">
      <c r="B137" s="239"/>
      <c r="C137" s="240"/>
      <c r="D137" s="240"/>
      <c r="E137" s="241" t="s">
        <v>21</v>
      </c>
      <c r="F137" s="242" t="s">
        <v>249</v>
      </c>
      <c r="G137" s="243"/>
      <c r="H137" s="243"/>
      <c r="I137" s="243"/>
      <c r="J137" s="240"/>
      <c r="K137" s="241" t="s">
        <v>21</v>
      </c>
      <c r="L137" s="240"/>
      <c r="M137" s="240"/>
      <c r="N137" s="240"/>
      <c r="O137" s="240"/>
      <c r="P137" s="240"/>
      <c r="Q137" s="240"/>
      <c r="R137" s="244"/>
      <c r="T137" s="245"/>
      <c r="U137" s="240"/>
      <c r="V137" s="240"/>
      <c r="W137" s="240"/>
      <c r="X137" s="240"/>
      <c r="Y137" s="240"/>
      <c r="Z137" s="240"/>
      <c r="AA137" s="246"/>
      <c r="AT137" s="247" t="s">
        <v>244</v>
      </c>
      <c r="AU137" s="247" t="s">
        <v>90</v>
      </c>
      <c r="AV137" s="11" t="s">
        <v>85</v>
      </c>
      <c r="AW137" s="11" t="s">
        <v>35</v>
      </c>
      <c r="AX137" s="11" t="s">
        <v>78</v>
      </c>
      <c r="AY137" s="247" t="s">
        <v>236</v>
      </c>
    </row>
    <row r="138" spans="2:51" s="12" customFormat="1" ht="16.5" customHeight="1">
      <c r="B138" s="248"/>
      <c r="C138" s="249"/>
      <c r="D138" s="249"/>
      <c r="E138" s="250" t="s">
        <v>21</v>
      </c>
      <c r="F138" s="251" t="s">
        <v>719</v>
      </c>
      <c r="G138" s="249"/>
      <c r="H138" s="249"/>
      <c r="I138" s="249"/>
      <c r="J138" s="249"/>
      <c r="K138" s="252">
        <v>7.2</v>
      </c>
      <c r="L138" s="249"/>
      <c r="M138" s="249"/>
      <c r="N138" s="249"/>
      <c r="O138" s="249"/>
      <c r="P138" s="249"/>
      <c r="Q138" s="249"/>
      <c r="R138" s="253"/>
      <c r="T138" s="254"/>
      <c r="U138" s="249"/>
      <c r="V138" s="249"/>
      <c r="W138" s="249"/>
      <c r="X138" s="249"/>
      <c r="Y138" s="249"/>
      <c r="Z138" s="249"/>
      <c r="AA138" s="255"/>
      <c r="AT138" s="256" t="s">
        <v>244</v>
      </c>
      <c r="AU138" s="256" t="s">
        <v>90</v>
      </c>
      <c r="AV138" s="12" t="s">
        <v>90</v>
      </c>
      <c r="AW138" s="12" t="s">
        <v>35</v>
      </c>
      <c r="AX138" s="12" t="s">
        <v>85</v>
      </c>
      <c r="AY138" s="256" t="s">
        <v>236</v>
      </c>
    </row>
    <row r="139" spans="2:65" s="1" customFormat="1" ht="16.5" customHeight="1">
      <c r="B139" s="48"/>
      <c r="C139" s="271" t="s">
        <v>241</v>
      </c>
      <c r="D139" s="271" t="s">
        <v>385</v>
      </c>
      <c r="E139" s="272" t="s">
        <v>386</v>
      </c>
      <c r="F139" s="273" t="s">
        <v>387</v>
      </c>
      <c r="G139" s="273"/>
      <c r="H139" s="273"/>
      <c r="I139" s="273"/>
      <c r="J139" s="274" t="s">
        <v>344</v>
      </c>
      <c r="K139" s="275">
        <v>1.62</v>
      </c>
      <c r="L139" s="276">
        <v>0</v>
      </c>
      <c r="M139" s="277"/>
      <c r="N139" s="275">
        <f>ROUND(L139*K139,2)</f>
        <v>0</v>
      </c>
      <c r="O139" s="233"/>
      <c r="P139" s="233"/>
      <c r="Q139" s="233"/>
      <c r="R139" s="50"/>
      <c r="T139" s="236" t="s">
        <v>21</v>
      </c>
      <c r="U139" s="58" t="s">
        <v>43</v>
      </c>
      <c r="V139" s="49"/>
      <c r="W139" s="237">
        <f>V139*K139</f>
        <v>0</v>
      </c>
      <c r="X139" s="237">
        <v>1</v>
      </c>
      <c r="Y139" s="237">
        <f>X139*K139</f>
        <v>1.62</v>
      </c>
      <c r="Z139" s="237">
        <v>0</v>
      </c>
      <c r="AA139" s="238">
        <f>Z139*K139</f>
        <v>0</v>
      </c>
      <c r="AR139" s="24" t="s">
        <v>274</v>
      </c>
      <c r="AT139" s="24" t="s">
        <v>385</v>
      </c>
      <c r="AU139" s="24" t="s">
        <v>90</v>
      </c>
      <c r="AY139" s="24" t="s">
        <v>236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24" t="s">
        <v>85</v>
      </c>
      <c r="BK139" s="154">
        <f>ROUND(L139*K139,2)</f>
        <v>0</v>
      </c>
      <c r="BL139" s="24" t="s">
        <v>241</v>
      </c>
      <c r="BM139" s="24" t="s">
        <v>388</v>
      </c>
    </row>
    <row r="140" spans="2:51" s="12" customFormat="1" ht="16.5" customHeight="1">
      <c r="B140" s="248"/>
      <c r="C140" s="249"/>
      <c r="D140" s="249"/>
      <c r="E140" s="250" t="s">
        <v>21</v>
      </c>
      <c r="F140" s="267" t="s">
        <v>720</v>
      </c>
      <c r="G140" s="268"/>
      <c r="H140" s="268"/>
      <c r="I140" s="268"/>
      <c r="J140" s="249"/>
      <c r="K140" s="252">
        <v>1.62</v>
      </c>
      <c r="L140" s="249"/>
      <c r="M140" s="249"/>
      <c r="N140" s="249"/>
      <c r="O140" s="249"/>
      <c r="P140" s="249"/>
      <c r="Q140" s="249"/>
      <c r="R140" s="253"/>
      <c r="T140" s="254"/>
      <c r="U140" s="249"/>
      <c r="V140" s="249"/>
      <c r="W140" s="249"/>
      <c r="X140" s="249"/>
      <c r="Y140" s="249"/>
      <c r="Z140" s="249"/>
      <c r="AA140" s="255"/>
      <c r="AT140" s="256" t="s">
        <v>244</v>
      </c>
      <c r="AU140" s="256" t="s">
        <v>90</v>
      </c>
      <c r="AV140" s="12" t="s">
        <v>90</v>
      </c>
      <c r="AW140" s="12" t="s">
        <v>35</v>
      </c>
      <c r="AX140" s="12" t="s">
        <v>85</v>
      </c>
      <c r="AY140" s="256" t="s">
        <v>236</v>
      </c>
    </row>
    <row r="141" spans="2:65" s="1" customFormat="1" ht="25.5" customHeight="1">
      <c r="B141" s="48"/>
      <c r="C141" s="229" t="s">
        <v>260</v>
      </c>
      <c r="D141" s="229" t="s">
        <v>237</v>
      </c>
      <c r="E141" s="230" t="s">
        <v>390</v>
      </c>
      <c r="F141" s="231" t="s">
        <v>391</v>
      </c>
      <c r="G141" s="231"/>
      <c r="H141" s="231"/>
      <c r="I141" s="231"/>
      <c r="J141" s="232" t="s">
        <v>240</v>
      </c>
      <c r="K141" s="233">
        <v>7.2</v>
      </c>
      <c r="L141" s="234">
        <v>0</v>
      </c>
      <c r="M141" s="235"/>
      <c r="N141" s="233">
        <f>ROUND(L141*K141,2)</f>
        <v>0</v>
      </c>
      <c r="O141" s="233"/>
      <c r="P141" s="233"/>
      <c r="Q141" s="233"/>
      <c r="R141" s="50"/>
      <c r="T141" s="236" t="s">
        <v>21</v>
      </c>
      <c r="U141" s="58" t="s">
        <v>43</v>
      </c>
      <c r="V141" s="49"/>
      <c r="W141" s="237">
        <f>V141*K141</f>
        <v>0</v>
      </c>
      <c r="X141" s="237">
        <v>0</v>
      </c>
      <c r="Y141" s="237">
        <f>X141*K141</f>
        <v>0</v>
      </c>
      <c r="Z141" s="237">
        <v>0</v>
      </c>
      <c r="AA141" s="238">
        <f>Z141*K141</f>
        <v>0</v>
      </c>
      <c r="AR141" s="24" t="s">
        <v>241</v>
      </c>
      <c r="AT141" s="24" t="s">
        <v>237</v>
      </c>
      <c r="AU141" s="24" t="s">
        <v>90</v>
      </c>
      <c r="AY141" s="24" t="s">
        <v>236</v>
      </c>
      <c r="BE141" s="154">
        <f>IF(U141="základní",N141,0)</f>
        <v>0</v>
      </c>
      <c r="BF141" s="154">
        <f>IF(U141="snížená",N141,0)</f>
        <v>0</v>
      </c>
      <c r="BG141" s="154">
        <f>IF(U141="zákl. přenesená",N141,0)</f>
        <v>0</v>
      </c>
      <c r="BH141" s="154">
        <f>IF(U141="sníž. přenesená",N141,0)</f>
        <v>0</v>
      </c>
      <c r="BI141" s="154">
        <f>IF(U141="nulová",N141,0)</f>
        <v>0</v>
      </c>
      <c r="BJ141" s="24" t="s">
        <v>85</v>
      </c>
      <c r="BK141" s="154">
        <f>ROUND(L141*K141,2)</f>
        <v>0</v>
      </c>
      <c r="BL141" s="24" t="s">
        <v>241</v>
      </c>
      <c r="BM141" s="24" t="s">
        <v>392</v>
      </c>
    </row>
    <row r="142" spans="2:65" s="1" customFormat="1" ht="16.5" customHeight="1">
      <c r="B142" s="48"/>
      <c r="C142" s="271" t="s">
        <v>265</v>
      </c>
      <c r="D142" s="271" t="s">
        <v>385</v>
      </c>
      <c r="E142" s="272" t="s">
        <v>393</v>
      </c>
      <c r="F142" s="273" t="s">
        <v>394</v>
      </c>
      <c r="G142" s="273"/>
      <c r="H142" s="273"/>
      <c r="I142" s="273"/>
      <c r="J142" s="274" t="s">
        <v>395</v>
      </c>
      <c r="K142" s="275">
        <v>0.37</v>
      </c>
      <c r="L142" s="276">
        <v>0</v>
      </c>
      <c r="M142" s="277"/>
      <c r="N142" s="275">
        <f>ROUND(L142*K142,2)</f>
        <v>0</v>
      </c>
      <c r="O142" s="233"/>
      <c r="P142" s="233"/>
      <c r="Q142" s="233"/>
      <c r="R142" s="50"/>
      <c r="T142" s="236" t="s">
        <v>21</v>
      </c>
      <c r="U142" s="58" t="s">
        <v>43</v>
      </c>
      <c r="V142" s="49"/>
      <c r="W142" s="237">
        <f>V142*K142</f>
        <v>0</v>
      </c>
      <c r="X142" s="237">
        <v>0.001</v>
      </c>
      <c r="Y142" s="237">
        <f>X142*K142</f>
        <v>0.00037</v>
      </c>
      <c r="Z142" s="237">
        <v>0</v>
      </c>
      <c r="AA142" s="238">
        <f>Z142*K142</f>
        <v>0</v>
      </c>
      <c r="AR142" s="24" t="s">
        <v>274</v>
      </c>
      <c r="AT142" s="24" t="s">
        <v>385</v>
      </c>
      <c r="AU142" s="24" t="s">
        <v>90</v>
      </c>
      <c r="AY142" s="24" t="s">
        <v>236</v>
      </c>
      <c r="BE142" s="154">
        <f>IF(U142="základní",N142,0)</f>
        <v>0</v>
      </c>
      <c r="BF142" s="154">
        <f>IF(U142="snížená",N142,0)</f>
        <v>0</v>
      </c>
      <c r="BG142" s="154">
        <f>IF(U142="zákl. přenesená",N142,0)</f>
        <v>0</v>
      </c>
      <c r="BH142" s="154">
        <f>IF(U142="sníž. přenesená",N142,0)</f>
        <v>0</v>
      </c>
      <c r="BI142" s="154">
        <f>IF(U142="nulová",N142,0)</f>
        <v>0</v>
      </c>
      <c r="BJ142" s="24" t="s">
        <v>85</v>
      </c>
      <c r="BK142" s="154">
        <f>ROUND(L142*K142,2)</f>
        <v>0</v>
      </c>
      <c r="BL142" s="24" t="s">
        <v>241</v>
      </c>
      <c r="BM142" s="24" t="s">
        <v>396</v>
      </c>
    </row>
    <row r="143" spans="2:51" s="12" customFormat="1" ht="16.5" customHeight="1">
      <c r="B143" s="248"/>
      <c r="C143" s="249"/>
      <c r="D143" s="249"/>
      <c r="E143" s="250" t="s">
        <v>21</v>
      </c>
      <c r="F143" s="267" t="s">
        <v>721</v>
      </c>
      <c r="G143" s="268"/>
      <c r="H143" s="268"/>
      <c r="I143" s="268"/>
      <c r="J143" s="249"/>
      <c r="K143" s="252">
        <v>0.37</v>
      </c>
      <c r="L143" s="249"/>
      <c r="M143" s="249"/>
      <c r="N143" s="249"/>
      <c r="O143" s="249"/>
      <c r="P143" s="249"/>
      <c r="Q143" s="249"/>
      <c r="R143" s="253"/>
      <c r="T143" s="254"/>
      <c r="U143" s="249"/>
      <c r="V143" s="249"/>
      <c r="W143" s="249"/>
      <c r="X143" s="249"/>
      <c r="Y143" s="249"/>
      <c r="Z143" s="249"/>
      <c r="AA143" s="255"/>
      <c r="AT143" s="256" t="s">
        <v>244</v>
      </c>
      <c r="AU143" s="256" t="s">
        <v>90</v>
      </c>
      <c r="AV143" s="12" t="s">
        <v>90</v>
      </c>
      <c r="AW143" s="12" t="s">
        <v>35</v>
      </c>
      <c r="AX143" s="12" t="s">
        <v>85</v>
      </c>
      <c r="AY143" s="256" t="s">
        <v>236</v>
      </c>
    </row>
    <row r="144" spans="2:63" s="10" customFormat="1" ht="29.85" customHeight="1">
      <c r="B144" s="215"/>
      <c r="C144" s="216"/>
      <c r="D144" s="226" t="s">
        <v>206</v>
      </c>
      <c r="E144" s="226"/>
      <c r="F144" s="226"/>
      <c r="G144" s="226"/>
      <c r="H144" s="226"/>
      <c r="I144" s="226"/>
      <c r="J144" s="226"/>
      <c r="K144" s="226"/>
      <c r="L144" s="226"/>
      <c r="M144" s="226"/>
      <c r="N144" s="227">
        <f>BK144</f>
        <v>0</v>
      </c>
      <c r="O144" s="228"/>
      <c r="P144" s="228"/>
      <c r="Q144" s="228"/>
      <c r="R144" s="219"/>
      <c r="T144" s="220"/>
      <c r="U144" s="216"/>
      <c r="V144" s="216"/>
      <c r="W144" s="221">
        <f>SUM(W145:W157)</f>
        <v>0</v>
      </c>
      <c r="X144" s="216"/>
      <c r="Y144" s="221">
        <f>SUM(Y145:Y157)</f>
        <v>0</v>
      </c>
      <c r="Z144" s="216"/>
      <c r="AA144" s="222">
        <f>SUM(AA145:AA157)</f>
        <v>28.2635</v>
      </c>
      <c r="AR144" s="223" t="s">
        <v>85</v>
      </c>
      <c r="AT144" s="224" t="s">
        <v>77</v>
      </c>
      <c r="AU144" s="224" t="s">
        <v>85</v>
      </c>
      <c r="AY144" s="223" t="s">
        <v>236</v>
      </c>
      <c r="BK144" s="225">
        <f>SUM(BK145:BK157)</f>
        <v>0</v>
      </c>
    </row>
    <row r="145" spans="2:65" s="1" customFormat="1" ht="25.5" customHeight="1">
      <c r="B145" s="48"/>
      <c r="C145" s="229" t="s">
        <v>269</v>
      </c>
      <c r="D145" s="229" t="s">
        <v>237</v>
      </c>
      <c r="E145" s="230" t="s">
        <v>398</v>
      </c>
      <c r="F145" s="231" t="s">
        <v>399</v>
      </c>
      <c r="G145" s="231"/>
      <c r="H145" s="231"/>
      <c r="I145" s="231"/>
      <c r="J145" s="232" t="s">
        <v>240</v>
      </c>
      <c r="K145" s="233">
        <v>15.1</v>
      </c>
      <c r="L145" s="234">
        <v>0</v>
      </c>
      <c r="M145" s="235"/>
      <c r="N145" s="233">
        <f>ROUND(L145*K145,2)</f>
        <v>0</v>
      </c>
      <c r="O145" s="233"/>
      <c r="P145" s="233"/>
      <c r="Q145" s="233"/>
      <c r="R145" s="50"/>
      <c r="T145" s="236" t="s">
        <v>21</v>
      </c>
      <c r="U145" s="58" t="s">
        <v>43</v>
      </c>
      <c r="V145" s="49"/>
      <c r="W145" s="237">
        <f>V145*K145</f>
        <v>0</v>
      </c>
      <c r="X145" s="237">
        <v>0</v>
      </c>
      <c r="Y145" s="237">
        <f>X145*K145</f>
        <v>0</v>
      </c>
      <c r="Z145" s="237">
        <v>0.26</v>
      </c>
      <c r="AA145" s="238">
        <f>Z145*K145</f>
        <v>3.926</v>
      </c>
      <c r="AR145" s="24" t="s">
        <v>241</v>
      </c>
      <c r="AT145" s="24" t="s">
        <v>237</v>
      </c>
      <c r="AU145" s="24" t="s">
        <v>90</v>
      </c>
      <c r="AY145" s="24" t="s">
        <v>236</v>
      </c>
      <c r="BE145" s="154">
        <f>IF(U145="základní",N145,0)</f>
        <v>0</v>
      </c>
      <c r="BF145" s="154">
        <f>IF(U145="snížená",N145,0)</f>
        <v>0</v>
      </c>
      <c r="BG145" s="154">
        <f>IF(U145="zákl. přenesená",N145,0)</f>
        <v>0</v>
      </c>
      <c r="BH145" s="154">
        <f>IF(U145="sníž. přenesená",N145,0)</f>
        <v>0</v>
      </c>
      <c r="BI145" s="154">
        <f>IF(U145="nulová",N145,0)</f>
        <v>0</v>
      </c>
      <c r="BJ145" s="24" t="s">
        <v>85</v>
      </c>
      <c r="BK145" s="154">
        <f>ROUND(L145*K145,2)</f>
        <v>0</v>
      </c>
      <c r="BL145" s="24" t="s">
        <v>241</v>
      </c>
      <c r="BM145" s="24" t="s">
        <v>400</v>
      </c>
    </row>
    <row r="146" spans="2:51" s="11" customFormat="1" ht="16.5" customHeight="1">
      <c r="B146" s="239"/>
      <c r="C146" s="240"/>
      <c r="D146" s="240"/>
      <c r="E146" s="241" t="s">
        <v>21</v>
      </c>
      <c r="F146" s="242" t="s">
        <v>249</v>
      </c>
      <c r="G146" s="243"/>
      <c r="H146" s="243"/>
      <c r="I146" s="243"/>
      <c r="J146" s="240"/>
      <c r="K146" s="241" t="s">
        <v>21</v>
      </c>
      <c r="L146" s="240"/>
      <c r="M146" s="240"/>
      <c r="N146" s="240"/>
      <c r="O146" s="240"/>
      <c r="P146" s="240"/>
      <c r="Q146" s="240"/>
      <c r="R146" s="244"/>
      <c r="T146" s="245"/>
      <c r="U146" s="240"/>
      <c r="V146" s="240"/>
      <c r="W146" s="240"/>
      <c r="X146" s="240"/>
      <c r="Y146" s="240"/>
      <c r="Z146" s="240"/>
      <c r="AA146" s="246"/>
      <c r="AT146" s="247" t="s">
        <v>244</v>
      </c>
      <c r="AU146" s="247" t="s">
        <v>90</v>
      </c>
      <c r="AV146" s="11" t="s">
        <v>85</v>
      </c>
      <c r="AW146" s="11" t="s">
        <v>35</v>
      </c>
      <c r="AX146" s="11" t="s">
        <v>78</v>
      </c>
      <c r="AY146" s="247" t="s">
        <v>236</v>
      </c>
    </row>
    <row r="147" spans="2:51" s="12" customFormat="1" ht="16.5" customHeight="1">
      <c r="B147" s="248"/>
      <c r="C147" s="249"/>
      <c r="D147" s="249"/>
      <c r="E147" s="250" t="s">
        <v>21</v>
      </c>
      <c r="F147" s="251" t="s">
        <v>722</v>
      </c>
      <c r="G147" s="249"/>
      <c r="H147" s="249"/>
      <c r="I147" s="249"/>
      <c r="J147" s="249"/>
      <c r="K147" s="252">
        <v>15.1</v>
      </c>
      <c r="L147" s="249"/>
      <c r="M147" s="249"/>
      <c r="N147" s="249"/>
      <c r="O147" s="249"/>
      <c r="P147" s="249"/>
      <c r="Q147" s="249"/>
      <c r="R147" s="253"/>
      <c r="T147" s="254"/>
      <c r="U147" s="249"/>
      <c r="V147" s="249"/>
      <c r="W147" s="249"/>
      <c r="X147" s="249"/>
      <c r="Y147" s="249"/>
      <c r="Z147" s="249"/>
      <c r="AA147" s="255"/>
      <c r="AT147" s="256" t="s">
        <v>244</v>
      </c>
      <c r="AU147" s="256" t="s">
        <v>90</v>
      </c>
      <c r="AV147" s="12" t="s">
        <v>90</v>
      </c>
      <c r="AW147" s="12" t="s">
        <v>35</v>
      </c>
      <c r="AX147" s="12" t="s">
        <v>85</v>
      </c>
      <c r="AY147" s="256" t="s">
        <v>236</v>
      </c>
    </row>
    <row r="148" spans="2:65" s="1" customFormat="1" ht="25.5" customHeight="1">
      <c r="B148" s="48"/>
      <c r="C148" s="229" t="s">
        <v>274</v>
      </c>
      <c r="D148" s="229" t="s">
        <v>237</v>
      </c>
      <c r="E148" s="230" t="s">
        <v>401</v>
      </c>
      <c r="F148" s="231" t="s">
        <v>402</v>
      </c>
      <c r="G148" s="231"/>
      <c r="H148" s="231"/>
      <c r="I148" s="231"/>
      <c r="J148" s="232" t="s">
        <v>240</v>
      </c>
      <c r="K148" s="233">
        <v>18.9</v>
      </c>
      <c r="L148" s="234">
        <v>0</v>
      </c>
      <c r="M148" s="235"/>
      <c r="N148" s="233">
        <f>ROUND(L148*K148,2)</f>
        <v>0</v>
      </c>
      <c r="O148" s="233"/>
      <c r="P148" s="233"/>
      <c r="Q148" s="233"/>
      <c r="R148" s="50"/>
      <c r="T148" s="236" t="s">
        <v>21</v>
      </c>
      <c r="U148" s="58" t="s">
        <v>43</v>
      </c>
      <c r="V148" s="49"/>
      <c r="W148" s="237">
        <f>V148*K148</f>
        <v>0</v>
      </c>
      <c r="X148" s="237">
        <v>0</v>
      </c>
      <c r="Y148" s="237">
        <f>X148*K148</f>
        <v>0</v>
      </c>
      <c r="Z148" s="237">
        <v>0.22</v>
      </c>
      <c r="AA148" s="238">
        <f>Z148*K148</f>
        <v>4.1579999999999995</v>
      </c>
      <c r="AR148" s="24" t="s">
        <v>241</v>
      </c>
      <c r="AT148" s="24" t="s">
        <v>237</v>
      </c>
      <c r="AU148" s="24" t="s">
        <v>90</v>
      </c>
      <c r="AY148" s="24" t="s">
        <v>236</v>
      </c>
      <c r="BE148" s="154">
        <f>IF(U148="základní",N148,0)</f>
        <v>0</v>
      </c>
      <c r="BF148" s="154">
        <f>IF(U148="snížená",N148,0)</f>
        <v>0</v>
      </c>
      <c r="BG148" s="154">
        <f>IF(U148="zákl. přenesená",N148,0)</f>
        <v>0</v>
      </c>
      <c r="BH148" s="154">
        <f>IF(U148="sníž. přenesená",N148,0)</f>
        <v>0</v>
      </c>
      <c r="BI148" s="154">
        <f>IF(U148="nulová",N148,0)</f>
        <v>0</v>
      </c>
      <c r="BJ148" s="24" t="s">
        <v>85</v>
      </c>
      <c r="BK148" s="154">
        <f>ROUND(L148*K148,2)</f>
        <v>0</v>
      </c>
      <c r="BL148" s="24" t="s">
        <v>241</v>
      </c>
      <c r="BM148" s="24" t="s">
        <v>403</v>
      </c>
    </row>
    <row r="149" spans="2:51" s="11" customFormat="1" ht="16.5" customHeight="1">
      <c r="B149" s="239"/>
      <c r="C149" s="240"/>
      <c r="D149" s="240"/>
      <c r="E149" s="241" t="s">
        <v>21</v>
      </c>
      <c r="F149" s="242" t="s">
        <v>249</v>
      </c>
      <c r="G149" s="243"/>
      <c r="H149" s="243"/>
      <c r="I149" s="243"/>
      <c r="J149" s="240"/>
      <c r="K149" s="241" t="s">
        <v>21</v>
      </c>
      <c r="L149" s="240"/>
      <c r="M149" s="240"/>
      <c r="N149" s="240"/>
      <c r="O149" s="240"/>
      <c r="P149" s="240"/>
      <c r="Q149" s="240"/>
      <c r="R149" s="244"/>
      <c r="T149" s="245"/>
      <c r="U149" s="240"/>
      <c r="V149" s="240"/>
      <c r="W149" s="240"/>
      <c r="X149" s="240"/>
      <c r="Y149" s="240"/>
      <c r="Z149" s="240"/>
      <c r="AA149" s="246"/>
      <c r="AT149" s="247" t="s">
        <v>244</v>
      </c>
      <c r="AU149" s="247" t="s">
        <v>90</v>
      </c>
      <c r="AV149" s="11" t="s">
        <v>85</v>
      </c>
      <c r="AW149" s="11" t="s">
        <v>35</v>
      </c>
      <c r="AX149" s="11" t="s">
        <v>78</v>
      </c>
      <c r="AY149" s="247" t="s">
        <v>236</v>
      </c>
    </row>
    <row r="150" spans="2:51" s="11" customFormat="1" ht="16.5" customHeight="1">
      <c r="B150" s="239"/>
      <c r="C150" s="240"/>
      <c r="D150" s="240"/>
      <c r="E150" s="241" t="s">
        <v>21</v>
      </c>
      <c r="F150" s="257" t="s">
        <v>404</v>
      </c>
      <c r="G150" s="240"/>
      <c r="H150" s="240"/>
      <c r="I150" s="240"/>
      <c r="J150" s="240"/>
      <c r="K150" s="241" t="s">
        <v>21</v>
      </c>
      <c r="L150" s="240"/>
      <c r="M150" s="240"/>
      <c r="N150" s="240"/>
      <c r="O150" s="240"/>
      <c r="P150" s="240"/>
      <c r="Q150" s="240"/>
      <c r="R150" s="244"/>
      <c r="T150" s="245"/>
      <c r="U150" s="240"/>
      <c r="V150" s="240"/>
      <c r="W150" s="240"/>
      <c r="X150" s="240"/>
      <c r="Y150" s="240"/>
      <c r="Z150" s="240"/>
      <c r="AA150" s="246"/>
      <c r="AT150" s="247" t="s">
        <v>244</v>
      </c>
      <c r="AU150" s="247" t="s">
        <v>90</v>
      </c>
      <c r="AV150" s="11" t="s">
        <v>85</v>
      </c>
      <c r="AW150" s="11" t="s">
        <v>35</v>
      </c>
      <c r="AX150" s="11" t="s">
        <v>78</v>
      </c>
      <c r="AY150" s="247" t="s">
        <v>236</v>
      </c>
    </row>
    <row r="151" spans="2:51" s="12" customFormat="1" ht="16.5" customHeight="1">
      <c r="B151" s="248"/>
      <c r="C151" s="249"/>
      <c r="D151" s="249"/>
      <c r="E151" s="250" t="s">
        <v>21</v>
      </c>
      <c r="F151" s="251" t="s">
        <v>723</v>
      </c>
      <c r="G151" s="249"/>
      <c r="H151" s="249"/>
      <c r="I151" s="249"/>
      <c r="J151" s="249"/>
      <c r="K151" s="252">
        <v>18.9</v>
      </c>
      <c r="L151" s="249"/>
      <c r="M151" s="249"/>
      <c r="N151" s="249"/>
      <c r="O151" s="249"/>
      <c r="P151" s="249"/>
      <c r="Q151" s="249"/>
      <c r="R151" s="253"/>
      <c r="T151" s="254"/>
      <c r="U151" s="249"/>
      <c r="V151" s="249"/>
      <c r="W151" s="249"/>
      <c r="X151" s="249"/>
      <c r="Y151" s="249"/>
      <c r="Z151" s="249"/>
      <c r="AA151" s="255"/>
      <c r="AT151" s="256" t="s">
        <v>244</v>
      </c>
      <c r="AU151" s="256" t="s">
        <v>90</v>
      </c>
      <c r="AV151" s="12" t="s">
        <v>90</v>
      </c>
      <c r="AW151" s="12" t="s">
        <v>35</v>
      </c>
      <c r="AX151" s="12" t="s">
        <v>85</v>
      </c>
      <c r="AY151" s="256" t="s">
        <v>236</v>
      </c>
    </row>
    <row r="152" spans="2:65" s="1" customFormat="1" ht="25.5" customHeight="1">
      <c r="B152" s="48"/>
      <c r="C152" s="229" t="s">
        <v>278</v>
      </c>
      <c r="D152" s="229" t="s">
        <v>237</v>
      </c>
      <c r="E152" s="230" t="s">
        <v>406</v>
      </c>
      <c r="F152" s="231" t="s">
        <v>407</v>
      </c>
      <c r="G152" s="231"/>
      <c r="H152" s="231"/>
      <c r="I152" s="231"/>
      <c r="J152" s="232" t="s">
        <v>240</v>
      </c>
      <c r="K152" s="233">
        <v>34</v>
      </c>
      <c r="L152" s="234">
        <v>0</v>
      </c>
      <c r="M152" s="235"/>
      <c r="N152" s="233">
        <f>ROUND(L152*K152,2)</f>
        <v>0</v>
      </c>
      <c r="O152" s="233"/>
      <c r="P152" s="233"/>
      <c r="Q152" s="233"/>
      <c r="R152" s="50"/>
      <c r="T152" s="236" t="s">
        <v>21</v>
      </c>
      <c r="U152" s="58" t="s">
        <v>43</v>
      </c>
      <c r="V152" s="49"/>
      <c r="W152" s="237">
        <f>V152*K152</f>
        <v>0</v>
      </c>
      <c r="X152" s="237">
        <v>0</v>
      </c>
      <c r="Y152" s="237">
        <f>X152*K152</f>
        <v>0</v>
      </c>
      <c r="Z152" s="237">
        <v>0.44</v>
      </c>
      <c r="AA152" s="238">
        <f>Z152*K152</f>
        <v>14.96</v>
      </c>
      <c r="AR152" s="24" t="s">
        <v>241</v>
      </c>
      <c r="AT152" s="24" t="s">
        <v>237</v>
      </c>
      <c r="AU152" s="24" t="s">
        <v>90</v>
      </c>
      <c r="AY152" s="24" t="s">
        <v>236</v>
      </c>
      <c r="BE152" s="154">
        <f>IF(U152="základní",N152,0)</f>
        <v>0</v>
      </c>
      <c r="BF152" s="154">
        <f>IF(U152="snížená",N152,0)</f>
        <v>0</v>
      </c>
      <c r="BG152" s="154">
        <f>IF(U152="zákl. přenesená",N152,0)</f>
        <v>0</v>
      </c>
      <c r="BH152" s="154">
        <f>IF(U152="sníž. přenesená",N152,0)</f>
        <v>0</v>
      </c>
      <c r="BI152" s="154">
        <f>IF(U152="nulová",N152,0)</f>
        <v>0</v>
      </c>
      <c r="BJ152" s="24" t="s">
        <v>85</v>
      </c>
      <c r="BK152" s="154">
        <f>ROUND(L152*K152,2)</f>
        <v>0</v>
      </c>
      <c r="BL152" s="24" t="s">
        <v>241</v>
      </c>
      <c r="BM152" s="24" t="s">
        <v>408</v>
      </c>
    </row>
    <row r="153" spans="2:51" s="11" customFormat="1" ht="16.5" customHeight="1">
      <c r="B153" s="239"/>
      <c r="C153" s="240"/>
      <c r="D153" s="240"/>
      <c r="E153" s="241" t="s">
        <v>21</v>
      </c>
      <c r="F153" s="242" t="s">
        <v>249</v>
      </c>
      <c r="G153" s="243"/>
      <c r="H153" s="243"/>
      <c r="I153" s="243"/>
      <c r="J153" s="240"/>
      <c r="K153" s="241" t="s">
        <v>21</v>
      </c>
      <c r="L153" s="240"/>
      <c r="M153" s="240"/>
      <c r="N153" s="240"/>
      <c r="O153" s="240"/>
      <c r="P153" s="240"/>
      <c r="Q153" s="240"/>
      <c r="R153" s="244"/>
      <c r="T153" s="245"/>
      <c r="U153" s="240"/>
      <c r="V153" s="240"/>
      <c r="W153" s="240"/>
      <c r="X153" s="240"/>
      <c r="Y153" s="240"/>
      <c r="Z153" s="240"/>
      <c r="AA153" s="246"/>
      <c r="AT153" s="247" t="s">
        <v>244</v>
      </c>
      <c r="AU153" s="247" t="s">
        <v>90</v>
      </c>
      <c r="AV153" s="11" t="s">
        <v>85</v>
      </c>
      <c r="AW153" s="11" t="s">
        <v>35</v>
      </c>
      <c r="AX153" s="11" t="s">
        <v>78</v>
      </c>
      <c r="AY153" s="247" t="s">
        <v>236</v>
      </c>
    </row>
    <row r="154" spans="2:51" s="11" customFormat="1" ht="16.5" customHeight="1">
      <c r="B154" s="239"/>
      <c r="C154" s="240"/>
      <c r="D154" s="240"/>
      <c r="E154" s="241" t="s">
        <v>21</v>
      </c>
      <c r="F154" s="257" t="s">
        <v>409</v>
      </c>
      <c r="G154" s="240"/>
      <c r="H154" s="240"/>
      <c r="I154" s="240"/>
      <c r="J154" s="240"/>
      <c r="K154" s="241" t="s">
        <v>21</v>
      </c>
      <c r="L154" s="240"/>
      <c r="M154" s="240"/>
      <c r="N154" s="240"/>
      <c r="O154" s="240"/>
      <c r="P154" s="240"/>
      <c r="Q154" s="240"/>
      <c r="R154" s="244"/>
      <c r="T154" s="245"/>
      <c r="U154" s="240"/>
      <c r="V154" s="240"/>
      <c r="W154" s="240"/>
      <c r="X154" s="240"/>
      <c r="Y154" s="240"/>
      <c r="Z154" s="240"/>
      <c r="AA154" s="246"/>
      <c r="AT154" s="247" t="s">
        <v>244</v>
      </c>
      <c r="AU154" s="247" t="s">
        <v>90</v>
      </c>
      <c r="AV154" s="11" t="s">
        <v>85</v>
      </c>
      <c r="AW154" s="11" t="s">
        <v>35</v>
      </c>
      <c r="AX154" s="11" t="s">
        <v>78</v>
      </c>
      <c r="AY154" s="247" t="s">
        <v>236</v>
      </c>
    </row>
    <row r="155" spans="2:51" s="12" customFormat="1" ht="16.5" customHeight="1">
      <c r="B155" s="248"/>
      <c r="C155" s="249"/>
      <c r="D155" s="249"/>
      <c r="E155" s="250" t="s">
        <v>21</v>
      </c>
      <c r="F155" s="251" t="s">
        <v>724</v>
      </c>
      <c r="G155" s="249"/>
      <c r="H155" s="249"/>
      <c r="I155" s="249"/>
      <c r="J155" s="249"/>
      <c r="K155" s="252">
        <v>34</v>
      </c>
      <c r="L155" s="249"/>
      <c r="M155" s="249"/>
      <c r="N155" s="249"/>
      <c r="O155" s="249"/>
      <c r="P155" s="249"/>
      <c r="Q155" s="249"/>
      <c r="R155" s="253"/>
      <c r="T155" s="254"/>
      <c r="U155" s="249"/>
      <c r="V155" s="249"/>
      <c r="W155" s="249"/>
      <c r="X155" s="249"/>
      <c r="Y155" s="249"/>
      <c r="Z155" s="249"/>
      <c r="AA155" s="255"/>
      <c r="AT155" s="256" t="s">
        <v>244</v>
      </c>
      <c r="AU155" s="256" t="s">
        <v>90</v>
      </c>
      <c r="AV155" s="12" t="s">
        <v>90</v>
      </c>
      <c r="AW155" s="12" t="s">
        <v>35</v>
      </c>
      <c r="AX155" s="12" t="s">
        <v>85</v>
      </c>
      <c r="AY155" s="256" t="s">
        <v>236</v>
      </c>
    </row>
    <row r="156" spans="2:65" s="1" customFormat="1" ht="25.5" customHeight="1">
      <c r="B156" s="48"/>
      <c r="C156" s="229" t="s">
        <v>170</v>
      </c>
      <c r="D156" s="229" t="s">
        <v>237</v>
      </c>
      <c r="E156" s="230" t="s">
        <v>410</v>
      </c>
      <c r="F156" s="231" t="s">
        <v>411</v>
      </c>
      <c r="G156" s="231"/>
      <c r="H156" s="231"/>
      <c r="I156" s="231"/>
      <c r="J156" s="232" t="s">
        <v>293</v>
      </c>
      <c r="K156" s="233">
        <v>23.9</v>
      </c>
      <c r="L156" s="234">
        <v>0</v>
      </c>
      <c r="M156" s="235"/>
      <c r="N156" s="233">
        <f>ROUND(L156*K156,2)</f>
        <v>0</v>
      </c>
      <c r="O156" s="233"/>
      <c r="P156" s="233"/>
      <c r="Q156" s="233"/>
      <c r="R156" s="50"/>
      <c r="T156" s="236" t="s">
        <v>21</v>
      </c>
      <c r="U156" s="58" t="s">
        <v>43</v>
      </c>
      <c r="V156" s="49"/>
      <c r="W156" s="237">
        <f>V156*K156</f>
        <v>0</v>
      </c>
      <c r="X156" s="237">
        <v>0</v>
      </c>
      <c r="Y156" s="237">
        <f>X156*K156</f>
        <v>0</v>
      </c>
      <c r="Z156" s="237">
        <v>0.205</v>
      </c>
      <c r="AA156" s="238">
        <f>Z156*K156</f>
        <v>4.8995</v>
      </c>
      <c r="AR156" s="24" t="s">
        <v>241</v>
      </c>
      <c r="AT156" s="24" t="s">
        <v>237</v>
      </c>
      <c r="AU156" s="24" t="s">
        <v>90</v>
      </c>
      <c r="AY156" s="24" t="s">
        <v>236</v>
      </c>
      <c r="BE156" s="154">
        <f>IF(U156="základní",N156,0)</f>
        <v>0</v>
      </c>
      <c r="BF156" s="154">
        <f>IF(U156="snížená",N156,0)</f>
        <v>0</v>
      </c>
      <c r="BG156" s="154">
        <f>IF(U156="zákl. přenesená",N156,0)</f>
        <v>0</v>
      </c>
      <c r="BH156" s="154">
        <f>IF(U156="sníž. přenesená",N156,0)</f>
        <v>0</v>
      </c>
      <c r="BI156" s="154">
        <f>IF(U156="nulová",N156,0)</f>
        <v>0</v>
      </c>
      <c r="BJ156" s="24" t="s">
        <v>85</v>
      </c>
      <c r="BK156" s="154">
        <f>ROUND(L156*K156,2)</f>
        <v>0</v>
      </c>
      <c r="BL156" s="24" t="s">
        <v>241</v>
      </c>
      <c r="BM156" s="24" t="s">
        <v>412</v>
      </c>
    </row>
    <row r="157" spans="2:65" s="1" customFormat="1" ht="16.5" customHeight="1">
      <c r="B157" s="48"/>
      <c r="C157" s="229" t="s">
        <v>286</v>
      </c>
      <c r="D157" s="229" t="s">
        <v>237</v>
      </c>
      <c r="E157" s="230" t="s">
        <v>413</v>
      </c>
      <c r="F157" s="231" t="s">
        <v>414</v>
      </c>
      <c r="G157" s="231"/>
      <c r="H157" s="231"/>
      <c r="I157" s="231"/>
      <c r="J157" s="232" t="s">
        <v>293</v>
      </c>
      <c r="K157" s="233">
        <v>8</v>
      </c>
      <c r="L157" s="234">
        <v>0</v>
      </c>
      <c r="M157" s="235"/>
      <c r="N157" s="233">
        <f>ROUND(L157*K157,2)</f>
        <v>0</v>
      </c>
      <c r="O157" s="233"/>
      <c r="P157" s="233"/>
      <c r="Q157" s="233"/>
      <c r="R157" s="50"/>
      <c r="T157" s="236" t="s">
        <v>21</v>
      </c>
      <c r="U157" s="58" t="s">
        <v>43</v>
      </c>
      <c r="V157" s="49"/>
      <c r="W157" s="237">
        <f>V157*K157</f>
        <v>0</v>
      </c>
      <c r="X157" s="237">
        <v>0</v>
      </c>
      <c r="Y157" s="237">
        <f>X157*K157</f>
        <v>0</v>
      </c>
      <c r="Z157" s="237">
        <v>0.04</v>
      </c>
      <c r="AA157" s="238">
        <f>Z157*K157</f>
        <v>0.32</v>
      </c>
      <c r="AR157" s="24" t="s">
        <v>241</v>
      </c>
      <c r="AT157" s="24" t="s">
        <v>237</v>
      </c>
      <c r="AU157" s="24" t="s">
        <v>90</v>
      </c>
      <c r="AY157" s="24" t="s">
        <v>236</v>
      </c>
      <c r="BE157" s="154">
        <f>IF(U157="základní",N157,0)</f>
        <v>0</v>
      </c>
      <c r="BF157" s="154">
        <f>IF(U157="snížená",N157,0)</f>
        <v>0</v>
      </c>
      <c r="BG157" s="154">
        <f>IF(U157="zákl. přenesená",N157,0)</f>
        <v>0</v>
      </c>
      <c r="BH157" s="154">
        <f>IF(U157="sníž. přenesená",N157,0)</f>
        <v>0</v>
      </c>
      <c r="BI157" s="154">
        <f>IF(U157="nulová",N157,0)</f>
        <v>0</v>
      </c>
      <c r="BJ157" s="24" t="s">
        <v>85</v>
      </c>
      <c r="BK157" s="154">
        <f>ROUND(L157*K157,2)</f>
        <v>0</v>
      </c>
      <c r="BL157" s="24" t="s">
        <v>241</v>
      </c>
      <c r="BM157" s="24" t="s">
        <v>415</v>
      </c>
    </row>
    <row r="158" spans="2:63" s="10" customFormat="1" ht="29.85" customHeight="1">
      <c r="B158" s="215"/>
      <c r="C158" s="216"/>
      <c r="D158" s="226" t="s">
        <v>207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78">
        <f>BK158</f>
        <v>0</v>
      </c>
      <c r="O158" s="279"/>
      <c r="P158" s="279"/>
      <c r="Q158" s="279"/>
      <c r="R158" s="219"/>
      <c r="T158" s="220"/>
      <c r="U158" s="216"/>
      <c r="V158" s="216"/>
      <c r="W158" s="221">
        <f>SUM(W159:W178)</f>
        <v>0</v>
      </c>
      <c r="X158" s="216"/>
      <c r="Y158" s="221">
        <f>SUM(Y159:Y178)</f>
        <v>20.27672</v>
      </c>
      <c r="Z158" s="216"/>
      <c r="AA158" s="222">
        <f>SUM(AA159:AA178)</f>
        <v>0</v>
      </c>
      <c r="AR158" s="223" t="s">
        <v>85</v>
      </c>
      <c r="AT158" s="224" t="s">
        <v>77</v>
      </c>
      <c r="AU158" s="224" t="s">
        <v>85</v>
      </c>
      <c r="AY158" s="223" t="s">
        <v>236</v>
      </c>
      <c r="BK158" s="225">
        <f>SUM(BK159:BK178)</f>
        <v>0</v>
      </c>
    </row>
    <row r="159" spans="2:65" s="1" customFormat="1" ht="16.5" customHeight="1">
      <c r="B159" s="48"/>
      <c r="C159" s="229" t="s">
        <v>290</v>
      </c>
      <c r="D159" s="229" t="s">
        <v>237</v>
      </c>
      <c r="E159" s="230" t="s">
        <v>416</v>
      </c>
      <c r="F159" s="231" t="s">
        <v>417</v>
      </c>
      <c r="G159" s="231"/>
      <c r="H159" s="231"/>
      <c r="I159" s="231"/>
      <c r="J159" s="232" t="s">
        <v>240</v>
      </c>
      <c r="K159" s="233">
        <v>34</v>
      </c>
      <c r="L159" s="234">
        <v>0</v>
      </c>
      <c r="M159" s="235"/>
      <c r="N159" s="233">
        <f>ROUND(L159*K159,2)</f>
        <v>0</v>
      </c>
      <c r="O159" s="233"/>
      <c r="P159" s="233"/>
      <c r="Q159" s="233"/>
      <c r="R159" s="50"/>
      <c r="T159" s="236" t="s">
        <v>21</v>
      </c>
      <c r="U159" s="58" t="s">
        <v>43</v>
      </c>
      <c r="V159" s="49"/>
      <c r="W159" s="237">
        <f>V159*K159</f>
        <v>0</v>
      </c>
      <c r="X159" s="237">
        <v>0.378</v>
      </c>
      <c r="Y159" s="237">
        <f>X159*K159</f>
        <v>12.852</v>
      </c>
      <c r="Z159" s="237">
        <v>0</v>
      </c>
      <c r="AA159" s="238">
        <f>Z159*K159</f>
        <v>0</v>
      </c>
      <c r="AR159" s="24" t="s">
        <v>241</v>
      </c>
      <c r="AT159" s="24" t="s">
        <v>237</v>
      </c>
      <c r="AU159" s="24" t="s">
        <v>90</v>
      </c>
      <c r="AY159" s="24" t="s">
        <v>236</v>
      </c>
      <c r="BE159" s="154">
        <f>IF(U159="základní",N159,0)</f>
        <v>0</v>
      </c>
      <c r="BF159" s="154">
        <f>IF(U159="snížená",N159,0)</f>
        <v>0</v>
      </c>
      <c r="BG159" s="154">
        <f>IF(U159="zákl. přenesená",N159,0)</f>
        <v>0</v>
      </c>
      <c r="BH159" s="154">
        <f>IF(U159="sníž. přenesená",N159,0)</f>
        <v>0</v>
      </c>
      <c r="BI159" s="154">
        <f>IF(U159="nulová",N159,0)</f>
        <v>0</v>
      </c>
      <c r="BJ159" s="24" t="s">
        <v>85</v>
      </c>
      <c r="BK159" s="154">
        <f>ROUND(L159*K159,2)</f>
        <v>0</v>
      </c>
      <c r="BL159" s="24" t="s">
        <v>241</v>
      </c>
      <c r="BM159" s="24" t="s">
        <v>418</v>
      </c>
    </row>
    <row r="160" spans="2:51" s="11" customFormat="1" ht="16.5" customHeight="1">
      <c r="B160" s="239"/>
      <c r="C160" s="240"/>
      <c r="D160" s="240"/>
      <c r="E160" s="241" t="s">
        <v>21</v>
      </c>
      <c r="F160" s="242" t="s">
        <v>419</v>
      </c>
      <c r="G160" s="243"/>
      <c r="H160" s="243"/>
      <c r="I160" s="243"/>
      <c r="J160" s="240"/>
      <c r="K160" s="241" t="s">
        <v>21</v>
      </c>
      <c r="L160" s="240"/>
      <c r="M160" s="240"/>
      <c r="N160" s="240"/>
      <c r="O160" s="240"/>
      <c r="P160" s="240"/>
      <c r="Q160" s="240"/>
      <c r="R160" s="244"/>
      <c r="T160" s="245"/>
      <c r="U160" s="240"/>
      <c r="V160" s="240"/>
      <c r="W160" s="240"/>
      <c r="X160" s="240"/>
      <c r="Y160" s="240"/>
      <c r="Z160" s="240"/>
      <c r="AA160" s="246"/>
      <c r="AT160" s="247" t="s">
        <v>244</v>
      </c>
      <c r="AU160" s="247" t="s">
        <v>90</v>
      </c>
      <c r="AV160" s="11" t="s">
        <v>85</v>
      </c>
      <c r="AW160" s="11" t="s">
        <v>35</v>
      </c>
      <c r="AX160" s="11" t="s">
        <v>78</v>
      </c>
      <c r="AY160" s="247" t="s">
        <v>236</v>
      </c>
    </row>
    <row r="161" spans="2:51" s="11" customFormat="1" ht="16.5" customHeight="1">
      <c r="B161" s="239"/>
      <c r="C161" s="240"/>
      <c r="D161" s="240"/>
      <c r="E161" s="241" t="s">
        <v>21</v>
      </c>
      <c r="F161" s="257" t="s">
        <v>249</v>
      </c>
      <c r="G161" s="240"/>
      <c r="H161" s="240"/>
      <c r="I161" s="240"/>
      <c r="J161" s="240"/>
      <c r="K161" s="241" t="s">
        <v>21</v>
      </c>
      <c r="L161" s="240"/>
      <c r="M161" s="240"/>
      <c r="N161" s="240"/>
      <c r="O161" s="240"/>
      <c r="P161" s="240"/>
      <c r="Q161" s="240"/>
      <c r="R161" s="244"/>
      <c r="T161" s="245"/>
      <c r="U161" s="240"/>
      <c r="V161" s="240"/>
      <c r="W161" s="240"/>
      <c r="X161" s="240"/>
      <c r="Y161" s="240"/>
      <c r="Z161" s="240"/>
      <c r="AA161" s="246"/>
      <c r="AT161" s="247" t="s">
        <v>244</v>
      </c>
      <c r="AU161" s="247" t="s">
        <v>90</v>
      </c>
      <c r="AV161" s="11" t="s">
        <v>85</v>
      </c>
      <c r="AW161" s="11" t="s">
        <v>35</v>
      </c>
      <c r="AX161" s="11" t="s">
        <v>78</v>
      </c>
      <c r="AY161" s="247" t="s">
        <v>236</v>
      </c>
    </row>
    <row r="162" spans="2:51" s="12" customFormat="1" ht="16.5" customHeight="1">
      <c r="B162" s="248"/>
      <c r="C162" s="249"/>
      <c r="D162" s="249"/>
      <c r="E162" s="250" t="s">
        <v>21</v>
      </c>
      <c r="F162" s="251" t="s">
        <v>718</v>
      </c>
      <c r="G162" s="249"/>
      <c r="H162" s="249"/>
      <c r="I162" s="249"/>
      <c r="J162" s="249"/>
      <c r="K162" s="252">
        <v>34</v>
      </c>
      <c r="L162" s="249"/>
      <c r="M162" s="249"/>
      <c r="N162" s="249"/>
      <c r="O162" s="249"/>
      <c r="P162" s="249"/>
      <c r="Q162" s="249"/>
      <c r="R162" s="253"/>
      <c r="T162" s="254"/>
      <c r="U162" s="249"/>
      <c r="V162" s="249"/>
      <c r="W162" s="249"/>
      <c r="X162" s="249"/>
      <c r="Y162" s="249"/>
      <c r="Z162" s="249"/>
      <c r="AA162" s="255"/>
      <c r="AT162" s="256" t="s">
        <v>244</v>
      </c>
      <c r="AU162" s="256" t="s">
        <v>90</v>
      </c>
      <c r="AV162" s="12" t="s">
        <v>90</v>
      </c>
      <c r="AW162" s="12" t="s">
        <v>35</v>
      </c>
      <c r="AX162" s="12" t="s">
        <v>85</v>
      </c>
      <c r="AY162" s="256" t="s">
        <v>236</v>
      </c>
    </row>
    <row r="163" spans="2:65" s="1" customFormat="1" ht="38.25" customHeight="1">
      <c r="B163" s="48"/>
      <c r="C163" s="229" t="s">
        <v>300</v>
      </c>
      <c r="D163" s="229" t="s">
        <v>237</v>
      </c>
      <c r="E163" s="230" t="s">
        <v>420</v>
      </c>
      <c r="F163" s="231" t="s">
        <v>421</v>
      </c>
      <c r="G163" s="231"/>
      <c r="H163" s="231"/>
      <c r="I163" s="231"/>
      <c r="J163" s="232" t="s">
        <v>240</v>
      </c>
      <c r="K163" s="233">
        <v>34</v>
      </c>
      <c r="L163" s="234">
        <v>0</v>
      </c>
      <c r="M163" s="235"/>
      <c r="N163" s="233">
        <f>ROUND(L163*K163,2)</f>
        <v>0</v>
      </c>
      <c r="O163" s="233"/>
      <c r="P163" s="233"/>
      <c r="Q163" s="233"/>
      <c r="R163" s="50"/>
      <c r="T163" s="236" t="s">
        <v>21</v>
      </c>
      <c r="U163" s="58" t="s">
        <v>43</v>
      </c>
      <c r="V163" s="49"/>
      <c r="W163" s="237">
        <f>V163*K163</f>
        <v>0</v>
      </c>
      <c r="X163" s="237">
        <v>0.08425</v>
      </c>
      <c r="Y163" s="237">
        <f>X163*K163</f>
        <v>2.8645</v>
      </c>
      <c r="Z163" s="237">
        <v>0</v>
      </c>
      <c r="AA163" s="238">
        <f>Z163*K163</f>
        <v>0</v>
      </c>
      <c r="AR163" s="24" t="s">
        <v>241</v>
      </c>
      <c r="AT163" s="24" t="s">
        <v>237</v>
      </c>
      <c r="AU163" s="24" t="s">
        <v>90</v>
      </c>
      <c r="AY163" s="24" t="s">
        <v>236</v>
      </c>
      <c r="BE163" s="154">
        <f>IF(U163="základní",N163,0)</f>
        <v>0</v>
      </c>
      <c r="BF163" s="154">
        <f>IF(U163="snížená",N163,0)</f>
        <v>0</v>
      </c>
      <c r="BG163" s="154">
        <f>IF(U163="zákl. přenesená",N163,0)</f>
        <v>0</v>
      </c>
      <c r="BH163" s="154">
        <f>IF(U163="sníž. přenesená",N163,0)</f>
        <v>0</v>
      </c>
      <c r="BI163" s="154">
        <f>IF(U163="nulová",N163,0)</f>
        <v>0</v>
      </c>
      <c r="BJ163" s="24" t="s">
        <v>85</v>
      </c>
      <c r="BK163" s="154">
        <f>ROUND(L163*K163,2)</f>
        <v>0</v>
      </c>
      <c r="BL163" s="24" t="s">
        <v>241</v>
      </c>
      <c r="BM163" s="24" t="s">
        <v>422</v>
      </c>
    </row>
    <row r="164" spans="2:51" s="11" customFormat="1" ht="16.5" customHeight="1">
      <c r="B164" s="239"/>
      <c r="C164" s="240"/>
      <c r="D164" s="240"/>
      <c r="E164" s="241" t="s">
        <v>21</v>
      </c>
      <c r="F164" s="242" t="s">
        <v>419</v>
      </c>
      <c r="G164" s="243"/>
      <c r="H164" s="243"/>
      <c r="I164" s="243"/>
      <c r="J164" s="240"/>
      <c r="K164" s="241" t="s">
        <v>21</v>
      </c>
      <c r="L164" s="240"/>
      <c r="M164" s="240"/>
      <c r="N164" s="240"/>
      <c r="O164" s="240"/>
      <c r="P164" s="240"/>
      <c r="Q164" s="240"/>
      <c r="R164" s="244"/>
      <c r="T164" s="245"/>
      <c r="U164" s="240"/>
      <c r="V164" s="240"/>
      <c r="W164" s="240"/>
      <c r="X164" s="240"/>
      <c r="Y164" s="240"/>
      <c r="Z164" s="240"/>
      <c r="AA164" s="246"/>
      <c r="AT164" s="247" t="s">
        <v>244</v>
      </c>
      <c r="AU164" s="247" t="s">
        <v>90</v>
      </c>
      <c r="AV164" s="11" t="s">
        <v>85</v>
      </c>
      <c r="AW164" s="11" t="s">
        <v>35</v>
      </c>
      <c r="AX164" s="11" t="s">
        <v>78</v>
      </c>
      <c r="AY164" s="247" t="s">
        <v>236</v>
      </c>
    </row>
    <row r="165" spans="2:51" s="11" customFormat="1" ht="16.5" customHeight="1">
      <c r="B165" s="239"/>
      <c r="C165" s="240"/>
      <c r="D165" s="240"/>
      <c r="E165" s="241" t="s">
        <v>21</v>
      </c>
      <c r="F165" s="257" t="s">
        <v>249</v>
      </c>
      <c r="G165" s="240"/>
      <c r="H165" s="240"/>
      <c r="I165" s="240"/>
      <c r="J165" s="240"/>
      <c r="K165" s="241" t="s">
        <v>21</v>
      </c>
      <c r="L165" s="240"/>
      <c r="M165" s="240"/>
      <c r="N165" s="240"/>
      <c r="O165" s="240"/>
      <c r="P165" s="240"/>
      <c r="Q165" s="240"/>
      <c r="R165" s="244"/>
      <c r="T165" s="245"/>
      <c r="U165" s="240"/>
      <c r="V165" s="240"/>
      <c r="W165" s="240"/>
      <c r="X165" s="240"/>
      <c r="Y165" s="240"/>
      <c r="Z165" s="240"/>
      <c r="AA165" s="246"/>
      <c r="AT165" s="247" t="s">
        <v>244</v>
      </c>
      <c r="AU165" s="247" t="s">
        <v>90</v>
      </c>
      <c r="AV165" s="11" t="s">
        <v>85</v>
      </c>
      <c r="AW165" s="11" t="s">
        <v>35</v>
      </c>
      <c r="AX165" s="11" t="s">
        <v>78</v>
      </c>
      <c r="AY165" s="247" t="s">
        <v>236</v>
      </c>
    </row>
    <row r="166" spans="2:51" s="12" customFormat="1" ht="16.5" customHeight="1">
      <c r="B166" s="248"/>
      <c r="C166" s="249"/>
      <c r="D166" s="249"/>
      <c r="E166" s="250" t="s">
        <v>21</v>
      </c>
      <c r="F166" s="251" t="s">
        <v>718</v>
      </c>
      <c r="G166" s="249"/>
      <c r="H166" s="249"/>
      <c r="I166" s="249"/>
      <c r="J166" s="249"/>
      <c r="K166" s="252">
        <v>34</v>
      </c>
      <c r="L166" s="249"/>
      <c r="M166" s="249"/>
      <c r="N166" s="249"/>
      <c r="O166" s="249"/>
      <c r="P166" s="249"/>
      <c r="Q166" s="249"/>
      <c r="R166" s="253"/>
      <c r="T166" s="254"/>
      <c r="U166" s="249"/>
      <c r="V166" s="249"/>
      <c r="W166" s="249"/>
      <c r="X166" s="249"/>
      <c r="Y166" s="249"/>
      <c r="Z166" s="249"/>
      <c r="AA166" s="255"/>
      <c r="AT166" s="256" t="s">
        <v>244</v>
      </c>
      <c r="AU166" s="256" t="s">
        <v>90</v>
      </c>
      <c r="AV166" s="12" t="s">
        <v>90</v>
      </c>
      <c r="AW166" s="12" t="s">
        <v>35</v>
      </c>
      <c r="AX166" s="12" t="s">
        <v>85</v>
      </c>
      <c r="AY166" s="256" t="s">
        <v>236</v>
      </c>
    </row>
    <row r="167" spans="2:65" s="1" customFormat="1" ht="25.5" customHeight="1">
      <c r="B167" s="48"/>
      <c r="C167" s="271" t="s">
        <v>305</v>
      </c>
      <c r="D167" s="271" t="s">
        <v>385</v>
      </c>
      <c r="E167" s="272" t="s">
        <v>542</v>
      </c>
      <c r="F167" s="273" t="s">
        <v>543</v>
      </c>
      <c r="G167" s="273"/>
      <c r="H167" s="273"/>
      <c r="I167" s="273"/>
      <c r="J167" s="274" t="s">
        <v>240</v>
      </c>
      <c r="K167" s="275">
        <v>27.4</v>
      </c>
      <c r="L167" s="276">
        <v>0</v>
      </c>
      <c r="M167" s="277"/>
      <c r="N167" s="275">
        <f>ROUND(L167*K167,2)</f>
        <v>0</v>
      </c>
      <c r="O167" s="233"/>
      <c r="P167" s="233"/>
      <c r="Q167" s="233"/>
      <c r="R167" s="50"/>
      <c r="T167" s="236" t="s">
        <v>21</v>
      </c>
      <c r="U167" s="58" t="s">
        <v>43</v>
      </c>
      <c r="V167" s="49"/>
      <c r="W167" s="237">
        <f>V167*K167</f>
        <v>0</v>
      </c>
      <c r="X167" s="237">
        <v>0.13</v>
      </c>
      <c r="Y167" s="237">
        <f>X167*K167</f>
        <v>3.562</v>
      </c>
      <c r="Z167" s="237">
        <v>0</v>
      </c>
      <c r="AA167" s="238">
        <f>Z167*K167</f>
        <v>0</v>
      </c>
      <c r="AR167" s="24" t="s">
        <v>274</v>
      </c>
      <c r="AT167" s="24" t="s">
        <v>385</v>
      </c>
      <c r="AU167" s="24" t="s">
        <v>90</v>
      </c>
      <c r="AY167" s="24" t="s">
        <v>236</v>
      </c>
      <c r="BE167" s="154">
        <f>IF(U167="základní",N167,0)</f>
        <v>0</v>
      </c>
      <c r="BF167" s="154">
        <f>IF(U167="snížená",N167,0)</f>
        <v>0</v>
      </c>
      <c r="BG167" s="154">
        <f>IF(U167="zákl. přenesená",N167,0)</f>
        <v>0</v>
      </c>
      <c r="BH167" s="154">
        <f>IF(U167="sníž. přenesená",N167,0)</f>
        <v>0</v>
      </c>
      <c r="BI167" s="154">
        <f>IF(U167="nulová",N167,0)</f>
        <v>0</v>
      </c>
      <c r="BJ167" s="24" t="s">
        <v>85</v>
      </c>
      <c r="BK167" s="154">
        <f>ROUND(L167*K167,2)</f>
        <v>0</v>
      </c>
      <c r="BL167" s="24" t="s">
        <v>241</v>
      </c>
      <c r="BM167" s="24" t="s">
        <v>725</v>
      </c>
    </row>
    <row r="168" spans="2:51" s="11" customFormat="1" ht="16.5" customHeight="1">
      <c r="B168" s="239"/>
      <c r="C168" s="240"/>
      <c r="D168" s="240"/>
      <c r="E168" s="241" t="s">
        <v>21</v>
      </c>
      <c r="F168" s="242" t="s">
        <v>419</v>
      </c>
      <c r="G168" s="243"/>
      <c r="H168" s="243"/>
      <c r="I168" s="243"/>
      <c r="J168" s="240"/>
      <c r="K168" s="241" t="s">
        <v>21</v>
      </c>
      <c r="L168" s="240"/>
      <c r="M168" s="240"/>
      <c r="N168" s="240"/>
      <c r="O168" s="240"/>
      <c r="P168" s="240"/>
      <c r="Q168" s="240"/>
      <c r="R168" s="244"/>
      <c r="T168" s="245"/>
      <c r="U168" s="240"/>
      <c r="V168" s="240"/>
      <c r="W168" s="240"/>
      <c r="X168" s="240"/>
      <c r="Y168" s="240"/>
      <c r="Z168" s="240"/>
      <c r="AA168" s="246"/>
      <c r="AT168" s="247" t="s">
        <v>244</v>
      </c>
      <c r="AU168" s="247" t="s">
        <v>90</v>
      </c>
      <c r="AV168" s="11" t="s">
        <v>85</v>
      </c>
      <c r="AW168" s="11" t="s">
        <v>35</v>
      </c>
      <c r="AX168" s="11" t="s">
        <v>78</v>
      </c>
      <c r="AY168" s="247" t="s">
        <v>236</v>
      </c>
    </row>
    <row r="169" spans="2:51" s="11" customFormat="1" ht="16.5" customHeight="1">
      <c r="B169" s="239"/>
      <c r="C169" s="240"/>
      <c r="D169" s="240"/>
      <c r="E169" s="241" t="s">
        <v>21</v>
      </c>
      <c r="F169" s="257" t="s">
        <v>249</v>
      </c>
      <c r="G169" s="240"/>
      <c r="H169" s="240"/>
      <c r="I169" s="240"/>
      <c r="J169" s="240"/>
      <c r="K169" s="241" t="s">
        <v>21</v>
      </c>
      <c r="L169" s="240"/>
      <c r="M169" s="240"/>
      <c r="N169" s="240"/>
      <c r="O169" s="240"/>
      <c r="P169" s="240"/>
      <c r="Q169" s="240"/>
      <c r="R169" s="244"/>
      <c r="T169" s="245"/>
      <c r="U169" s="240"/>
      <c r="V169" s="240"/>
      <c r="W169" s="240"/>
      <c r="X169" s="240"/>
      <c r="Y169" s="240"/>
      <c r="Z169" s="240"/>
      <c r="AA169" s="246"/>
      <c r="AT169" s="247" t="s">
        <v>244</v>
      </c>
      <c r="AU169" s="247" t="s">
        <v>90</v>
      </c>
      <c r="AV169" s="11" t="s">
        <v>85</v>
      </c>
      <c r="AW169" s="11" t="s">
        <v>35</v>
      </c>
      <c r="AX169" s="11" t="s">
        <v>78</v>
      </c>
      <c r="AY169" s="247" t="s">
        <v>236</v>
      </c>
    </row>
    <row r="170" spans="2:51" s="11" customFormat="1" ht="25.5" customHeight="1">
      <c r="B170" s="239"/>
      <c r="C170" s="240"/>
      <c r="D170" s="240"/>
      <c r="E170" s="241" t="s">
        <v>21</v>
      </c>
      <c r="F170" s="257" t="s">
        <v>544</v>
      </c>
      <c r="G170" s="240"/>
      <c r="H170" s="240"/>
      <c r="I170" s="240"/>
      <c r="J170" s="240"/>
      <c r="K170" s="241" t="s">
        <v>21</v>
      </c>
      <c r="L170" s="240"/>
      <c r="M170" s="240"/>
      <c r="N170" s="240"/>
      <c r="O170" s="240"/>
      <c r="P170" s="240"/>
      <c r="Q170" s="240"/>
      <c r="R170" s="244"/>
      <c r="T170" s="245"/>
      <c r="U170" s="240"/>
      <c r="V170" s="240"/>
      <c r="W170" s="240"/>
      <c r="X170" s="240"/>
      <c r="Y170" s="240"/>
      <c r="Z170" s="240"/>
      <c r="AA170" s="246"/>
      <c r="AT170" s="247" t="s">
        <v>244</v>
      </c>
      <c r="AU170" s="247" t="s">
        <v>90</v>
      </c>
      <c r="AV170" s="11" t="s">
        <v>85</v>
      </c>
      <c r="AW170" s="11" t="s">
        <v>35</v>
      </c>
      <c r="AX170" s="11" t="s">
        <v>78</v>
      </c>
      <c r="AY170" s="247" t="s">
        <v>236</v>
      </c>
    </row>
    <row r="171" spans="2:51" s="11" customFormat="1" ht="16.5" customHeight="1">
      <c r="B171" s="239"/>
      <c r="C171" s="240"/>
      <c r="D171" s="240"/>
      <c r="E171" s="241" t="s">
        <v>21</v>
      </c>
      <c r="F171" s="257" t="s">
        <v>540</v>
      </c>
      <c r="G171" s="240"/>
      <c r="H171" s="240"/>
      <c r="I171" s="240"/>
      <c r="J171" s="240"/>
      <c r="K171" s="241" t="s">
        <v>21</v>
      </c>
      <c r="L171" s="240"/>
      <c r="M171" s="240"/>
      <c r="N171" s="240"/>
      <c r="O171" s="240"/>
      <c r="P171" s="240"/>
      <c r="Q171" s="240"/>
      <c r="R171" s="244"/>
      <c r="T171" s="245"/>
      <c r="U171" s="240"/>
      <c r="V171" s="240"/>
      <c r="W171" s="240"/>
      <c r="X171" s="240"/>
      <c r="Y171" s="240"/>
      <c r="Z171" s="240"/>
      <c r="AA171" s="246"/>
      <c r="AT171" s="247" t="s">
        <v>244</v>
      </c>
      <c r="AU171" s="247" t="s">
        <v>90</v>
      </c>
      <c r="AV171" s="11" t="s">
        <v>85</v>
      </c>
      <c r="AW171" s="11" t="s">
        <v>35</v>
      </c>
      <c r="AX171" s="11" t="s">
        <v>78</v>
      </c>
      <c r="AY171" s="247" t="s">
        <v>236</v>
      </c>
    </row>
    <row r="172" spans="2:51" s="12" customFormat="1" ht="16.5" customHeight="1">
      <c r="B172" s="248"/>
      <c r="C172" s="249"/>
      <c r="D172" s="249"/>
      <c r="E172" s="250" t="s">
        <v>21</v>
      </c>
      <c r="F172" s="251" t="s">
        <v>726</v>
      </c>
      <c r="G172" s="249"/>
      <c r="H172" s="249"/>
      <c r="I172" s="249"/>
      <c r="J172" s="249"/>
      <c r="K172" s="252">
        <v>27.4</v>
      </c>
      <c r="L172" s="249"/>
      <c r="M172" s="249"/>
      <c r="N172" s="249"/>
      <c r="O172" s="249"/>
      <c r="P172" s="249"/>
      <c r="Q172" s="249"/>
      <c r="R172" s="253"/>
      <c r="T172" s="254"/>
      <c r="U172" s="249"/>
      <c r="V172" s="249"/>
      <c r="W172" s="249"/>
      <c r="X172" s="249"/>
      <c r="Y172" s="249"/>
      <c r="Z172" s="249"/>
      <c r="AA172" s="255"/>
      <c r="AT172" s="256" t="s">
        <v>244</v>
      </c>
      <c r="AU172" s="256" t="s">
        <v>90</v>
      </c>
      <c r="AV172" s="12" t="s">
        <v>90</v>
      </c>
      <c r="AW172" s="12" t="s">
        <v>35</v>
      </c>
      <c r="AX172" s="12" t="s">
        <v>85</v>
      </c>
      <c r="AY172" s="256" t="s">
        <v>236</v>
      </c>
    </row>
    <row r="173" spans="2:51" s="11" customFormat="1" ht="16.5" customHeight="1">
      <c r="B173" s="239"/>
      <c r="C173" s="240"/>
      <c r="D173" s="240"/>
      <c r="E173" s="241" t="s">
        <v>21</v>
      </c>
      <c r="F173" s="257" t="s">
        <v>427</v>
      </c>
      <c r="G173" s="240"/>
      <c r="H173" s="240"/>
      <c r="I173" s="240"/>
      <c r="J173" s="240"/>
      <c r="K173" s="241" t="s">
        <v>21</v>
      </c>
      <c r="L173" s="240"/>
      <c r="M173" s="240"/>
      <c r="N173" s="240"/>
      <c r="O173" s="240"/>
      <c r="P173" s="240"/>
      <c r="Q173" s="240"/>
      <c r="R173" s="244"/>
      <c r="T173" s="245"/>
      <c r="U173" s="240"/>
      <c r="V173" s="240"/>
      <c r="W173" s="240"/>
      <c r="X173" s="240"/>
      <c r="Y173" s="240"/>
      <c r="Z173" s="240"/>
      <c r="AA173" s="246"/>
      <c r="AT173" s="247" t="s">
        <v>244</v>
      </c>
      <c r="AU173" s="247" t="s">
        <v>90</v>
      </c>
      <c r="AV173" s="11" t="s">
        <v>85</v>
      </c>
      <c r="AW173" s="11" t="s">
        <v>35</v>
      </c>
      <c r="AX173" s="11" t="s">
        <v>78</v>
      </c>
      <c r="AY173" s="247" t="s">
        <v>236</v>
      </c>
    </row>
    <row r="174" spans="2:65" s="1" customFormat="1" ht="25.5" customHeight="1">
      <c r="B174" s="48"/>
      <c r="C174" s="271" t="s">
        <v>11</v>
      </c>
      <c r="D174" s="271" t="s">
        <v>385</v>
      </c>
      <c r="E174" s="272" t="s">
        <v>432</v>
      </c>
      <c r="F174" s="273" t="s">
        <v>433</v>
      </c>
      <c r="G174" s="273"/>
      <c r="H174" s="273"/>
      <c r="I174" s="273"/>
      <c r="J174" s="274" t="s">
        <v>240</v>
      </c>
      <c r="K174" s="275">
        <v>7.62</v>
      </c>
      <c r="L174" s="276">
        <v>0</v>
      </c>
      <c r="M174" s="277"/>
      <c r="N174" s="275">
        <f>ROUND(L174*K174,2)</f>
        <v>0</v>
      </c>
      <c r="O174" s="233"/>
      <c r="P174" s="233"/>
      <c r="Q174" s="233"/>
      <c r="R174" s="50"/>
      <c r="T174" s="236" t="s">
        <v>21</v>
      </c>
      <c r="U174" s="58" t="s">
        <v>43</v>
      </c>
      <c r="V174" s="49"/>
      <c r="W174" s="237">
        <f>V174*K174</f>
        <v>0</v>
      </c>
      <c r="X174" s="237">
        <v>0.131</v>
      </c>
      <c r="Y174" s="237">
        <f>X174*K174</f>
        <v>0.9982200000000001</v>
      </c>
      <c r="Z174" s="237">
        <v>0</v>
      </c>
      <c r="AA174" s="238">
        <f>Z174*K174</f>
        <v>0</v>
      </c>
      <c r="AR174" s="24" t="s">
        <v>274</v>
      </c>
      <c r="AT174" s="24" t="s">
        <v>385</v>
      </c>
      <c r="AU174" s="24" t="s">
        <v>90</v>
      </c>
      <c r="AY174" s="24" t="s">
        <v>236</v>
      </c>
      <c r="BE174" s="154">
        <f>IF(U174="základní",N174,0)</f>
        <v>0</v>
      </c>
      <c r="BF174" s="154">
        <f>IF(U174="snížená",N174,0)</f>
        <v>0</v>
      </c>
      <c r="BG174" s="154">
        <f>IF(U174="zákl. přenesená",N174,0)</f>
        <v>0</v>
      </c>
      <c r="BH174" s="154">
        <f>IF(U174="sníž. přenesená",N174,0)</f>
        <v>0</v>
      </c>
      <c r="BI174" s="154">
        <f>IF(U174="nulová",N174,0)</f>
        <v>0</v>
      </c>
      <c r="BJ174" s="24" t="s">
        <v>85</v>
      </c>
      <c r="BK174" s="154">
        <f>ROUND(L174*K174,2)</f>
        <v>0</v>
      </c>
      <c r="BL174" s="24" t="s">
        <v>241</v>
      </c>
      <c r="BM174" s="24" t="s">
        <v>434</v>
      </c>
    </row>
    <row r="175" spans="2:51" s="11" customFormat="1" ht="16.5" customHeight="1">
      <c r="B175" s="239"/>
      <c r="C175" s="240"/>
      <c r="D175" s="240"/>
      <c r="E175" s="241" t="s">
        <v>21</v>
      </c>
      <c r="F175" s="242" t="s">
        <v>419</v>
      </c>
      <c r="G175" s="243"/>
      <c r="H175" s="243"/>
      <c r="I175" s="243"/>
      <c r="J175" s="240"/>
      <c r="K175" s="241" t="s">
        <v>21</v>
      </c>
      <c r="L175" s="240"/>
      <c r="M175" s="240"/>
      <c r="N175" s="240"/>
      <c r="O175" s="240"/>
      <c r="P175" s="240"/>
      <c r="Q175" s="240"/>
      <c r="R175" s="244"/>
      <c r="T175" s="245"/>
      <c r="U175" s="240"/>
      <c r="V175" s="240"/>
      <c r="W175" s="240"/>
      <c r="X175" s="240"/>
      <c r="Y175" s="240"/>
      <c r="Z175" s="240"/>
      <c r="AA175" s="246"/>
      <c r="AT175" s="247" t="s">
        <v>244</v>
      </c>
      <c r="AU175" s="247" t="s">
        <v>90</v>
      </c>
      <c r="AV175" s="11" t="s">
        <v>85</v>
      </c>
      <c r="AW175" s="11" t="s">
        <v>35</v>
      </c>
      <c r="AX175" s="11" t="s">
        <v>78</v>
      </c>
      <c r="AY175" s="247" t="s">
        <v>236</v>
      </c>
    </row>
    <row r="176" spans="2:51" s="11" customFormat="1" ht="16.5" customHeight="1">
      <c r="B176" s="239"/>
      <c r="C176" s="240"/>
      <c r="D176" s="240"/>
      <c r="E176" s="241" t="s">
        <v>21</v>
      </c>
      <c r="F176" s="257" t="s">
        <v>249</v>
      </c>
      <c r="G176" s="240"/>
      <c r="H176" s="240"/>
      <c r="I176" s="240"/>
      <c r="J176" s="240"/>
      <c r="K176" s="241" t="s">
        <v>21</v>
      </c>
      <c r="L176" s="240"/>
      <c r="M176" s="240"/>
      <c r="N176" s="240"/>
      <c r="O176" s="240"/>
      <c r="P176" s="240"/>
      <c r="Q176" s="240"/>
      <c r="R176" s="244"/>
      <c r="T176" s="245"/>
      <c r="U176" s="240"/>
      <c r="V176" s="240"/>
      <c r="W176" s="240"/>
      <c r="X176" s="240"/>
      <c r="Y176" s="240"/>
      <c r="Z176" s="240"/>
      <c r="AA176" s="246"/>
      <c r="AT176" s="247" t="s">
        <v>244</v>
      </c>
      <c r="AU176" s="247" t="s">
        <v>90</v>
      </c>
      <c r="AV176" s="11" t="s">
        <v>85</v>
      </c>
      <c r="AW176" s="11" t="s">
        <v>35</v>
      </c>
      <c r="AX176" s="11" t="s">
        <v>78</v>
      </c>
      <c r="AY176" s="247" t="s">
        <v>236</v>
      </c>
    </row>
    <row r="177" spans="2:51" s="12" customFormat="1" ht="16.5" customHeight="1">
      <c r="B177" s="248"/>
      <c r="C177" s="249"/>
      <c r="D177" s="249"/>
      <c r="E177" s="250" t="s">
        <v>21</v>
      </c>
      <c r="F177" s="251" t="s">
        <v>727</v>
      </c>
      <c r="G177" s="249"/>
      <c r="H177" s="249"/>
      <c r="I177" s="249"/>
      <c r="J177" s="249"/>
      <c r="K177" s="252">
        <v>7.62</v>
      </c>
      <c r="L177" s="249"/>
      <c r="M177" s="249"/>
      <c r="N177" s="249"/>
      <c r="O177" s="249"/>
      <c r="P177" s="249"/>
      <c r="Q177" s="249"/>
      <c r="R177" s="253"/>
      <c r="T177" s="254"/>
      <c r="U177" s="249"/>
      <c r="V177" s="249"/>
      <c r="W177" s="249"/>
      <c r="X177" s="249"/>
      <c r="Y177" s="249"/>
      <c r="Z177" s="249"/>
      <c r="AA177" s="255"/>
      <c r="AT177" s="256" t="s">
        <v>244</v>
      </c>
      <c r="AU177" s="256" t="s">
        <v>90</v>
      </c>
      <c r="AV177" s="12" t="s">
        <v>90</v>
      </c>
      <c r="AW177" s="12" t="s">
        <v>35</v>
      </c>
      <c r="AX177" s="12" t="s">
        <v>85</v>
      </c>
      <c r="AY177" s="256" t="s">
        <v>236</v>
      </c>
    </row>
    <row r="178" spans="2:51" s="11" customFormat="1" ht="16.5" customHeight="1">
      <c r="B178" s="239"/>
      <c r="C178" s="240"/>
      <c r="D178" s="240"/>
      <c r="E178" s="241" t="s">
        <v>21</v>
      </c>
      <c r="F178" s="257" t="s">
        <v>427</v>
      </c>
      <c r="G178" s="240"/>
      <c r="H178" s="240"/>
      <c r="I178" s="240"/>
      <c r="J178" s="240"/>
      <c r="K178" s="241" t="s">
        <v>21</v>
      </c>
      <c r="L178" s="240"/>
      <c r="M178" s="240"/>
      <c r="N178" s="240"/>
      <c r="O178" s="240"/>
      <c r="P178" s="240"/>
      <c r="Q178" s="240"/>
      <c r="R178" s="244"/>
      <c r="T178" s="245"/>
      <c r="U178" s="240"/>
      <c r="V178" s="240"/>
      <c r="W178" s="240"/>
      <c r="X178" s="240"/>
      <c r="Y178" s="240"/>
      <c r="Z178" s="240"/>
      <c r="AA178" s="246"/>
      <c r="AT178" s="247" t="s">
        <v>244</v>
      </c>
      <c r="AU178" s="247" t="s">
        <v>90</v>
      </c>
      <c r="AV178" s="11" t="s">
        <v>85</v>
      </c>
      <c r="AW178" s="11" t="s">
        <v>35</v>
      </c>
      <c r="AX178" s="11" t="s">
        <v>78</v>
      </c>
      <c r="AY178" s="247" t="s">
        <v>236</v>
      </c>
    </row>
    <row r="179" spans="2:63" s="10" customFormat="1" ht="29.85" customHeight="1">
      <c r="B179" s="215"/>
      <c r="C179" s="216"/>
      <c r="D179" s="226" t="s">
        <v>535</v>
      </c>
      <c r="E179" s="226"/>
      <c r="F179" s="226"/>
      <c r="G179" s="226"/>
      <c r="H179" s="226"/>
      <c r="I179" s="226"/>
      <c r="J179" s="226"/>
      <c r="K179" s="226"/>
      <c r="L179" s="226"/>
      <c r="M179" s="226"/>
      <c r="N179" s="227">
        <f>BK179</f>
        <v>0</v>
      </c>
      <c r="O179" s="228"/>
      <c r="P179" s="228"/>
      <c r="Q179" s="228"/>
      <c r="R179" s="219"/>
      <c r="T179" s="220"/>
      <c r="U179" s="216"/>
      <c r="V179" s="216"/>
      <c r="W179" s="221">
        <f>W180</f>
        <v>0</v>
      </c>
      <c r="X179" s="216"/>
      <c r="Y179" s="221">
        <f>Y180</f>
        <v>0.31108</v>
      </c>
      <c r="Z179" s="216"/>
      <c r="AA179" s="222">
        <f>AA180</f>
        <v>0</v>
      </c>
      <c r="AR179" s="223" t="s">
        <v>85</v>
      </c>
      <c r="AT179" s="224" t="s">
        <v>77</v>
      </c>
      <c r="AU179" s="224" t="s">
        <v>85</v>
      </c>
      <c r="AY179" s="223" t="s">
        <v>236</v>
      </c>
      <c r="BK179" s="225">
        <f>BK180</f>
        <v>0</v>
      </c>
    </row>
    <row r="180" spans="2:65" s="1" customFormat="1" ht="38.25" customHeight="1">
      <c r="B180" s="48"/>
      <c r="C180" s="229" t="s">
        <v>315</v>
      </c>
      <c r="D180" s="229" t="s">
        <v>237</v>
      </c>
      <c r="E180" s="230" t="s">
        <v>547</v>
      </c>
      <c r="F180" s="231" t="s">
        <v>548</v>
      </c>
      <c r="G180" s="231"/>
      <c r="H180" s="231"/>
      <c r="I180" s="231"/>
      <c r="J180" s="232" t="s">
        <v>438</v>
      </c>
      <c r="K180" s="233">
        <v>1</v>
      </c>
      <c r="L180" s="234">
        <v>0</v>
      </c>
      <c r="M180" s="235"/>
      <c r="N180" s="233">
        <f>ROUND(L180*K180,2)</f>
        <v>0</v>
      </c>
      <c r="O180" s="233"/>
      <c r="P180" s="233"/>
      <c r="Q180" s="233"/>
      <c r="R180" s="50"/>
      <c r="T180" s="236" t="s">
        <v>21</v>
      </c>
      <c r="U180" s="58" t="s">
        <v>43</v>
      </c>
      <c r="V180" s="49"/>
      <c r="W180" s="237">
        <f>V180*K180</f>
        <v>0</v>
      </c>
      <c r="X180" s="237">
        <v>0.31108</v>
      </c>
      <c r="Y180" s="237">
        <f>X180*K180</f>
        <v>0.31108</v>
      </c>
      <c r="Z180" s="237">
        <v>0</v>
      </c>
      <c r="AA180" s="238">
        <f>Z180*K180</f>
        <v>0</v>
      </c>
      <c r="AR180" s="24" t="s">
        <v>241</v>
      </c>
      <c r="AT180" s="24" t="s">
        <v>237</v>
      </c>
      <c r="AU180" s="24" t="s">
        <v>90</v>
      </c>
      <c r="AY180" s="24" t="s">
        <v>236</v>
      </c>
      <c r="BE180" s="154">
        <f>IF(U180="základní",N180,0)</f>
        <v>0</v>
      </c>
      <c r="BF180" s="154">
        <f>IF(U180="snížená",N180,0)</f>
        <v>0</v>
      </c>
      <c r="BG180" s="154">
        <f>IF(U180="zákl. přenesená",N180,0)</f>
        <v>0</v>
      </c>
      <c r="BH180" s="154">
        <f>IF(U180="sníž. přenesená",N180,0)</f>
        <v>0</v>
      </c>
      <c r="BI180" s="154">
        <f>IF(U180="nulová",N180,0)</f>
        <v>0</v>
      </c>
      <c r="BJ180" s="24" t="s">
        <v>85</v>
      </c>
      <c r="BK180" s="154">
        <f>ROUND(L180*K180,2)</f>
        <v>0</v>
      </c>
      <c r="BL180" s="24" t="s">
        <v>241</v>
      </c>
      <c r="BM180" s="24" t="s">
        <v>728</v>
      </c>
    </row>
    <row r="181" spans="2:63" s="10" customFormat="1" ht="29.85" customHeight="1">
      <c r="B181" s="215"/>
      <c r="C181" s="216"/>
      <c r="D181" s="226" t="s">
        <v>208</v>
      </c>
      <c r="E181" s="226"/>
      <c r="F181" s="226"/>
      <c r="G181" s="226"/>
      <c r="H181" s="226"/>
      <c r="I181" s="226"/>
      <c r="J181" s="226"/>
      <c r="K181" s="226"/>
      <c r="L181" s="226"/>
      <c r="M181" s="226"/>
      <c r="N181" s="278">
        <f>BK181</f>
        <v>0</v>
      </c>
      <c r="O181" s="279"/>
      <c r="P181" s="279"/>
      <c r="Q181" s="279"/>
      <c r="R181" s="219"/>
      <c r="T181" s="220"/>
      <c r="U181" s="216"/>
      <c r="V181" s="216"/>
      <c r="W181" s="221">
        <f>SUM(W182:W208)</f>
        <v>0</v>
      </c>
      <c r="X181" s="216"/>
      <c r="Y181" s="221">
        <f>SUM(Y182:Y208)</f>
        <v>6.52918</v>
      </c>
      <c r="Z181" s="216"/>
      <c r="AA181" s="222">
        <f>SUM(AA182:AA208)</f>
        <v>0</v>
      </c>
      <c r="AR181" s="223" t="s">
        <v>85</v>
      </c>
      <c r="AT181" s="224" t="s">
        <v>77</v>
      </c>
      <c r="AU181" s="224" t="s">
        <v>85</v>
      </c>
      <c r="AY181" s="223" t="s">
        <v>236</v>
      </c>
      <c r="BK181" s="225">
        <f>SUM(BK182:BK208)</f>
        <v>0</v>
      </c>
    </row>
    <row r="182" spans="2:65" s="1" customFormat="1" ht="25.5" customHeight="1">
      <c r="B182" s="48"/>
      <c r="C182" s="229" t="s">
        <v>319</v>
      </c>
      <c r="D182" s="229" t="s">
        <v>237</v>
      </c>
      <c r="E182" s="230" t="s">
        <v>729</v>
      </c>
      <c r="F182" s="231" t="s">
        <v>730</v>
      </c>
      <c r="G182" s="231"/>
      <c r="H182" s="231"/>
      <c r="I182" s="231"/>
      <c r="J182" s="232" t="s">
        <v>530</v>
      </c>
      <c r="K182" s="233">
        <v>2</v>
      </c>
      <c r="L182" s="234">
        <v>0</v>
      </c>
      <c r="M182" s="235"/>
      <c r="N182" s="233">
        <f>ROUND(L182*K182,2)</f>
        <v>0</v>
      </c>
      <c r="O182" s="233"/>
      <c r="P182" s="233"/>
      <c r="Q182" s="233"/>
      <c r="R182" s="50"/>
      <c r="T182" s="236" t="s">
        <v>21</v>
      </c>
      <c r="U182" s="58" t="s">
        <v>43</v>
      </c>
      <c r="V182" s="49"/>
      <c r="W182" s="237">
        <f>V182*K182</f>
        <v>0</v>
      </c>
      <c r="X182" s="237">
        <v>0</v>
      </c>
      <c r="Y182" s="237">
        <f>X182*K182</f>
        <v>0</v>
      </c>
      <c r="Z182" s="237">
        <v>0</v>
      </c>
      <c r="AA182" s="238">
        <f>Z182*K182</f>
        <v>0</v>
      </c>
      <c r="AR182" s="24" t="s">
        <v>241</v>
      </c>
      <c r="AT182" s="24" t="s">
        <v>237</v>
      </c>
      <c r="AU182" s="24" t="s">
        <v>90</v>
      </c>
      <c r="AY182" s="24" t="s">
        <v>236</v>
      </c>
      <c r="BE182" s="154">
        <f>IF(U182="základní",N182,0)</f>
        <v>0</v>
      </c>
      <c r="BF182" s="154">
        <f>IF(U182="snížená",N182,0)</f>
        <v>0</v>
      </c>
      <c r="BG182" s="154">
        <f>IF(U182="zákl. přenesená",N182,0)</f>
        <v>0</v>
      </c>
      <c r="BH182" s="154">
        <f>IF(U182="sníž. přenesená",N182,0)</f>
        <v>0</v>
      </c>
      <c r="BI182" s="154">
        <f>IF(U182="nulová",N182,0)</f>
        <v>0</v>
      </c>
      <c r="BJ182" s="24" t="s">
        <v>85</v>
      </c>
      <c r="BK182" s="154">
        <f>ROUND(L182*K182,2)</f>
        <v>0</v>
      </c>
      <c r="BL182" s="24" t="s">
        <v>241</v>
      </c>
      <c r="BM182" s="24" t="s">
        <v>731</v>
      </c>
    </row>
    <row r="183" spans="2:51" s="11" customFormat="1" ht="16.5" customHeight="1">
      <c r="B183" s="239"/>
      <c r="C183" s="240"/>
      <c r="D183" s="240"/>
      <c r="E183" s="241" t="s">
        <v>21</v>
      </c>
      <c r="F183" s="242" t="s">
        <v>732</v>
      </c>
      <c r="G183" s="243"/>
      <c r="H183" s="243"/>
      <c r="I183" s="243"/>
      <c r="J183" s="240"/>
      <c r="K183" s="241" t="s">
        <v>21</v>
      </c>
      <c r="L183" s="240"/>
      <c r="M183" s="240"/>
      <c r="N183" s="240"/>
      <c r="O183" s="240"/>
      <c r="P183" s="240"/>
      <c r="Q183" s="240"/>
      <c r="R183" s="244"/>
      <c r="T183" s="245"/>
      <c r="U183" s="240"/>
      <c r="V183" s="240"/>
      <c r="W183" s="240"/>
      <c r="X183" s="240"/>
      <c r="Y183" s="240"/>
      <c r="Z183" s="240"/>
      <c r="AA183" s="246"/>
      <c r="AT183" s="247" t="s">
        <v>244</v>
      </c>
      <c r="AU183" s="247" t="s">
        <v>90</v>
      </c>
      <c r="AV183" s="11" t="s">
        <v>85</v>
      </c>
      <c r="AW183" s="11" t="s">
        <v>35</v>
      </c>
      <c r="AX183" s="11" t="s">
        <v>78</v>
      </c>
      <c r="AY183" s="247" t="s">
        <v>236</v>
      </c>
    </row>
    <row r="184" spans="2:51" s="12" customFormat="1" ht="16.5" customHeight="1">
      <c r="B184" s="248"/>
      <c r="C184" s="249"/>
      <c r="D184" s="249"/>
      <c r="E184" s="250" t="s">
        <v>21</v>
      </c>
      <c r="F184" s="251" t="s">
        <v>90</v>
      </c>
      <c r="G184" s="249"/>
      <c r="H184" s="249"/>
      <c r="I184" s="249"/>
      <c r="J184" s="249"/>
      <c r="K184" s="252">
        <v>2</v>
      </c>
      <c r="L184" s="249"/>
      <c r="M184" s="249"/>
      <c r="N184" s="249"/>
      <c r="O184" s="249"/>
      <c r="P184" s="249"/>
      <c r="Q184" s="249"/>
      <c r="R184" s="253"/>
      <c r="T184" s="254"/>
      <c r="U184" s="249"/>
      <c r="V184" s="249"/>
      <c r="W184" s="249"/>
      <c r="X184" s="249"/>
      <c r="Y184" s="249"/>
      <c r="Z184" s="249"/>
      <c r="AA184" s="255"/>
      <c r="AT184" s="256" t="s">
        <v>244</v>
      </c>
      <c r="AU184" s="256" t="s">
        <v>90</v>
      </c>
      <c r="AV184" s="12" t="s">
        <v>90</v>
      </c>
      <c r="AW184" s="12" t="s">
        <v>35</v>
      </c>
      <c r="AX184" s="12" t="s">
        <v>85</v>
      </c>
      <c r="AY184" s="256" t="s">
        <v>236</v>
      </c>
    </row>
    <row r="185" spans="2:65" s="1" customFormat="1" ht="25.5" customHeight="1">
      <c r="B185" s="48"/>
      <c r="C185" s="229" t="s">
        <v>324</v>
      </c>
      <c r="D185" s="229" t="s">
        <v>237</v>
      </c>
      <c r="E185" s="230" t="s">
        <v>436</v>
      </c>
      <c r="F185" s="231" t="s">
        <v>437</v>
      </c>
      <c r="G185" s="231"/>
      <c r="H185" s="231"/>
      <c r="I185" s="231"/>
      <c r="J185" s="232" t="s">
        <v>438</v>
      </c>
      <c r="K185" s="233">
        <v>2</v>
      </c>
      <c r="L185" s="234">
        <v>0</v>
      </c>
      <c r="M185" s="235"/>
      <c r="N185" s="233">
        <f>ROUND(L185*K185,2)</f>
        <v>0</v>
      </c>
      <c r="O185" s="233"/>
      <c r="P185" s="233"/>
      <c r="Q185" s="233"/>
      <c r="R185" s="50"/>
      <c r="T185" s="236" t="s">
        <v>21</v>
      </c>
      <c r="U185" s="58" t="s">
        <v>43</v>
      </c>
      <c r="V185" s="49"/>
      <c r="W185" s="237">
        <f>V185*K185</f>
        <v>0</v>
      </c>
      <c r="X185" s="237">
        <v>0.0007</v>
      </c>
      <c r="Y185" s="237">
        <f>X185*K185</f>
        <v>0.0014</v>
      </c>
      <c r="Z185" s="237">
        <v>0</v>
      </c>
      <c r="AA185" s="238">
        <f>Z185*K185</f>
        <v>0</v>
      </c>
      <c r="AR185" s="24" t="s">
        <v>241</v>
      </c>
      <c r="AT185" s="24" t="s">
        <v>237</v>
      </c>
      <c r="AU185" s="24" t="s">
        <v>90</v>
      </c>
      <c r="AY185" s="24" t="s">
        <v>236</v>
      </c>
      <c r="BE185" s="154">
        <f>IF(U185="základní",N185,0)</f>
        <v>0</v>
      </c>
      <c r="BF185" s="154">
        <f>IF(U185="snížená",N185,0)</f>
        <v>0</v>
      </c>
      <c r="BG185" s="154">
        <f>IF(U185="zákl. přenesená",N185,0)</f>
        <v>0</v>
      </c>
      <c r="BH185" s="154">
        <f>IF(U185="sníž. přenesená",N185,0)</f>
        <v>0</v>
      </c>
      <c r="BI185" s="154">
        <f>IF(U185="nulová",N185,0)</f>
        <v>0</v>
      </c>
      <c r="BJ185" s="24" t="s">
        <v>85</v>
      </c>
      <c r="BK185" s="154">
        <f>ROUND(L185*K185,2)</f>
        <v>0</v>
      </c>
      <c r="BL185" s="24" t="s">
        <v>241</v>
      </c>
      <c r="BM185" s="24" t="s">
        <v>439</v>
      </c>
    </row>
    <row r="186" spans="2:51" s="11" customFormat="1" ht="25.5" customHeight="1">
      <c r="B186" s="239"/>
      <c r="C186" s="240"/>
      <c r="D186" s="240"/>
      <c r="E186" s="241" t="s">
        <v>21</v>
      </c>
      <c r="F186" s="242" t="s">
        <v>733</v>
      </c>
      <c r="G186" s="243"/>
      <c r="H186" s="243"/>
      <c r="I186" s="243"/>
      <c r="J186" s="240"/>
      <c r="K186" s="241" t="s">
        <v>21</v>
      </c>
      <c r="L186" s="240"/>
      <c r="M186" s="240"/>
      <c r="N186" s="240"/>
      <c r="O186" s="240"/>
      <c r="P186" s="240"/>
      <c r="Q186" s="240"/>
      <c r="R186" s="244"/>
      <c r="T186" s="245"/>
      <c r="U186" s="240"/>
      <c r="V186" s="240"/>
      <c r="W186" s="240"/>
      <c r="X186" s="240"/>
      <c r="Y186" s="240"/>
      <c r="Z186" s="240"/>
      <c r="AA186" s="246"/>
      <c r="AT186" s="247" t="s">
        <v>244</v>
      </c>
      <c r="AU186" s="247" t="s">
        <v>90</v>
      </c>
      <c r="AV186" s="11" t="s">
        <v>85</v>
      </c>
      <c r="AW186" s="11" t="s">
        <v>35</v>
      </c>
      <c r="AX186" s="11" t="s">
        <v>78</v>
      </c>
      <c r="AY186" s="247" t="s">
        <v>236</v>
      </c>
    </row>
    <row r="187" spans="2:51" s="11" customFormat="1" ht="16.5" customHeight="1">
      <c r="B187" s="239"/>
      <c r="C187" s="240"/>
      <c r="D187" s="240"/>
      <c r="E187" s="241" t="s">
        <v>21</v>
      </c>
      <c r="F187" s="257" t="s">
        <v>734</v>
      </c>
      <c r="G187" s="240"/>
      <c r="H187" s="240"/>
      <c r="I187" s="240"/>
      <c r="J187" s="240"/>
      <c r="K187" s="241" t="s">
        <v>21</v>
      </c>
      <c r="L187" s="240"/>
      <c r="M187" s="240"/>
      <c r="N187" s="240"/>
      <c r="O187" s="240"/>
      <c r="P187" s="240"/>
      <c r="Q187" s="240"/>
      <c r="R187" s="244"/>
      <c r="T187" s="245"/>
      <c r="U187" s="240"/>
      <c r="V187" s="240"/>
      <c r="W187" s="240"/>
      <c r="X187" s="240"/>
      <c r="Y187" s="240"/>
      <c r="Z187" s="240"/>
      <c r="AA187" s="246"/>
      <c r="AT187" s="247" t="s">
        <v>244</v>
      </c>
      <c r="AU187" s="247" t="s">
        <v>90</v>
      </c>
      <c r="AV187" s="11" t="s">
        <v>85</v>
      </c>
      <c r="AW187" s="11" t="s">
        <v>35</v>
      </c>
      <c r="AX187" s="11" t="s">
        <v>78</v>
      </c>
      <c r="AY187" s="247" t="s">
        <v>236</v>
      </c>
    </row>
    <row r="188" spans="2:51" s="12" customFormat="1" ht="16.5" customHeight="1">
      <c r="B188" s="248"/>
      <c r="C188" s="249"/>
      <c r="D188" s="249"/>
      <c r="E188" s="250" t="s">
        <v>21</v>
      </c>
      <c r="F188" s="251" t="s">
        <v>735</v>
      </c>
      <c r="G188" s="249"/>
      <c r="H188" s="249"/>
      <c r="I188" s="249"/>
      <c r="J188" s="249"/>
      <c r="K188" s="252">
        <v>2</v>
      </c>
      <c r="L188" s="249"/>
      <c r="M188" s="249"/>
      <c r="N188" s="249"/>
      <c r="O188" s="249"/>
      <c r="P188" s="249"/>
      <c r="Q188" s="249"/>
      <c r="R188" s="253"/>
      <c r="T188" s="254"/>
      <c r="U188" s="249"/>
      <c r="V188" s="249"/>
      <c r="W188" s="249"/>
      <c r="X188" s="249"/>
      <c r="Y188" s="249"/>
      <c r="Z188" s="249"/>
      <c r="AA188" s="255"/>
      <c r="AT188" s="256" t="s">
        <v>244</v>
      </c>
      <c r="AU188" s="256" t="s">
        <v>90</v>
      </c>
      <c r="AV188" s="12" t="s">
        <v>90</v>
      </c>
      <c r="AW188" s="12" t="s">
        <v>35</v>
      </c>
      <c r="AX188" s="12" t="s">
        <v>85</v>
      </c>
      <c r="AY188" s="256" t="s">
        <v>236</v>
      </c>
    </row>
    <row r="189" spans="2:65" s="1" customFormat="1" ht="38.25" customHeight="1">
      <c r="B189" s="48"/>
      <c r="C189" s="229" t="s">
        <v>329</v>
      </c>
      <c r="D189" s="229" t="s">
        <v>237</v>
      </c>
      <c r="E189" s="230" t="s">
        <v>736</v>
      </c>
      <c r="F189" s="231" t="s">
        <v>737</v>
      </c>
      <c r="G189" s="231"/>
      <c r="H189" s="231"/>
      <c r="I189" s="231"/>
      <c r="J189" s="232" t="s">
        <v>438</v>
      </c>
      <c r="K189" s="233">
        <v>1</v>
      </c>
      <c r="L189" s="234">
        <v>0</v>
      </c>
      <c r="M189" s="235"/>
      <c r="N189" s="233">
        <f>ROUND(L189*K189,2)</f>
        <v>0</v>
      </c>
      <c r="O189" s="233"/>
      <c r="P189" s="233"/>
      <c r="Q189" s="233"/>
      <c r="R189" s="50"/>
      <c r="T189" s="236" t="s">
        <v>21</v>
      </c>
      <c r="U189" s="58" t="s">
        <v>43</v>
      </c>
      <c r="V189" s="49"/>
      <c r="W189" s="237">
        <f>V189*K189</f>
        <v>0</v>
      </c>
      <c r="X189" s="237">
        <v>0.11241</v>
      </c>
      <c r="Y189" s="237">
        <f>X189*K189</f>
        <v>0.11241</v>
      </c>
      <c r="Z189" s="237">
        <v>0</v>
      </c>
      <c r="AA189" s="238">
        <f>Z189*K189</f>
        <v>0</v>
      </c>
      <c r="AR189" s="24" t="s">
        <v>241</v>
      </c>
      <c r="AT189" s="24" t="s">
        <v>237</v>
      </c>
      <c r="AU189" s="24" t="s">
        <v>90</v>
      </c>
      <c r="AY189" s="24" t="s">
        <v>236</v>
      </c>
      <c r="BE189" s="154">
        <f>IF(U189="základní",N189,0)</f>
        <v>0</v>
      </c>
      <c r="BF189" s="154">
        <f>IF(U189="snížená",N189,0)</f>
        <v>0</v>
      </c>
      <c r="BG189" s="154">
        <f>IF(U189="zákl. přenesená",N189,0)</f>
        <v>0</v>
      </c>
      <c r="BH189" s="154">
        <f>IF(U189="sníž. přenesená",N189,0)</f>
        <v>0</v>
      </c>
      <c r="BI189" s="154">
        <f>IF(U189="nulová",N189,0)</f>
        <v>0</v>
      </c>
      <c r="BJ189" s="24" t="s">
        <v>85</v>
      </c>
      <c r="BK189" s="154">
        <f>ROUND(L189*K189,2)</f>
        <v>0</v>
      </c>
      <c r="BL189" s="24" t="s">
        <v>241</v>
      </c>
      <c r="BM189" s="24" t="s">
        <v>738</v>
      </c>
    </row>
    <row r="190" spans="2:51" s="11" customFormat="1" ht="16.5" customHeight="1">
      <c r="B190" s="239"/>
      <c r="C190" s="240"/>
      <c r="D190" s="240"/>
      <c r="E190" s="241" t="s">
        <v>21</v>
      </c>
      <c r="F190" s="242" t="s">
        <v>739</v>
      </c>
      <c r="G190" s="243"/>
      <c r="H190" s="243"/>
      <c r="I190" s="243"/>
      <c r="J190" s="240"/>
      <c r="K190" s="241" t="s">
        <v>21</v>
      </c>
      <c r="L190" s="240"/>
      <c r="M190" s="240"/>
      <c r="N190" s="240"/>
      <c r="O190" s="240"/>
      <c r="P190" s="240"/>
      <c r="Q190" s="240"/>
      <c r="R190" s="244"/>
      <c r="T190" s="245"/>
      <c r="U190" s="240"/>
      <c r="V190" s="240"/>
      <c r="W190" s="240"/>
      <c r="X190" s="240"/>
      <c r="Y190" s="240"/>
      <c r="Z190" s="240"/>
      <c r="AA190" s="246"/>
      <c r="AT190" s="247" t="s">
        <v>244</v>
      </c>
      <c r="AU190" s="247" t="s">
        <v>90</v>
      </c>
      <c r="AV190" s="11" t="s">
        <v>85</v>
      </c>
      <c r="AW190" s="11" t="s">
        <v>35</v>
      </c>
      <c r="AX190" s="11" t="s">
        <v>78</v>
      </c>
      <c r="AY190" s="247" t="s">
        <v>236</v>
      </c>
    </row>
    <row r="191" spans="2:51" s="12" customFormat="1" ht="16.5" customHeight="1">
      <c r="B191" s="248"/>
      <c r="C191" s="249"/>
      <c r="D191" s="249"/>
      <c r="E191" s="250" t="s">
        <v>21</v>
      </c>
      <c r="F191" s="251" t="s">
        <v>85</v>
      </c>
      <c r="G191" s="249"/>
      <c r="H191" s="249"/>
      <c r="I191" s="249"/>
      <c r="J191" s="249"/>
      <c r="K191" s="252">
        <v>1</v>
      </c>
      <c r="L191" s="249"/>
      <c r="M191" s="249"/>
      <c r="N191" s="249"/>
      <c r="O191" s="249"/>
      <c r="P191" s="249"/>
      <c r="Q191" s="249"/>
      <c r="R191" s="253"/>
      <c r="T191" s="254"/>
      <c r="U191" s="249"/>
      <c r="V191" s="249"/>
      <c r="W191" s="249"/>
      <c r="X191" s="249"/>
      <c r="Y191" s="249"/>
      <c r="Z191" s="249"/>
      <c r="AA191" s="255"/>
      <c r="AT191" s="256" t="s">
        <v>244</v>
      </c>
      <c r="AU191" s="256" t="s">
        <v>90</v>
      </c>
      <c r="AV191" s="12" t="s">
        <v>90</v>
      </c>
      <c r="AW191" s="12" t="s">
        <v>35</v>
      </c>
      <c r="AX191" s="12" t="s">
        <v>85</v>
      </c>
      <c r="AY191" s="256" t="s">
        <v>236</v>
      </c>
    </row>
    <row r="192" spans="2:65" s="1" customFormat="1" ht="16.5" customHeight="1">
      <c r="B192" s="48"/>
      <c r="C192" s="271" t="s">
        <v>333</v>
      </c>
      <c r="D192" s="271" t="s">
        <v>385</v>
      </c>
      <c r="E192" s="272" t="s">
        <v>740</v>
      </c>
      <c r="F192" s="273" t="s">
        <v>741</v>
      </c>
      <c r="G192" s="273"/>
      <c r="H192" s="273"/>
      <c r="I192" s="273"/>
      <c r="J192" s="274" t="s">
        <v>438</v>
      </c>
      <c r="K192" s="275">
        <v>1</v>
      </c>
      <c r="L192" s="276">
        <v>0</v>
      </c>
      <c r="M192" s="277"/>
      <c r="N192" s="275">
        <f>ROUND(L192*K192,2)</f>
        <v>0</v>
      </c>
      <c r="O192" s="233"/>
      <c r="P192" s="233"/>
      <c r="Q192" s="233"/>
      <c r="R192" s="50"/>
      <c r="T192" s="236" t="s">
        <v>21</v>
      </c>
      <c r="U192" s="58" t="s">
        <v>43</v>
      </c>
      <c r="V192" s="49"/>
      <c r="W192" s="237">
        <f>V192*K192</f>
        <v>0</v>
      </c>
      <c r="X192" s="237">
        <v>0.0061</v>
      </c>
      <c r="Y192" s="237">
        <f>X192*K192</f>
        <v>0.0061</v>
      </c>
      <c r="Z192" s="237">
        <v>0</v>
      </c>
      <c r="AA192" s="238">
        <f>Z192*K192</f>
        <v>0</v>
      </c>
      <c r="AR192" s="24" t="s">
        <v>274</v>
      </c>
      <c r="AT192" s="24" t="s">
        <v>385</v>
      </c>
      <c r="AU192" s="24" t="s">
        <v>90</v>
      </c>
      <c r="AY192" s="24" t="s">
        <v>236</v>
      </c>
      <c r="BE192" s="154">
        <f>IF(U192="základní",N192,0)</f>
        <v>0</v>
      </c>
      <c r="BF192" s="154">
        <f>IF(U192="snížená",N192,0)</f>
        <v>0</v>
      </c>
      <c r="BG192" s="154">
        <f>IF(U192="zákl. přenesená",N192,0)</f>
        <v>0</v>
      </c>
      <c r="BH192" s="154">
        <f>IF(U192="sníž. přenesená",N192,0)</f>
        <v>0</v>
      </c>
      <c r="BI192" s="154">
        <f>IF(U192="nulová",N192,0)</f>
        <v>0</v>
      </c>
      <c r="BJ192" s="24" t="s">
        <v>85</v>
      </c>
      <c r="BK192" s="154">
        <f>ROUND(L192*K192,2)</f>
        <v>0</v>
      </c>
      <c r="BL192" s="24" t="s">
        <v>241</v>
      </c>
      <c r="BM192" s="24" t="s">
        <v>742</v>
      </c>
    </row>
    <row r="193" spans="2:65" s="1" customFormat="1" ht="25.5" customHeight="1">
      <c r="B193" s="48"/>
      <c r="C193" s="229" t="s">
        <v>10</v>
      </c>
      <c r="D193" s="229" t="s">
        <v>237</v>
      </c>
      <c r="E193" s="230" t="s">
        <v>554</v>
      </c>
      <c r="F193" s="231" t="s">
        <v>555</v>
      </c>
      <c r="G193" s="231"/>
      <c r="H193" s="231"/>
      <c r="I193" s="231"/>
      <c r="J193" s="232" t="s">
        <v>556</v>
      </c>
      <c r="K193" s="233">
        <v>1</v>
      </c>
      <c r="L193" s="234">
        <v>0</v>
      </c>
      <c r="M193" s="235"/>
      <c r="N193" s="233">
        <f>ROUND(L193*K193,2)</f>
        <v>0</v>
      </c>
      <c r="O193" s="233"/>
      <c r="P193" s="233"/>
      <c r="Q193" s="233"/>
      <c r="R193" s="50"/>
      <c r="T193" s="236" t="s">
        <v>21</v>
      </c>
      <c r="U193" s="58" t="s">
        <v>43</v>
      </c>
      <c r="V193" s="49"/>
      <c r="W193" s="237">
        <f>V193*K193</f>
        <v>0</v>
      </c>
      <c r="X193" s="237">
        <v>0</v>
      </c>
      <c r="Y193" s="237">
        <f>X193*K193</f>
        <v>0</v>
      </c>
      <c r="Z193" s="237">
        <v>0</v>
      </c>
      <c r="AA193" s="238">
        <f>Z193*K193</f>
        <v>0</v>
      </c>
      <c r="AR193" s="24" t="s">
        <v>241</v>
      </c>
      <c r="AT193" s="24" t="s">
        <v>237</v>
      </c>
      <c r="AU193" s="24" t="s">
        <v>90</v>
      </c>
      <c r="AY193" s="24" t="s">
        <v>236</v>
      </c>
      <c r="BE193" s="154">
        <f>IF(U193="základní",N193,0)</f>
        <v>0</v>
      </c>
      <c r="BF193" s="154">
        <f>IF(U193="snížená",N193,0)</f>
        <v>0</v>
      </c>
      <c r="BG193" s="154">
        <f>IF(U193="zákl. přenesená",N193,0)</f>
        <v>0</v>
      </c>
      <c r="BH193" s="154">
        <f>IF(U193="sníž. přenesená",N193,0)</f>
        <v>0</v>
      </c>
      <c r="BI193" s="154">
        <f>IF(U193="nulová",N193,0)</f>
        <v>0</v>
      </c>
      <c r="BJ193" s="24" t="s">
        <v>85</v>
      </c>
      <c r="BK193" s="154">
        <f>ROUND(L193*K193,2)</f>
        <v>0</v>
      </c>
      <c r="BL193" s="24" t="s">
        <v>241</v>
      </c>
      <c r="BM193" s="24" t="s">
        <v>743</v>
      </c>
    </row>
    <row r="194" spans="2:51" s="11" customFormat="1" ht="16.5" customHeight="1">
      <c r="B194" s="239"/>
      <c r="C194" s="240"/>
      <c r="D194" s="240"/>
      <c r="E194" s="241" t="s">
        <v>21</v>
      </c>
      <c r="F194" s="242" t="s">
        <v>744</v>
      </c>
      <c r="G194" s="243"/>
      <c r="H194" s="243"/>
      <c r="I194" s="243"/>
      <c r="J194" s="240"/>
      <c r="K194" s="241" t="s">
        <v>21</v>
      </c>
      <c r="L194" s="240"/>
      <c r="M194" s="240"/>
      <c r="N194" s="240"/>
      <c r="O194" s="240"/>
      <c r="P194" s="240"/>
      <c r="Q194" s="240"/>
      <c r="R194" s="244"/>
      <c r="T194" s="245"/>
      <c r="U194" s="240"/>
      <c r="V194" s="240"/>
      <c r="W194" s="240"/>
      <c r="X194" s="240"/>
      <c r="Y194" s="240"/>
      <c r="Z194" s="240"/>
      <c r="AA194" s="246"/>
      <c r="AT194" s="247" t="s">
        <v>244</v>
      </c>
      <c r="AU194" s="247" t="s">
        <v>90</v>
      </c>
      <c r="AV194" s="11" t="s">
        <v>85</v>
      </c>
      <c r="AW194" s="11" t="s">
        <v>35</v>
      </c>
      <c r="AX194" s="11" t="s">
        <v>78</v>
      </c>
      <c r="AY194" s="247" t="s">
        <v>236</v>
      </c>
    </row>
    <row r="195" spans="2:51" s="12" customFormat="1" ht="16.5" customHeight="1">
      <c r="B195" s="248"/>
      <c r="C195" s="249"/>
      <c r="D195" s="249"/>
      <c r="E195" s="250" t="s">
        <v>21</v>
      </c>
      <c r="F195" s="251" t="s">
        <v>85</v>
      </c>
      <c r="G195" s="249"/>
      <c r="H195" s="249"/>
      <c r="I195" s="249"/>
      <c r="J195" s="249"/>
      <c r="K195" s="252">
        <v>1</v>
      </c>
      <c r="L195" s="249"/>
      <c r="M195" s="249"/>
      <c r="N195" s="249"/>
      <c r="O195" s="249"/>
      <c r="P195" s="249"/>
      <c r="Q195" s="249"/>
      <c r="R195" s="253"/>
      <c r="T195" s="254"/>
      <c r="U195" s="249"/>
      <c r="V195" s="249"/>
      <c r="W195" s="249"/>
      <c r="X195" s="249"/>
      <c r="Y195" s="249"/>
      <c r="Z195" s="249"/>
      <c r="AA195" s="255"/>
      <c r="AT195" s="256" t="s">
        <v>244</v>
      </c>
      <c r="AU195" s="256" t="s">
        <v>90</v>
      </c>
      <c r="AV195" s="12" t="s">
        <v>90</v>
      </c>
      <c r="AW195" s="12" t="s">
        <v>35</v>
      </c>
      <c r="AX195" s="12" t="s">
        <v>85</v>
      </c>
      <c r="AY195" s="256" t="s">
        <v>236</v>
      </c>
    </row>
    <row r="196" spans="2:65" s="1" customFormat="1" ht="38.25" customHeight="1">
      <c r="B196" s="48"/>
      <c r="C196" s="229" t="s">
        <v>341</v>
      </c>
      <c r="D196" s="229" t="s">
        <v>237</v>
      </c>
      <c r="E196" s="230" t="s">
        <v>441</v>
      </c>
      <c r="F196" s="231" t="s">
        <v>442</v>
      </c>
      <c r="G196" s="231"/>
      <c r="H196" s="231"/>
      <c r="I196" s="231"/>
      <c r="J196" s="232" t="s">
        <v>293</v>
      </c>
      <c r="K196" s="233">
        <v>15.8</v>
      </c>
      <c r="L196" s="234">
        <v>0</v>
      </c>
      <c r="M196" s="235"/>
      <c r="N196" s="233">
        <f>ROUND(L196*K196,2)</f>
        <v>0</v>
      </c>
      <c r="O196" s="233"/>
      <c r="P196" s="233"/>
      <c r="Q196" s="233"/>
      <c r="R196" s="50"/>
      <c r="T196" s="236" t="s">
        <v>21</v>
      </c>
      <c r="U196" s="58" t="s">
        <v>43</v>
      </c>
      <c r="V196" s="49"/>
      <c r="W196" s="237">
        <f>V196*K196</f>
        <v>0</v>
      </c>
      <c r="X196" s="237">
        <v>0.1554</v>
      </c>
      <c r="Y196" s="237">
        <f>X196*K196</f>
        <v>2.4553200000000004</v>
      </c>
      <c r="Z196" s="237">
        <v>0</v>
      </c>
      <c r="AA196" s="238">
        <f>Z196*K196</f>
        <v>0</v>
      </c>
      <c r="AR196" s="24" t="s">
        <v>241</v>
      </c>
      <c r="AT196" s="24" t="s">
        <v>237</v>
      </c>
      <c r="AU196" s="24" t="s">
        <v>90</v>
      </c>
      <c r="AY196" s="24" t="s">
        <v>236</v>
      </c>
      <c r="BE196" s="154">
        <f>IF(U196="základní",N196,0)</f>
        <v>0</v>
      </c>
      <c r="BF196" s="154">
        <f>IF(U196="snížená",N196,0)</f>
        <v>0</v>
      </c>
      <c r="BG196" s="154">
        <f>IF(U196="zákl. přenesená",N196,0)</f>
        <v>0</v>
      </c>
      <c r="BH196" s="154">
        <f>IF(U196="sníž. přenesená",N196,0)</f>
        <v>0</v>
      </c>
      <c r="BI196" s="154">
        <f>IF(U196="nulová",N196,0)</f>
        <v>0</v>
      </c>
      <c r="BJ196" s="24" t="s">
        <v>85</v>
      </c>
      <c r="BK196" s="154">
        <f>ROUND(L196*K196,2)</f>
        <v>0</v>
      </c>
      <c r="BL196" s="24" t="s">
        <v>241</v>
      </c>
      <c r="BM196" s="24" t="s">
        <v>443</v>
      </c>
    </row>
    <row r="197" spans="2:51" s="11" customFormat="1" ht="16.5" customHeight="1">
      <c r="B197" s="239"/>
      <c r="C197" s="240"/>
      <c r="D197" s="240"/>
      <c r="E197" s="241" t="s">
        <v>21</v>
      </c>
      <c r="F197" s="242" t="s">
        <v>249</v>
      </c>
      <c r="G197" s="243"/>
      <c r="H197" s="243"/>
      <c r="I197" s="243"/>
      <c r="J197" s="240"/>
      <c r="K197" s="241" t="s">
        <v>21</v>
      </c>
      <c r="L197" s="240"/>
      <c r="M197" s="240"/>
      <c r="N197" s="240"/>
      <c r="O197" s="240"/>
      <c r="P197" s="240"/>
      <c r="Q197" s="240"/>
      <c r="R197" s="244"/>
      <c r="T197" s="245"/>
      <c r="U197" s="240"/>
      <c r="V197" s="240"/>
      <c r="W197" s="240"/>
      <c r="X197" s="240"/>
      <c r="Y197" s="240"/>
      <c r="Z197" s="240"/>
      <c r="AA197" s="246"/>
      <c r="AT197" s="247" t="s">
        <v>244</v>
      </c>
      <c r="AU197" s="247" t="s">
        <v>90</v>
      </c>
      <c r="AV197" s="11" t="s">
        <v>85</v>
      </c>
      <c r="AW197" s="11" t="s">
        <v>35</v>
      </c>
      <c r="AX197" s="11" t="s">
        <v>78</v>
      </c>
      <c r="AY197" s="247" t="s">
        <v>236</v>
      </c>
    </row>
    <row r="198" spans="2:51" s="12" customFormat="1" ht="16.5" customHeight="1">
      <c r="B198" s="248"/>
      <c r="C198" s="249"/>
      <c r="D198" s="249"/>
      <c r="E198" s="250" t="s">
        <v>21</v>
      </c>
      <c r="F198" s="251" t="s">
        <v>745</v>
      </c>
      <c r="G198" s="249"/>
      <c r="H198" s="249"/>
      <c r="I198" s="249"/>
      <c r="J198" s="249"/>
      <c r="K198" s="252">
        <v>15.8</v>
      </c>
      <c r="L198" s="249"/>
      <c r="M198" s="249"/>
      <c r="N198" s="249"/>
      <c r="O198" s="249"/>
      <c r="P198" s="249"/>
      <c r="Q198" s="249"/>
      <c r="R198" s="253"/>
      <c r="T198" s="254"/>
      <c r="U198" s="249"/>
      <c r="V198" s="249"/>
      <c r="W198" s="249"/>
      <c r="X198" s="249"/>
      <c r="Y198" s="249"/>
      <c r="Z198" s="249"/>
      <c r="AA198" s="255"/>
      <c r="AT198" s="256" t="s">
        <v>244</v>
      </c>
      <c r="AU198" s="256" t="s">
        <v>90</v>
      </c>
      <c r="AV198" s="12" t="s">
        <v>90</v>
      </c>
      <c r="AW198" s="12" t="s">
        <v>35</v>
      </c>
      <c r="AX198" s="12" t="s">
        <v>85</v>
      </c>
      <c r="AY198" s="256" t="s">
        <v>236</v>
      </c>
    </row>
    <row r="199" spans="2:65" s="1" customFormat="1" ht="25.5" customHeight="1">
      <c r="B199" s="48"/>
      <c r="C199" s="271" t="s">
        <v>346</v>
      </c>
      <c r="D199" s="271" t="s">
        <v>385</v>
      </c>
      <c r="E199" s="272" t="s">
        <v>445</v>
      </c>
      <c r="F199" s="273" t="s">
        <v>446</v>
      </c>
      <c r="G199" s="273"/>
      <c r="H199" s="273"/>
      <c r="I199" s="273"/>
      <c r="J199" s="274" t="s">
        <v>438</v>
      </c>
      <c r="K199" s="275">
        <v>4</v>
      </c>
      <c r="L199" s="276">
        <v>0</v>
      </c>
      <c r="M199" s="277"/>
      <c r="N199" s="275">
        <f>ROUND(L199*K199,2)</f>
        <v>0</v>
      </c>
      <c r="O199" s="233"/>
      <c r="P199" s="233"/>
      <c r="Q199" s="233"/>
      <c r="R199" s="50"/>
      <c r="T199" s="236" t="s">
        <v>21</v>
      </c>
      <c r="U199" s="58" t="s">
        <v>43</v>
      </c>
      <c r="V199" s="49"/>
      <c r="W199" s="237">
        <f>V199*K199</f>
        <v>0</v>
      </c>
      <c r="X199" s="237">
        <v>0.086</v>
      </c>
      <c r="Y199" s="237">
        <f>X199*K199</f>
        <v>0.344</v>
      </c>
      <c r="Z199" s="237">
        <v>0</v>
      </c>
      <c r="AA199" s="238">
        <f>Z199*K199</f>
        <v>0</v>
      </c>
      <c r="AR199" s="24" t="s">
        <v>274</v>
      </c>
      <c r="AT199" s="24" t="s">
        <v>385</v>
      </c>
      <c r="AU199" s="24" t="s">
        <v>90</v>
      </c>
      <c r="AY199" s="24" t="s">
        <v>236</v>
      </c>
      <c r="BE199" s="154">
        <f>IF(U199="základní",N199,0)</f>
        <v>0</v>
      </c>
      <c r="BF199" s="154">
        <f>IF(U199="snížená",N199,0)</f>
        <v>0</v>
      </c>
      <c r="BG199" s="154">
        <f>IF(U199="zákl. přenesená",N199,0)</f>
        <v>0</v>
      </c>
      <c r="BH199" s="154">
        <f>IF(U199="sníž. přenesená",N199,0)</f>
        <v>0</v>
      </c>
      <c r="BI199" s="154">
        <f>IF(U199="nulová",N199,0)</f>
        <v>0</v>
      </c>
      <c r="BJ199" s="24" t="s">
        <v>85</v>
      </c>
      <c r="BK199" s="154">
        <f>ROUND(L199*K199,2)</f>
        <v>0</v>
      </c>
      <c r="BL199" s="24" t="s">
        <v>241</v>
      </c>
      <c r="BM199" s="24" t="s">
        <v>447</v>
      </c>
    </row>
    <row r="200" spans="2:65" s="1" customFormat="1" ht="25.5" customHeight="1">
      <c r="B200" s="48"/>
      <c r="C200" s="271" t="s">
        <v>352</v>
      </c>
      <c r="D200" s="271" t="s">
        <v>385</v>
      </c>
      <c r="E200" s="272" t="s">
        <v>448</v>
      </c>
      <c r="F200" s="273" t="s">
        <v>449</v>
      </c>
      <c r="G200" s="273"/>
      <c r="H200" s="273"/>
      <c r="I200" s="273"/>
      <c r="J200" s="274" t="s">
        <v>438</v>
      </c>
      <c r="K200" s="275">
        <v>8</v>
      </c>
      <c r="L200" s="276">
        <v>0</v>
      </c>
      <c r="M200" s="277"/>
      <c r="N200" s="275">
        <f>ROUND(L200*K200,2)</f>
        <v>0</v>
      </c>
      <c r="O200" s="233"/>
      <c r="P200" s="233"/>
      <c r="Q200" s="233"/>
      <c r="R200" s="50"/>
      <c r="T200" s="236" t="s">
        <v>21</v>
      </c>
      <c r="U200" s="58" t="s">
        <v>43</v>
      </c>
      <c r="V200" s="49"/>
      <c r="W200" s="237">
        <f>V200*K200</f>
        <v>0</v>
      </c>
      <c r="X200" s="237">
        <v>0.063</v>
      </c>
      <c r="Y200" s="237">
        <f>X200*K200</f>
        <v>0.504</v>
      </c>
      <c r="Z200" s="237">
        <v>0</v>
      </c>
      <c r="AA200" s="238">
        <f>Z200*K200</f>
        <v>0</v>
      </c>
      <c r="AR200" s="24" t="s">
        <v>274</v>
      </c>
      <c r="AT200" s="24" t="s">
        <v>385</v>
      </c>
      <c r="AU200" s="24" t="s">
        <v>90</v>
      </c>
      <c r="AY200" s="24" t="s">
        <v>236</v>
      </c>
      <c r="BE200" s="154">
        <f>IF(U200="základní",N200,0)</f>
        <v>0</v>
      </c>
      <c r="BF200" s="154">
        <f>IF(U200="snížená",N200,0)</f>
        <v>0</v>
      </c>
      <c r="BG200" s="154">
        <f>IF(U200="zákl. přenesená",N200,0)</f>
        <v>0</v>
      </c>
      <c r="BH200" s="154">
        <f>IF(U200="sníž. přenesená",N200,0)</f>
        <v>0</v>
      </c>
      <c r="BI200" s="154">
        <f>IF(U200="nulová",N200,0)</f>
        <v>0</v>
      </c>
      <c r="BJ200" s="24" t="s">
        <v>85</v>
      </c>
      <c r="BK200" s="154">
        <f>ROUND(L200*K200,2)</f>
        <v>0</v>
      </c>
      <c r="BL200" s="24" t="s">
        <v>241</v>
      </c>
      <c r="BM200" s="24" t="s">
        <v>450</v>
      </c>
    </row>
    <row r="201" spans="2:65" s="1" customFormat="1" ht="25.5" customHeight="1">
      <c r="B201" s="48"/>
      <c r="C201" s="271" t="s">
        <v>357</v>
      </c>
      <c r="D201" s="271" t="s">
        <v>385</v>
      </c>
      <c r="E201" s="272" t="s">
        <v>451</v>
      </c>
      <c r="F201" s="273" t="s">
        <v>691</v>
      </c>
      <c r="G201" s="273"/>
      <c r="H201" s="273"/>
      <c r="I201" s="273"/>
      <c r="J201" s="274" t="s">
        <v>438</v>
      </c>
      <c r="K201" s="275">
        <v>4</v>
      </c>
      <c r="L201" s="276">
        <v>0</v>
      </c>
      <c r="M201" s="277"/>
      <c r="N201" s="275">
        <f>ROUND(L201*K201,2)</f>
        <v>0</v>
      </c>
      <c r="O201" s="233"/>
      <c r="P201" s="233"/>
      <c r="Q201" s="233"/>
      <c r="R201" s="50"/>
      <c r="T201" s="236" t="s">
        <v>21</v>
      </c>
      <c r="U201" s="58" t="s">
        <v>43</v>
      </c>
      <c r="V201" s="49"/>
      <c r="W201" s="237">
        <f>V201*K201</f>
        <v>0</v>
      </c>
      <c r="X201" s="237">
        <v>0.064</v>
      </c>
      <c r="Y201" s="237">
        <f>X201*K201</f>
        <v>0.256</v>
      </c>
      <c r="Z201" s="237">
        <v>0</v>
      </c>
      <c r="AA201" s="238">
        <f>Z201*K201</f>
        <v>0</v>
      </c>
      <c r="AR201" s="24" t="s">
        <v>274</v>
      </c>
      <c r="AT201" s="24" t="s">
        <v>385</v>
      </c>
      <c r="AU201" s="24" t="s">
        <v>90</v>
      </c>
      <c r="AY201" s="24" t="s">
        <v>236</v>
      </c>
      <c r="BE201" s="154">
        <f>IF(U201="základní",N201,0)</f>
        <v>0</v>
      </c>
      <c r="BF201" s="154">
        <f>IF(U201="snížená",N201,0)</f>
        <v>0</v>
      </c>
      <c r="BG201" s="154">
        <f>IF(U201="zákl. přenesená",N201,0)</f>
        <v>0</v>
      </c>
      <c r="BH201" s="154">
        <f>IF(U201="sníž. přenesená",N201,0)</f>
        <v>0</v>
      </c>
      <c r="BI201" s="154">
        <f>IF(U201="nulová",N201,0)</f>
        <v>0</v>
      </c>
      <c r="BJ201" s="24" t="s">
        <v>85</v>
      </c>
      <c r="BK201" s="154">
        <f>ROUND(L201*K201,2)</f>
        <v>0</v>
      </c>
      <c r="BL201" s="24" t="s">
        <v>241</v>
      </c>
      <c r="BM201" s="24" t="s">
        <v>453</v>
      </c>
    </row>
    <row r="202" spans="2:65" s="1" customFormat="1" ht="38.25" customHeight="1">
      <c r="B202" s="48"/>
      <c r="C202" s="229" t="s">
        <v>362</v>
      </c>
      <c r="D202" s="229" t="s">
        <v>237</v>
      </c>
      <c r="E202" s="230" t="s">
        <v>454</v>
      </c>
      <c r="F202" s="231" t="s">
        <v>455</v>
      </c>
      <c r="G202" s="231"/>
      <c r="H202" s="231"/>
      <c r="I202" s="231"/>
      <c r="J202" s="232" t="s">
        <v>293</v>
      </c>
      <c r="K202" s="233">
        <v>16.1</v>
      </c>
      <c r="L202" s="234">
        <v>0</v>
      </c>
      <c r="M202" s="235"/>
      <c r="N202" s="233">
        <f>ROUND(L202*K202,2)</f>
        <v>0</v>
      </c>
      <c r="O202" s="233"/>
      <c r="P202" s="233"/>
      <c r="Q202" s="233"/>
      <c r="R202" s="50"/>
      <c r="T202" s="236" t="s">
        <v>21</v>
      </c>
      <c r="U202" s="58" t="s">
        <v>43</v>
      </c>
      <c r="V202" s="49"/>
      <c r="W202" s="237">
        <f>V202*K202</f>
        <v>0</v>
      </c>
      <c r="X202" s="237">
        <v>0.1295</v>
      </c>
      <c r="Y202" s="237">
        <f>X202*K202</f>
        <v>2.08495</v>
      </c>
      <c r="Z202" s="237">
        <v>0</v>
      </c>
      <c r="AA202" s="238">
        <f>Z202*K202</f>
        <v>0</v>
      </c>
      <c r="AR202" s="24" t="s">
        <v>241</v>
      </c>
      <c r="AT202" s="24" t="s">
        <v>237</v>
      </c>
      <c r="AU202" s="24" t="s">
        <v>90</v>
      </c>
      <c r="AY202" s="24" t="s">
        <v>236</v>
      </c>
      <c r="BE202" s="154">
        <f>IF(U202="základní",N202,0)</f>
        <v>0</v>
      </c>
      <c r="BF202" s="154">
        <f>IF(U202="snížená",N202,0)</f>
        <v>0</v>
      </c>
      <c r="BG202" s="154">
        <f>IF(U202="zákl. přenesená",N202,0)</f>
        <v>0</v>
      </c>
      <c r="BH202" s="154">
        <f>IF(U202="sníž. přenesená",N202,0)</f>
        <v>0</v>
      </c>
      <c r="BI202" s="154">
        <f>IF(U202="nulová",N202,0)</f>
        <v>0</v>
      </c>
      <c r="BJ202" s="24" t="s">
        <v>85</v>
      </c>
      <c r="BK202" s="154">
        <f>ROUND(L202*K202,2)</f>
        <v>0</v>
      </c>
      <c r="BL202" s="24" t="s">
        <v>241</v>
      </c>
      <c r="BM202" s="24" t="s">
        <v>456</v>
      </c>
    </row>
    <row r="203" spans="2:51" s="11" customFormat="1" ht="16.5" customHeight="1">
      <c r="B203" s="239"/>
      <c r="C203" s="240"/>
      <c r="D203" s="240"/>
      <c r="E203" s="241" t="s">
        <v>21</v>
      </c>
      <c r="F203" s="242" t="s">
        <v>249</v>
      </c>
      <c r="G203" s="243"/>
      <c r="H203" s="243"/>
      <c r="I203" s="243"/>
      <c r="J203" s="240"/>
      <c r="K203" s="241" t="s">
        <v>21</v>
      </c>
      <c r="L203" s="240"/>
      <c r="M203" s="240"/>
      <c r="N203" s="240"/>
      <c r="O203" s="240"/>
      <c r="P203" s="240"/>
      <c r="Q203" s="240"/>
      <c r="R203" s="244"/>
      <c r="T203" s="245"/>
      <c r="U203" s="240"/>
      <c r="V203" s="240"/>
      <c r="W203" s="240"/>
      <c r="X203" s="240"/>
      <c r="Y203" s="240"/>
      <c r="Z203" s="240"/>
      <c r="AA203" s="246"/>
      <c r="AT203" s="247" t="s">
        <v>244</v>
      </c>
      <c r="AU203" s="247" t="s">
        <v>90</v>
      </c>
      <c r="AV203" s="11" t="s">
        <v>85</v>
      </c>
      <c r="AW203" s="11" t="s">
        <v>35</v>
      </c>
      <c r="AX203" s="11" t="s">
        <v>78</v>
      </c>
      <c r="AY203" s="247" t="s">
        <v>236</v>
      </c>
    </row>
    <row r="204" spans="2:51" s="12" customFormat="1" ht="16.5" customHeight="1">
      <c r="B204" s="248"/>
      <c r="C204" s="249"/>
      <c r="D204" s="249"/>
      <c r="E204" s="250" t="s">
        <v>21</v>
      </c>
      <c r="F204" s="251" t="s">
        <v>746</v>
      </c>
      <c r="G204" s="249"/>
      <c r="H204" s="249"/>
      <c r="I204" s="249"/>
      <c r="J204" s="249"/>
      <c r="K204" s="252">
        <v>16.1</v>
      </c>
      <c r="L204" s="249"/>
      <c r="M204" s="249"/>
      <c r="N204" s="249"/>
      <c r="O204" s="249"/>
      <c r="P204" s="249"/>
      <c r="Q204" s="249"/>
      <c r="R204" s="253"/>
      <c r="T204" s="254"/>
      <c r="U204" s="249"/>
      <c r="V204" s="249"/>
      <c r="W204" s="249"/>
      <c r="X204" s="249"/>
      <c r="Y204" s="249"/>
      <c r="Z204" s="249"/>
      <c r="AA204" s="255"/>
      <c r="AT204" s="256" t="s">
        <v>244</v>
      </c>
      <c r="AU204" s="256" t="s">
        <v>90</v>
      </c>
      <c r="AV204" s="12" t="s">
        <v>90</v>
      </c>
      <c r="AW204" s="12" t="s">
        <v>35</v>
      </c>
      <c r="AX204" s="12" t="s">
        <v>85</v>
      </c>
      <c r="AY204" s="256" t="s">
        <v>236</v>
      </c>
    </row>
    <row r="205" spans="2:65" s="1" customFormat="1" ht="25.5" customHeight="1">
      <c r="B205" s="48"/>
      <c r="C205" s="271" t="s">
        <v>366</v>
      </c>
      <c r="D205" s="271" t="s">
        <v>385</v>
      </c>
      <c r="E205" s="272" t="s">
        <v>458</v>
      </c>
      <c r="F205" s="273" t="s">
        <v>459</v>
      </c>
      <c r="G205" s="273"/>
      <c r="H205" s="273"/>
      <c r="I205" s="273"/>
      <c r="J205" s="274" t="s">
        <v>438</v>
      </c>
      <c r="K205" s="275">
        <v>17</v>
      </c>
      <c r="L205" s="276">
        <v>0</v>
      </c>
      <c r="M205" s="277"/>
      <c r="N205" s="275">
        <f>ROUND(L205*K205,2)</f>
        <v>0</v>
      </c>
      <c r="O205" s="233"/>
      <c r="P205" s="233"/>
      <c r="Q205" s="233"/>
      <c r="R205" s="50"/>
      <c r="T205" s="236" t="s">
        <v>21</v>
      </c>
      <c r="U205" s="58" t="s">
        <v>43</v>
      </c>
      <c r="V205" s="49"/>
      <c r="W205" s="237">
        <f>V205*K205</f>
        <v>0</v>
      </c>
      <c r="X205" s="237">
        <v>0.045</v>
      </c>
      <c r="Y205" s="237">
        <f>X205*K205</f>
        <v>0.765</v>
      </c>
      <c r="Z205" s="237">
        <v>0</v>
      </c>
      <c r="AA205" s="238">
        <f>Z205*K205</f>
        <v>0</v>
      </c>
      <c r="AR205" s="24" t="s">
        <v>274</v>
      </c>
      <c r="AT205" s="24" t="s">
        <v>385</v>
      </c>
      <c r="AU205" s="24" t="s">
        <v>90</v>
      </c>
      <c r="AY205" s="24" t="s">
        <v>236</v>
      </c>
      <c r="BE205" s="154">
        <f>IF(U205="základní",N205,0)</f>
        <v>0</v>
      </c>
      <c r="BF205" s="154">
        <f>IF(U205="snížená",N205,0)</f>
        <v>0</v>
      </c>
      <c r="BG205" s="154">
        <f>IF(U205="zákl. přenesená",N205,0)</f>
        <v>0</v>
      </c>
      <c r="BH205" s="154">
        <f>IF(U205="sníž. přenesená",N205,0)</f>
        <v>0</v>
      </c>
      <c r="BI205" s="154">
        <f>IF(U205="nulová",N205,0)</f>
        <v>0</v>
      </c>
      <c r="BJ205" s="24" t="s">
        <v>85</v>
      </c>
      <c r="BK205" s="154">
        <f>ROUND(L205*K205,2)</f>
        <v>0</v>
      </c>
      <c r="BL205" s="24" t="s">
        <v>241</v>
      </c>
      <c r="BM205" s="24" t="s">
        <v>460</v>
      </c>
    </row>
    <row r="206" spans="2:65" s="1" customFormat="1" ht="25.5" customHeight="1">
      <c r="B206" s="48"/>
      <c r="C206" s="229" t="s">
        <v>473</v>
      </c>
      <c r="D206" s="229" t="s">
        <v>237</v>
      </c>
      <c r="E206" s="230" t="s">
        <v>325</v>
      </c>
      <c r="F206" s="231" t="s">
        <v>326</v>
      </c>
      <c r="G206" s="231"/>
      <c r="H206" s="231"/>
      <c r="I206" s="231"/>
      <c r="J206" s="232" t="s">
        <v>293</v>
      </c>
      <c r="K206" s="233">
        <v>3.2</v>
      </c>
      <c r="L206" s="234">
        <v>0</v>
      </c>
      <c r="M206" s="235"/>
      <c r="N206" s="233">
        <f>ROUND(L206*K206,2)</f>
        <v>0</v>
      </c>
      <c r="O206" s="233"/>
      <c r="P206" s="233"/>
      <c r="Q206" s="233"/>
      <c r="R206" s="50"/>
      <c r="T206" s="236" t="s">
        <v>21</v>
      </c>
      <c r="U206" s="58" t="s">
        <v>43</v>
      </c>
      <c r="V206" s="49"/>
      <c r="W206" s="237">
        <f>V206*K206</f>
        <v>0</v>
      </c>
      <c r="X206" s="237">
        <v>0</v>
      </c>
      <c r="Y206" s="237">
        <f>X206*K206</f>
        <v>0</v>
      </c>
      <c r="Z206" s="237">
        <v>0</v>
      </c>
      <c r="AA206" s="238">
        <f>Z206*K206</f>
        <v>0</v>
      </c>
      <c r="AR206" s="24" t="s">
        <v>241</v>
      </c>
      <c r="AT206" s="24" t="s">
        <v>237</v>
      </c>
      <c r="AU206" s="24" t="s">
        <v>90</v>
      </c>
      <c r="AY206" s="24" t="s">
        <v>236</v>
      </c>
      <c r="BE206" s="154">
        <f>IF(U206="základní",N206,0)</f>
        <v>0</v>
      </c>
      <c r="BF206" s="154">
        <f>IF(U206="snížená",N206,0)</f>
        <v>0</v>
      </c>
      <c r="BG206" s="154">
        <f>IF(U206="zákl. přenesená",N206,0)</f>
        <v>0</v>
      </c>
      <c r="BH206" s="154">
        <f>IF(U206="sníž. přenesená",N206,0)</f>
        <v>0</v>
      </c>
      <c r="BI206" s="154">
        <f>IF(U206="nulová",N206,0)</f>
        <v>0</v>
      </c>
      <c r="BJ206" s="24" t="s">
        <v>85</v>
      </c>
      <c r="BK206" s="154">
        <f>ROUND(L206*K206,2)</f>
        <v>0</v>
      </c>
      <c r="BL206" s="24" t="s">
        <v>241</v>
      </c>
      <c r="BM206" s="24" t="s">
        <v>461</v>
      </c>
    </row>
    <row r="207" spans="2:51" s="11" customFormat="1" ht="16.5" customHeight="1">
      <c r="B207" s="239"/>
      <c r="C207" s="240"/>
      <c r="D207" s="240"/>
      <c r="E207" s="241" t="s">
        <v>21</v>
      </c>
      <c r="F207" s="242" t="s">
        <v>249</v>
      </c>
      <c r="G207" s="243"/>
      <c r="H207" s="243"/>
      <c r="I207" s="243"/>
      <c r="J207" s="240"/>
      <c r="K207" s="241" t="s">
        <v>21</v>
      </c>
      <c r="L207" s="240"/>
      <c r="M207" s="240"/>
      <c r="N207" s="240"/>
      <c r="O207" s="240"/>
      <c r="P207" s="240"/>
      <c r="Q207" s="240"/>
      <c r="R207" s="244"/>
      <c r="T207" s="245"/>
      <c r="U207" s="240"/>
      <c r="V207" s="240"/>
      <c r="W207" s="240"/>
      <c r="X207" s="240"/>
      <c r="Y207" s="240"/>
      <c r="Z207" s="240"/>
      <c r="AA207" s="246"/>
      <c r="AT207" s="247" t="s">
        <v>244</v>
      </c>
      <c r="AU207" s="247" t="s">
        <v>90</v>
      </c>
      <c r="AV207" s="11" t="s">
        <v>85</v>
      </c>
      <c r="AW207" s="11" t="s">
        <v>35</v>
      </c>
      <c r="AX207" s="11" t="s">
        <v>78</v>
      </c>
      <c r="AY207" s="247" t="s">
        <v>236</v>
      </c>
    </row>
    <row r="208" spans="2:51" s="12" customFormat="1" ht="16.5" customHeight="1">
      <c r="B208" s="248"/>
      <c r="C208" s="249"/>
      <c r="D208" s="249"/>
      <c r="E208" s="250" t="s">
        <v>21</v>
      </c>
      <c r="F208" s="251" t="s">
        <v>747</v>
      </c>
      <c r="G208" s="249"/>
      <c r="H208" s="249"/>
      <c r="I208" s="249"/>
      <c r="J208" s="249"/>
      <c r="K208" s="252">
        <v>3.2</v>
      </c>
      <c r="L208" s="249"/>
      <c r="M208" s="249"/>
      <c r="N208" s="249"/>
      <c r="O208" s="249"/>
      <c r="P208" s="249"/>
      <c r="Q208" s="249"/>
      <c r="R208" s="253"/>
      <c r="T208" s="254"/>
      <c r="U208" s="249"/>
      <c r="V208" s="249"/>
      <c r="W208" s="249"/>
      <c r="X208" s="249"/>
      <c r="Y208" s="249"/>
      <c r="Z208" s="249"/>
      <c r="AA208" s="255"/>
      <c r="AT208" s="256" t="s">
        <v>244</v>
      </c>
      <c r="AU208" s="256" t="s">
        <v>90</v>
      </c>
      <c r="AV208" s="12" t="s">
        <v>90</v>
      </c>
      <c r="AW208" s="12" t="s">
        <v>35</v>
      </c>
      <c r="AX208" s="12" t="s">
        <v>85</v>
      </c>
      <c r="AY208" s="256" t="s">
        <v>236</v>
      </c>
    </row>
    <row r="209" spans="2:63" s="10" customFormat="1" ht="29.85" customHeight="1">
      <c r="B209" s="215"/>
      <c r="C209" s="216"/>
      <c r="D209" s="226" t="s">
        <v>374</v>
      </c>
      <c r="E209" s="226"/>
      <c r="F209" s="226"/>
      <c r="G209" s="226"/>
      <c r="H209" s="226"/>
      <c r="I209" s="226"/>
      <c r="J209" s="226"/>
      <c r="K209" s="226"/>
      <c r="L209" s="226"/>
      <c r="M209" s="226"/>
      <c r="N209" s="227">
        <f>BK209</f>
        <v>0</v>
      </c>
      <c r="O209" s="228"/>
      <c r="P209" s="228"/>
      <c r="Q209" s="228"/>
      <c r="R209" s="219"/>
      <c r="T209" s="220"/>
      <c r="U209" s="216"/>
      <c r="V209" s="216"/>
      <c r="W209" s="221">
        <f>SUM(W210:W213)</f>
        <v>0</v>
      </c>
      <c r="X209" s="216"/>
      <c r="Y209" s="221">
        <f>SUM(Y210:Y213)</f>
        <v>0</v>
      </c>
      <c r="Z209" s="216"/>
      <c r="AA209" s="222">
        <f>SUM(AA210:AA213)</f>
        <v>0</v>
      </c>
      <c r="AR209" s="223" t="s">
        <v>85</v>
      </c>
      <c r="AT209" s="224" t="s">
        <v>77</v>
      </c>
      <c r="AU209" s="224" t="s">
        <v>85</v>
      </c>
      <c r="AY209" s="223" t="s">
        <v>236</v>
      </c>
      <c r="BK209" s="225">
        <f>SUM(BK210:BK213)</f>
        <v>0</v>
      </c>
    </row>
    <row r="210" spans="2:65" s="1" customFormat="1" ht="25.5" customHeight="1">
      <c r="B210" s="48"/>
      <c r="C210" s="229" t="s">
        <v>476</v>
      </c>
      <c r="D210" s="229" t="s">
        <v>237</v>
      </c>
      <c r="E210" s="230" t="s">
        <v>467</v>
      </c>
      <c r="F210" s="231" t="s">
        <v>468</v>
      </c>
      <c r="G210" s="231"/>
      <c r="H210" s="231"/>
      <c r="I210" s="231"/>
      <c r="J210" s="232" t="s">
        <v>438</v>
      </c>
      <c r="K210" s="233">
        <v>2</v>
      </c>
      <c r="L210" s="234">
        <v>0</v>
      </c>
      <c r="M210" s="235"/>
      <c r="N210" s="233">
        <f>ROUND(L210*K210,2)</f>
        <v>0</v>
      </c>
      <c r="O210" s="233"/>
      <c r="P210" s="233"/>
      <c r="Q210" s="233"/>
      <c r="R210" s="50"/>
      <c r="T210" s="236" t="s">
        <v>21</v>
      </c>
      <c r="U210" s="58" t="s">
        <v>43</v>
      </c>
      <c r="V210" s="49"/>
      <c r="W210" s="237">
        <f>V210*K210</f>
        <v>0</v>
      </c>
      <c r="X210" s="237">
        <v>0</v>
      </c>
      <c r="Y210" s="237">
        <f>X210*K210</f>
        <v>0</v>
      </c>
      <c r="Z210" s="237">
        <v>0</v>
      </c>
      <c r="AA210" s="238">
        <f>Z210*K210</f>
        <v>0</v>
      </c>
      <c r="AR210" s="24" t="s">
        <v>241</v>
      </c>
      <c r="AT210" s="24" t="s">
        <v>237</v>
      </c>
      <c r="AU210" s="24" t="s">
        <v>90</v>
      </c>
      <c r="AY210" s="24" t="s">
        <v>236</v>
      </c>
      <c r="BE210" s="154">
        <f>IF(U210="základní",N210,0)</f>
        <v>0</v>
      </c>
      <c r="BF210" s="154">
        <f>IF(U210="snížená",N210,0)</f>
        <v>0</v>
      </c>
      <c r="BG210" s="154">
        <f>IF(U210="zákl. přenesená",N210,0)</f>
        <v>0</v>
      </c>
      <c r="BH210" s="154">
        <f>IF(U210="sníž. přenesená",N210,0)</f>
        <v>0</v>
      </c>
      <c r="BI210" s="154">
        <f>IF(U210="nulová",N210,0)</f>
        <v>0</v>
      </c>
      <c r="BJ210" s="24" t="s">
        <v>85</v>
      </c>
      <c r="BK210" s="154">
        <f>ROUND(L210*K210,2)</f>
        <v>0</v>
      </c>
      <c r="BL210" s="24" t="s">
        <v>241</v>
      </c>
      <c r="BM210" s="24" t="s">
        <v>469</v>
      </c>
    </row>
    <row r="211" spans="2:51" s="11" customFormat="1" ht="16.5" customHeight="1">
      <c r="B211" s="239"/>
      <c r="C211" s="240"/>
      <c r="D211" s="240"/>
      <c r="E211" s="241" t="s">
        <v>21</v>
      </c>
      <c r="F211" s="242" t="s">
        <v>470</v>
      </c>
      <c r="G211" s="243"/>
      <c r="H211" s="243"/>
      <c r="I211" s="243"/>
      <c r="J211" s="240"/>
      <c r="K211" s="241" t="s">
        <v>21</v>
      </c>
      <c r="L211" s="240"/>
      <c r="M211" s="240"/>
      <c r="N211" s="240"/>
      <c r="O211" s="240"/>
      <c r="P211" s="240"/>
      <c r="Q211" s="240"/>
      <c r="R211" s="244"/>
      <c r="T211" s="245"/>
      <c r="U211" s="240"/>
      <c r="V211" s="240"/>
      <c r="W211" s="240"/>
      <c r="X211" s="240"/>
      <c r="Y211" s="240"/>
      <c r="Z211" s="240"/>
      <c r="AA211" s="246"/>
      <c r="AT211" s="247" t="s">
        <v>244</v>
      </c>
      <c r="AU211" s="247" t="s">
        <v>90</v>
      </c>
      <c r="AV211" s="11" t="s">
        <v>85</v>
      </c>
      <c r="AW211" s="11" t="s">
        <v>35</v>
      </c>
      <c r="AX211" s="11" t="s">
        <v>78</v>
      </c>
      <c r="AY211" s="247" t="s">
        <v>236</v>
      </c>
    </row>
    <row r="212" spans="2:51" s="11" customFormat="1" ht="25.5" customHeight="1">
      <c r="B212" s="239"/>
      <c r="C212" s="240"/>
      <c r="D212" s="240"/>
      <c r="E212" s="241" t="s">
        <v>21</v>
      </c>
      <c r="F212" s="257" t="s">
        <v>748</v>
      </c>
      <c r="G212" s="240"/>
      <c r="H212" s="240"/>
      <c r="I212" s="240"/>
      <c r="J212" s="240"/>
      <c r="K212" s="241" t="s">
        <v>21</v>
      </c>
      <c r="L212" s="240"/>
      <c r="M212" s="240"/>
      <c r="N212" s="240"/>
      <c r="O212" s="240"/>
      <c r="P212" s="240"/>
      <c r="Q212" s="240"/>
      <c r="R212" s="244"/>
      <c r="T212" s="245"/>
      <c r="U212" s="240"/>
      <c r="V212" s="240"/>
      <c r="W212" s="240"/>
      <c r="X212" s="240"/>
      <c r="Y212" s="240"/>
      <c r="Z212" s="240"/>
      <c r="AA212" s="246"/>
      <c r="AT212" s="247" t="s">
        <v>244</v>
      </c>
      <c r="AU212" s="247" t="s">
        <v>90</v>
      </c>
      <c r="AV212" s="11" t="s">
        <v>85</v>
      </c>
      <c r="AW212" s="11" t="s">
        <v>35</v>
      </c>
      <c r="AX212" s="11" t="s">
        <v>78</v>
      </c>
      <c r="AY212" s="247" t="s">
        <v>236</v>
      </c>
    </row>
    <row r="213" spans="2:51" s="12" customFormat="1" ht="16.5" customHeight="1">
      <c r="B213" s="248"/>
      <c r="C213" s="249"/>
      <c r="D213" s="249"/>
      <c r="E213" s="250" t="s">
        <v>21</v>
      </c>
      <c r="F213" s="251" t="s">
        <v>90</v>
      </c>
      <c r="G213" s="249"/>
      <c r="H213" s="249"/>
      <c r="I213" s="249"/>
      <c r="J213" s="249"/>
      <c r="K213" s="252">
        <v>2</v>
      </c>
      <c r="L213" s="249"/>
      <c r="M213" s="249"/>
      <c r="N213" s="249"/>
      <c r="O213" s="249"/>
      <c r="P213" s="249"/>
      <c r="Q213" s="249"/>
      <c r="R213" s="253"/>
      <c r="T213" s="254"/>
      <c r="U213" s="249"/>
      <c r="V213" s="249"/>
      <c r="W213" s="249"/>
      <c r="X213" s="249"/>
      <c r="Y213" s="249"/>
      <c r="Z213" s="249"/>
      <c r="AA213" s="255"/>
      <c r="AT213" s="256" t="s">
        <v>244</v>
      </c>
      <c r="AU213" s="256" t="s">
        <v>90</v>
      </c>
      <c r="AV213" s="12" t="s">
        <v>90</v>
      </c>
      <c r="AW213" s="12" t="s">
        <v>35</v>
      </c>
      <c r="AX213" s="12" t="s">
        <v>85</v>
      </c>
      <c r="AY213" s="256" t="s">
        <v>236</v>
      </c>
    </row>
    <row r="214" spans="2:63" s="10" customFormat="1" ht="29.85" customHeight="1">
      <c r="B214" s="215"/>
      <c r="C214" s="216"/>
      <c r="D214" s="226" t="s">
        <v>210</v>
      </c>
      <c r="E214" s="226"/>
      <c r="F214" s="226"/>
      <c r="G214" s="226"/>
      <c r="H214" s="226"/>
      <c r="I214" s="226"/>
      <c r="J214" s="226"/>
      <c r="K214" s="226"/>
      <c r="L214" s="226"/>
      <c r="M214" s="226"/>
      <c r="N214" s="227">
        <f>BK214</f>
        <v>0</v>
      </c>
      <c r="O214" s="228"/>
      <c r="P214" s="228"/>
      <c r="Q214" s="228"/>
      <c r="R214" s="219"/>
      <c r="T214" s="220"/>
      <c r="U214" s="216"/>
      <c r="V214" s="216"/>
      <c r="W214" s="221">
        <f>SUM(W215:W225)</f>
        <v>0</v>
      </c>
      <c r="X214" s="216"/>
      <c r="Y214" s="221">
        <f>SUM(Y215:Y225)</f>
        <v>0</v>
      </c>
      <c r="Z214" s="216"/>
      <c r="AA214" s="222">
        <f>SUM(AA215:AA225)</f>
        <v>0</v>
      </c>
      <c r="AR214" s="223" t="s">
        <v>85</v>
      </c>
      <c r="AT214" s="224" t="s">
        <v>77</v>
      </c>
      <c r="AU214" s="224" t="s">
        <v>85</v>
      </c>
      <c r="AY214" s="223" t="s">
        <v>236</v>
      </c>
      <c r="BK214" s="225">
        <f>SUM(BK215:BK225)</f>
        <v>0</v>
      </c>
    </row>
    <row r="215" spans="2:65" s="1" customFormat="1" ht="16.5" customHeight="1">
      <c r="B215" s="48"/>
      <c r="C215" s="229" t="s">
        <v>481</v>
      </c>
      <c r="D215" s="229" t="s">
        <v>237</v>
      </c>
      <c r="E215" s="230" t="s">
        <v>342</v>
      </c>
      <c r="F215" s="231" t="s">
        <v>343</v>
      </c>
      <c r="G215" s="231"/>
      <c r="H215" s="231"/>
      <c r="I215" s="231"/>
      <c r="J215" s="232" t="s">
        <v>344</v>
      </c>
      <c r="K215" s="233">
        <v>28.26</v>
      </c>
      <c r="L215" s="234">
        <v>0</v>
      </c>
      <c r="M215" s="235"/>
      <c r="N215" s="233">
        <f>ROUND(L215*K215,2)</f>
        <v>0</v>
      </c>
      <c r="O215" s="233"/>
      <c r="P215" s="233"/>
      <c r="Q215" s="233"/>
      <c r="R215" s="50"/>
      <c r="T215" s="236" t="s">
        <v>21</v>
      </c>
      <c r="U215" s="58" t="s">
        <v>43</v>
      </c>
      <c r="V215" s="49"/>
      <c r="W215" s="237">
        <f>V215*K215</f>
        <v>0</v>
      </c>
      <c r="X215" s="237">
        <v>0</v>
      </c>
      <c r="Y215" s="237">
        <f>X215*K215</f>
        <v>0</v>
      </c>
      <c r="Z215" s="237">
        <v>0</v>
      </c>
      <c r="AA215" s="238">
        <f>Z215*K215</f>
        <v>0</v>
      </c>
      <c r="AR215" s="24" t="s">
        <v>241</v>
      </c>
      <c r="AT215" s="24" t="s">
        <v>237</v>
      </c>
      <c r="AU215" s="24" t="s">
        <v>90</v>
      </c>
      <c r="AY215" s="24" t="s">
        <v>236</v>
      </c>
      <c r="BE215" s="154">
        <f>IF(U215="základní",N215,0)</f>
        <v>0</v>
      </c>
      <c r="BF215" s="154">
        <f>IF(U215="snížená",N215,0)</f>
        <v>0</v>
      </c>
      <c r="BG215" s="154">
        <f>IF(U215="zákl. přenesená",N215,0)</f>
        <v>0</v>
      </c>
      <c r="BH215" s="154">
        <f>IF(U215="sníž. přenesená",N215,0)</f>
        <v>0</v>
      </c>
      <c r="BI215" s="154">
        <f>IF(U215="nulová",N215,0)</f>
        <v>0</v>
      </c>
      <c r="BJ215" s="24" t="s">
        <v>85</v>
      </c>
      <c r="BK215" s="154">
        <f>ROUND(L215*K215,2)</f>
        <v>0</v>
      </c>
      <c r="BL215" s="24" t="s">
        <v>241</v>
      </c>
      <c r="BM215" s="24" t="s">
        <v>472</v>
      </c>
    </row>
    <row r="216" spans="2:65" s="1" customFormat="1" ht="25.5" customHeight="1">
      <c r="B216" s="48"/>
      <c r="C216" s="229" t="s">
        <v>484</v>
      </c>
      <c r="D216" s="229" t="s">
        <v>237</v>
      </c>
      <c r="E216" s="230" t="s">
        <v>347</v>
      </c>
      <c r="F216" s="231" t="s">
        <v>348</v>
      </c>
      <c r="G216" s="231"/>
      <c r="H216" s="231"/>
      <c r="I216" s="231"/>
      <c r="J216" s="232" t="s">
        <v>344</v>
      </c>
      <c r="K216" s="233">
        <v>565.2</v>
      </c>
      <c r="L216" s="234">
        <v>0</v>
      </c>
      <c r="M216" s="235"/>
      <c r="N216" s="233">
        <f>ROUND(L216*K216,2)</f>
        <v>0</v>
      </c>
      <c r="O216" s="233"/>
      <c r="P216" s="233"/>
      <c r="Q216" s="233"/>
      <c r="R216" s="50"/>
      <c r="T216" s="236" t="s">
        <v>21</v>
      </c>
      <c r="U216" s="58" t="s">
        <v>43</v>
      </c>
      <c r="V216" s="49"/>
      <c r="W216" s="237">
        <f>V216*K216</f>
        <v>0</v>
      </c>
      <c r="X216" s="237">
        <v>0</v>
      </c>
      <c r="Y216" s="237">
        <f>X216*K216</f>
        <v>0</v>
      </c>
      <c r="Z216" s="237">
        <v>0</v>
      </c>
      <c r="AA216" s="238">
        <f>Z216*K216</f>
        <v>0</v>
      </c>
      <c r="AR216" s="24" t="s">
        <v>241</v>
      </c>
      <c r="AT216" s="24" t="s">
        <v>237</v>
      </c>
      <c r="AU216" s="24" t="s">
        <v>90</v>
      </c>
      <c r="AY216" s="24" t="s">
        <v>236</v>
      </c>
      <c r="BE216" s="154">
        <f>IF(U216="základní",N216,0)</f>
        <v>0</v>
      </c>
      <c r="BF216" s="154">
        <f>IF(U216="snížená",N216,0)</f>
        <v>0</v>
      </c>
      <c r="BG216" s="154">
        <f>IF(U216="zákl. přenesená",N216,0)</f>
        <v>0</v>
      </c>
      <c r="BH216" s="154">
        <f>IF(U216="sníž. přenesená",N216,0)</f>
        <v>0</v>
      </c>
      <c r="BI216" s="154">
        <f>IF(U216="nulová",N216,0)</f>
        <v>0</v>
      </c>
      <c r="BJ216" s="24" t="s">
        <v>85</v>
      </c>
      <c r="BK216" s="154">
        <f>ROUND(L216*K216,2)</f>
        <v>0</v>
      </c>
      <c r="BL216" s="24" t="s">
        <v>241</v>
      </c>
      <c r="BM216" s="24" t="s">
        <v>474</v>
      </c>
    </row>
    <row r="217" spans="2:51" s="11" customFormat="1" ht="16.5" customHeight="1">
      <c r="B217" s="239"/>
      <c r="C217" s="240"/>
      <c r="D217" s="240"/>
      <c r="E217" s="241" t="s">
        <v>21</v>
      </c>
      <c r="F217" s="242" t="s">
        <v>350</v>
      </c>
      <c r="G217" s="243"/>
      <c r="H217" s="243"/>
      <c r="I217" s="243"/>
      <c r="J217" s="240"/>
      <c r="K217" s="241" t="s">
        <v>21</v>
      </c>
      <c r="L217" s="240"/>
      <c r="M217" s="240"/>
      <c r="N217" s="240"/>
      <c r="O217" s="240"/>
      <c r="P217" s="240"/>
      <c r="Q217" s="240"/>
      <c r="R217" s="244"/>
      <c r="T217" s="245"/>
      <c r="U217" s="240"/>
      <c r="V217" s="240"/>
      <c r="W217" s="240"/>
      <c r="X217" s="240"/>
      <c r="Y217" s="240"/>
      <c r="Z217" s="240"/>
      <c r="AA217" s="246"/>
      <c r="AT217" s="247" t="s">
        <v>244</v>
      </c>
      <c r="AU217" s="247" t="s">
        <v>90</v>
      </c>
      <c r="AV217" s="11" t="s">
        <v>85</v>
      </c>
      <c r="AW217" s="11" t="s">
        <v>35</v>
      </c>
      <c r="AX217" s="11" t="s">
        <v>78</v>
      </c>
      <c r="AY217" s="247" t="s">
        <v>236</v>
      </c>
    </row>
    <row r="218" spans="2:51" s="12" customFormat="1" ht="16.5" customHeight="1">
      <c r="B218" s="248"/>
      <c r="C218" s="249"/>
      <c r="D218" s="249"/>
      <c r="E218" s="250" t="s">
        <v>21</v>
      </c>
      <c r="F218" s="251" t="s">
        <v>749</v>
      </c>
      <c r="G218" s="249"/>
      <c r="H218" s="249"/>
      <c r="I218" s="249"/>
      <c r="J218" s="249"/>
      <c r="K218" s="252">
        <v>565.2</v>
      </c>
      <c r="L218" s="249"/>
      <c r="M218" s="249"/>
      <c r="N218" s="249"/>
      <c r="O218" s="249"/>
      <c r="P218" s="249"/>
      <c r="Q218" s="249"/>
      <c r="R218" s="253"/>
      <c r="T218" s="254"/>
      <c r="U218" s="249"/>
      <c r="V218" s="249"/>
      <c r="W218" s="249"/>
      <c r="X218" s="249"/>
      <c r="Y218" s="249"/>
      <c r="Z218" s="249"/>
      <c r="AA218" s="255"/>
      <c r="AT218" s="256" t="s">
        <v>244</v>
      </c>
      <c r="AU218" s="256" t="s">
        <v>90</v>
      </c>
      <c r="AV218" s="12" t="s">
        <v>90</v>
      </c>
      <c r="AW218" s="12" t="s">
        <v>35</v>
      </c>
      <c r="AX218" s="12" t="s">
        <v>85</v>
      </c>
      <c r="AY218" s="256" t="s">
        <v>236</v>
      </c>
    </row>
    <row r="219" spans="2:65" s="1" customFormat="1" ht="25.5" customHeight="1">
      <c r="B219" s="48"/>
      <c r="C219" s="229" t="s">
        <v>487</v>
      </c>
      <c r="D219" s="229" t="s">
        <v>237</v>
      </c>
      <c r="E219" s="230" t="s">
        <v>477</v>
      </c>
      <c r="F219" s="231" t="s">
        <v>478</v>
      </c>
      <c r="G219" s="231"/>
      <c r="H219" s="231"/>
      <c r="I219" s="231"/>
      <c r="J219" s="232" t="s">
        <v>344</v>
      </c>
      <c r="K219" s="233">
        <v>9.14</v>
      </c>
      <c r="L219" s="234">
        <v>0</v>
      </c>
      <c r="M219" s="235"/>
      <c r="N219" s="233">
        <f>ROUND(L219*K219,2)</f>
        <v>0</v>
      </c>
      <c r="O219" s="233"/>
      <c r="P219" s="233"/>
      <c r="Q219" s="233"/>
      <c r="R219" s="50"/>
      <c r="T219" s="236" t="s">
        <v>21</v>
      </c>
      <c r="U219" s="58" t="s">
        <v>43</v>
      </c>
      <c r="V219" s="49"/>
      <c r="W219" s="237">
        <f>V219*K219</f>
        <v>0</v>
      </c>
      <c r="X219" s="237">
        <v>0</v>
      </c>
      <c r="Y219" s="237">
        <f>X219*K219</f>
        <v>0</v>
      </c>
      <c r="Z219" s="237">
        <v>0</v>
      </c>
      <c r="AA219" s="238">
        <f>Z219*K219</f>
        <v>0</v>
      </c>
      <c r="AR219" s="24" t="s">
        <v>241</v>
      </c>
      <c r="AT219" s="24" t="s">
        <v>237</v>
      </c>
      <c r="AU219" s="24" t="s">
        <v>90</v>
      </c>
      <c r="AY219" s="24" t="s">
        <v>236</v>
      </c>
      <c r="BE219" s="154">
        <f>IF(U219="základní",N219,0)</f>
        <v>0</v>
      </c>
      <c r="BF219" s="154">
        <f>IF(U219="snížená",N219,0)</f>
        <v>0</v>
      </c>
      <c r="BG219" s="154">
        <f>IF(U219="zákl. přenesená",N219,0)</f>
        <v>0</v>
      </c>
      <c r="BH219" s="154">
        <f>IF(U219="sníž. přenesená",N219,0)</f>
        <v>0</v>
      </c>
      <c r="BI219" s="154">
        <f>IF(U219="nulová",N219,0)</f>
        <v>0</v>
      </c>
      <c r="BJ219" s="24" t="s">
        <v>85</v>
      </c>
      <c r="BK219" s="154">
        <f>ROUND(L219*K219,2)</f>
        <v>0</v>
      </c>
      <c r="BL219" s="24" t="s">
        <v>241</v>
      </c>
      <c r="BM219" s="24" t="s">
        <v>479</v>
      </c>
    </row>
    <row r="220" spans="2:51" s="12" customFormat="1" ht="16.5" customHeight="1">
      <c r="B220" s="248"/>
      <c r="C220" s="249"/>
      <c r="D220" s="249"/>
      <c r="E220" s="250" t="s">
        <v>21</v>
      </c>
      <c r="F220" s="267" t="s">
        <v>750</v>
      </c>
      <c r="G220" s="268"/>
      <c r="H220" s="268"/>
      <c r="I220" s="268"/>
      <c r="J220" s="249"/>
      <c r="K220" s="252">
        <v>9.14</v>
      </c>
      <c r="L220" s="249"/>
      <c r="M220" s="249"/>
      <c r="N220" s="249"/>
      <c r="O220" s="249"/>
      <c r="P220" s="249"/>
      <c r="Q220" s="249"/>
      <c r="R220" s="253"/>
      <c r="T220" s="254"/>
      <c r="U220" s="249"/>
      <c r="V220" s="249"/>
      <c r="W220" s="249"/>
      <c r="X220" s="249"/>
      <c r="Y220" s="249"/>
      <c r="Z220" s="249"/>
      <c r="AA220" s="255"/>
      <c r="AT220" s="256" t="s">
        <v>244</v>
      </c>
      <c r="AU220" s="256" t="s">
        <v>90</v>
      </c>
      <c r="AV220" s="12" t="s">
        <v>90</v>
      </c>
      <c r="AW220" s="12" t="s">
        <v>35</v>
      </c>
      <c r="AX220" s="12" t="s">
        <v>85</v>
      </c>
      <c r="AY220" s="256" t="s">
        <v>236</v>
      </c>
    </row>
    <row r="221" spans="2:65" s="1" customFormat="1" ht="25.5" customHeight="1">
      <c r="B221" s="48"/>
      <c r="C221" s="229" t="s">
        <v>491</v>
      </c>
      <c r="D221" s="229" t="s">
        <v>237</v>
      </c>
      <c r="E221" s="230" t="s">
        <v>353</v>
      </c>
      <c r="F221" s="231" t="s">
        <v>354</v>
      </c>
      <c r="G221" s="231"/>
      <c r="H221" s="231"/>
      <c r="I221" s="231"/>
      <c r="J221" s="232" t="s">
        <v>344</v>
      </c>
      <c r="K221" s="233">
        <v>4.16</v>
      </c>
      <c r="L221" s="234">
        <v>0</v>
      </c>
      <c r="M221" s="235"/>
      <c r="N221" s="233">
        <f>ROUND(L221*K221,2)</f>
        <v>0</v>
      </c>
      <c r="O221" s="233"/>
      <c r="P221" s="233"/>
      <c r="Q221" s="233"/>
      <c r="R221" s="50"/>
      <c r="T221" s="236" t="s">
        <v>21</v>
      </c>
      <c r="U221" s="58" t="s">
        <v>43</v>
      </c>
      <c r="V221" s="49"/>
      <c r="W221" s="237">
        <f>V221*K221</f>
        <v>0</v>
      </c>
      <c r="X221" s="237">
        <v>0</v>
      </c>
      <c r="Y221" s="237">
        <f>X221*K221</f>
        <v>0</v>
      </c>
      <c r="Z221" s="237">
        <v>0</v>
      </c>
      <c r="AA221" s="238">
        <f>Z221*K221</f>
        <v>0</v>
      </c>
      <c r="AR221" s="24" t="s">
        <v>241</v>
      </c>
      <c r="AT221" s="24" t="s">
        <v>237</v>
      </c>
      <c r="AU221" s="24" t="s">
        <v>90</v>
      </c>
      <c r="AY221" s="24" t="s">
        <v>236</v>
      </c>
      <c r="BE221" s="154">
        <f>IF(U221="základní",N221,0)</f>
        <v>0</v>
      </c>
      <c r="BF221" s="154">
        <f>IF(U221="snížená",N221,0)</f>
        <v>0</v>
      </c>
      <c r="BG221" s="154">
        <f>IF(U221="zákl. přenesená",N221,0)</f>
        <v>0</v>
      </c>
      <c r="BH221" s="154">
        <f>IF(U221="sníž. přenesená",N221,0)</f>
        <v>0</v>
      </c>
      <c r="BI221" s="154">
        <f>IF(U221="nulová",N221,0)</f>
        <v>0</v>
      </c>
      <c r="BJ221" s="24" t="s">
        <v>85</v>
      </c>
      <c r="BK221" s="154">
        <f>ROUND(L221*K221,2)</f>
        <v>0</v>
      </c>
      <c r="BL221" s="24" t="s">
        <v>241</v>
      </c>
      <c r="BM221" s="24" t="s">
        <v>482</v>
      </c>
    </row>
    <row r="222" spans="2:51" s="12" customFormat="1" ht="16.5" customHeight="1">
      <c r="B222" s="248"/>
      <c r="C222" s="249"/>
      <c r="D222" s="249"/>
      <c r="E222" s="250" t="s">
        <v>21</v>
      </c>
      <c r="F222" s="267" t="s">
        <v>751</v>
      </c>
      <c r="G222" s="268"/>
      <c r="H222" s="268"/>
      <c r="I222" s="268"/>
      <c r="J222" s="249"/>
      <c r="K222" s="252">
        <v>4.16</v>
      </c>
      <c r="L222" s="249"/>
      <c r="M222" s="249"/>
      <c r="N222" s="249"/>
      <c r="O222" s="249"/>
      <c r="P222" s="249"/>
      <c r="Q222" s="249"/>
      <c r="R222" s="253"/>
      <c r="T222" s="254"/>
      <c r="U222" s="249"/>
      <c r="V222" s="249"/>
      <c r="W222" s="249"/>
      <c r="X222" s="249"/>
      <c r="Y222" s="249"/>
      <c r="Z222" s="249"/>
      <c r="AA222" s="255"/>
      <c r="AT222" s="256" t="s">
        <v>244</v>
      </c>
      <c r="AU222" s="256" t="s">
        <v>90</v>
      </c>
      <c r="AV222" s="12" t="s">
        <v>90</v>
      </c>
      <c r="AW222" s="12" t="s">
        <v>35</v>
      </c>
      <c r="AX222" s="12" t="s">
        <v>85</v>
      </c>
      <c r="AY222" s="256" t="s">
        <v>236</v>
      </c>
    </row>
    <row r="223" spans="2:65" s="1" customFormat="1" ht="25.5" customHeight="1">
      <c r="B223" s="48"/>
      <c r="C223" s="229" t="s">
        <v>497</v>
      </c>
      <c r="D223" s="229" t="s">
        <v>237</v>
      </c>
      <c r="E223" s="230" t="s">
        <v>358</v>
      </c>
      <c r="F223" s="231" t="s">
        <v>359</v>
      </c>
      <c r="G223" s="231"/>
      <c r="H223" s="231"/>
      <c r="I223" s="231"/>
      <c r="J223" s="232" t="s">
        <v>344</v>
      </c>
      <c r="K223" s="233">
        <v>14.96</v>
      </c>
      <c r="L223" s="234">
        <v>0</v>
      </c>
      <c r="M223" s="235"/>
      <c r="N223" s="233">
        <f>ROUND(L223*K223,2)</f>
        <v>0</v>
      </c>
      <c r="O223" s="233"/>
      <c r="P223" s="233"/>
      <c r="Q223" s="233"/>
      <c r="R223" s="50"/>
      <c r="T223" s="236" t="s">
        <v>21</v>
      </c>
      <c r="U223" s="58" t="s">
        <v>43</v>
      </c>
      <c r="V223" s="49"/>
      <c r="W223" s="237">
        <f>V223*K223</f>
        <v>0</v>
      </c>
      <c r="X223" s="237">
        <v>0</v>
      </c>
      <c r="Y223" s="237">
        <f>X223*K223</f>
        <v>0</v>
      </c>
      <c r="Z223" s="237">
        <v>0</v>
      </c>
      <c r="AA223" s="238">
        <f>Z223*K223</f>
        <v>0</v>
      </c>
      <c r="AR223" s="24" t="s">
        <v>241</v>
      </c>
      <c r="AT223" s="24" t="s">
        <v>237</v>
      </c>
      <c r="AU223" s="24" t="s">
        <v>90</v>
      </c>
      <c r="AY223" s="24" t="s">
        <v>236</v>
      </c>
      <c r="BE223" s="154">
        <f>IF(U223="základní",N223,0)</f>
        <v>0</v>
      </c>
      <c r="BF223" s="154">
        <f>IF(U223="snížená",N223,0)</f>
        <v>0</v>
      </c>
      <c r="BG223" s="154">
        <f>IF(U223="zákl. přenesená",N223,0)</f>
        <v>0</v>
      </c>
      <c r="BH223" s="154">
        <f>IF(U223="sníž. přenesená",N223,0)</f>
        <v>0</v>
      </c>
      <c r="BI223" s="154">
        <f>IF(U223="nulová",N223,0)</f>
        <v>0</v>
      </c>
      <c r="BJ223" s="24" t="s">
        <v>85</v>
      </c>
      <c r="BK223" s="154">
        <f>ROUND(L223*K223,2)</f>
        <v>0</v>
      </c>
      <c r="BL223" s="24" t="s">
        <v>241</v>
      </c>
      <c r="BM223" s="24" t="s">
        <v>485</v>
      </c>
    </row>
    <row r="224" spans="2:51" s="12" customFormat="1" ht="16.5" customHeight="1">
      <c r="B224" s="248"/>
      <c r="C224" s="249"/>
      <c r="D224" s="249"/>
      <c r="E224" s="250" t="s">
        <v>21</v>
      </c>
      <c r="F224" s="267" t="s">
        <v>752</v>
      </c>
      <c r="G224" s="268"/>
      <c r="H224" s="268"/>
      <c r="I224" s="268"/>
      <c r="J224" s="249"/>
      <c r="K224" s="252">
        <v>14.96</v>
      </c>
      <c r="L224" s="249"/>
      <c r="M224" s="249"/>
      <c r="N224" s="249"/>
      <c r="O224" s="249"/>
      <c r="P224" s="249"/>
      <c r="Q224" s="249"/>
      <c r="R224" s="253"/>
      <c r="T224" s="254"/>
      <c r="U224" s="249"/>
      <c r="V224" s="249"/>
      <c r="W224" s="249"/>
      <c r="X224" s="249"/>
      <c r="Y224" s="249"/>
      <c r="Z224" s="249"/>
      <c r="AA224" s="255"/>
      <c r="AT224" s="256" t="s">
        <v>244</v>
      </c>
      <c r="AU224" s="256" t="s">
        <v>90</v>
      </c>
      <c r="AV224" s="12" t="s">
        <v>90</v>
      </c>
      <c r="AW224" s="12" t="s">
        <v>35</v>
      </c>
      <c r="AX224" s="12" t="s">
        <v>85</v>
      </c>
      <c r="AY224" s="256" t="s">
        <v>236</v>
      </c>
    </row>
    <row r="225" spans="2:65" s="1" customFormat="1" ht="25.5" customHeight="1">
      <c r="B225" s="48"/>
      <c r="C225" s="229" t="s">
        <v>501</v>
      </c>
      <c r="D225" s="229" t="s">
        <v>237</v>
      </c>
      <c r="E225" s="230" t="s">
        <v>488</v>
      </c>
      <c r="F225" s="231" t="s">
        <v>489</v>
      </c>
      <c r="G225" s="231"/>
      <c r="H225" s="231"/>
      <c r="I225" s="231"/>
      <c r="J225" s="232" t="s">
        <v>344</v>
      </c>
      <c r="K225" s="233">
        <v>28.74</v>
      </c>
      <c r="L225" s="234">
        <v>0</v>
      </c>
      <c r="M225" s="235"/>
      <c r="N225" s="233">
        <f>ROUND(L225*K225,2)</f>
        <v>0</v>
      </c>
      <c r="O225" s="233"/>
      <c r="P225" s="233"/>
      <c r="Q225" s="233"/>
      <c r="R225" s="50"/>
      <c r="T225" s="236" t="s">
        <v>21</v>
      </c>
      <c r="U225" s="58" t="s">
        <v>43</v>
      </c>
      <c r="V225" s="49"/>
      <c r="W225" s="237">
        <f>V225*K225</f>
        <v>0</v>
      </c>
      <c r="X225" s="237">
        <v>0</v>
      </c>
      <c r="Y225" s="237">
        <f>X225*K225</f>
        <v>0</v>
      </c>
      <c r="Z225" s="237">
        <v>0</v>
      </c>
      <c r="AA225" s="238">
        <f>Z225*K225</f>
        <v>0</v>
      </c>
      <c r="AR225" s="24" t="s">
        <v>241</v>
      </c>
      <c r="AT225" s="24" t="s">
        <v>237</v>
      </c>
      <c r="AU225" s="24" t="s">
        <v>90</v>
      </c>
      <c r="AY225" s="24" t="s">
        <v>236</v>
      </c>
      <c r="BE225" s="154">
        <f>IF(U225="základní",N225,0)</f>
        <v>0</v>
      </c>
      <c r="BF225" s="154">
        <f>IF(U225="snížená",N225,0)</f>
        <v>0</v>
      </c>
      <c r="BG225" s="154">
        <f>IF(U225="zákl. přenesená",N225,0)</f>
        <v>0</v>
      </c>
      <c r="BH225" s="154">
        <f>IF(U225="sníž. přenesená",N225,0)</f>
        <v>0</v>
      </c>
      <c r="BI225" s="154">
        <f>IF(U225="nulová",N225,0)</f>
        <v>0</v>
      </c>
      <c r="BJ225" s="24" t="s">
        <v>85</v>
      </c>
      <c r="BK225" s="154">
        <f>ROUND(L225*K225,2)</f>
        <v>0</v>
      </c>
      <c r="BL225" s="24" t="s">
        <v>241</v>
      </c>
      <c r="BM225" s="24" t="s">
        <v>490</v>
      </c>
    </row>
    <row r="226" spans="2:63" s="10" customFormat="1" ht="37.4" customHeight="1">
      <c r="B226" s="215"/>
      <c r="C226" s="216"/>
      <c r="D226" s="217" t="s">
        <v>375</v>
      </c>
      <c r="E226" s="217"/>
      <c r="F226" s="217"/>
      <c r="G226" s="217"/>
      <c r="H226" s="217"/>
      <c r="I226" s="217"/>
      <c r="J226" s="217"/>
      <c r="K226" s="217"/>
      <c r="L226" s="217"/>
      <c r="M226" s="217"/>
      <c r="N226" s="280">
        <f>BK226</f>
        <v>0</v>
      </c>
      <c r="O226" s="281"/>
      <c r="P226" s="281"/>
      <c r="Q226" s="281"/>
      <c r="R226" s="219"/>
      <c r="T226" s="220"/>
      <c r="U226" s="216"/>
      <c r="V226" s="216"/>
      <c r="W226" s="221">
        <f>SUM(W227:W232)</f>
        <v>0</v>
      </c>
      <c r="X226" s="216"/>
      <c r="Y226" s="221">
        <f>SUM(Y227:Y232)</f>
        <v>0</v>
      </c>
      <c r="Z226" s="216"/>
      <c r="AA226" s="222">
        <f>SUM(AA227:AA232)</f>
        <v>0</v>
      </c>
      <c r="AR226" s="223" t="s">
        <v>260</v>
      </c>
      <c r="AT226" s="224" t="s">
        <v>77</v>
      </c>
      <c r="AU226" s="224" t="s">
        <v>78</v>
      </c>
      <c r="AY226" s="223" t="s">
        <v>236</v>
      </c>
      <c r="BK226" s="225">
        <f>SUM(BK227:BK232)</f>
        <v>0</v>
      </c>
    </row>
    <row r="227" spans="2:65" s="1" customFormat="1" ht="16.5" customHeight="1">
      <c r="B227" s="48"/>
      <c r="C227" s="229" t="s">
        <v>505</v>
      </c>
      <c r="D227" s="229" t="s">
        <v>237</v>
      </c>
      <c r="E227" s="230" t="s">
        <v>492</v>
      </c>
      <c r="F227" s="231" t="s">
        <v>493</v>
      </c>
      <c r="G227" s="231"/>
      <c r="H227" s="231"/>
      <c r="I227" s="231"/>
      <c r="J227" s="232" t="s">
        <v>494</v>
      </c>
      <c r="K227" s="233">
        <v>1</v>
      </c>
      <c r="L227" s="234">
        <v>0</v>
      </c>
      <c r="M227" s="235"/>
      <c r="N227" s="233">
        <f>ROUND(L227*K227,2)</f>
        <v>0</v>
      </c>
      <c r="O227" s="233"/>
      <c r="P227" s="233"/>
      <c r="Q227" s="233"/>
      <c r="R227" s="50"/>
      <c r="T227" s="236" t="s">
        <v>21</v>
      </c>
      <c r="U227" s="58" t="s">
        <v>43</v>
      </c>
      <c r="V227" s="49"/>
      <c r="W227" s="237">
        <f>V227*K227</f>
        <v>0</v>
      </c>
      <c r="X227" s="237">
        <v>0</v>
      </c>
      <c r="Y227" s="237">
        <f>X227*K227</f>
        <v>0</v>
      </c>
      <c r="Z227" s="237">
        <v>0</v>
      </c>
      <c r="AA227" s="238">
        <f>Z227*K227</f>
        <v>0</v>
      </c>
      <c r="AR227" s="24" t="s">
        <v>495</v>
      </c>
      <c r="AT227" s="24" t="s">
        <v>237</v>
      </c>
      <c r="AU227" s="24" t="s">
        <v>85</v>
      </c>
      <c r="AY227" s="24" t="s">
        <v>236</v>
      </c>
      <c r="BE227" s="154">
        <f>IF(U227="základní",N227,0)</f>
        <v>0</v>
      </c>
      <c r="BF227" s="154">
        <f>IF(U227="snížená",N227,0)</f>
        <v>0</v>
      </c>
      <c r="BG227" s="154">
        <f>IF(U227="zákl. přenesená",N227,0)</f>
        <v>0</v>
      </c>
      <c r="BH227" s="154">
        <f>IF(U227="sníž. přenesená",N227,0)</f>
        <v>0</v>
      </c>
      <c r="BI227" s="154">
        <f>IF(U227="nulová",N227,0)</f>
        <v>0</v>
      </c>
      <c r="BJ227" s="24" t="s">
        <v>85</v>
      </c>
      <c r="BK227" s="154">
        <f>ROUND(L227*K227,2)</f>
        <v>0</v>
      </c>
      <c r="BL227" s="24" t="s">
        <v>495</v>
      </c>
      <c r="BM227" s="24" t="s">
        <v>496</v>
      </c>
    </row>
    <row r="228" spans="2:65" s="1" customFormat="1" ht="16.5" customHeight="1">
      <c r="B228" s="48"/>
      <c r="C228" s="229" t="s">
        <v>510</v>
      </c>
      <c r="D228" s="229" t="s">
        <v>237</v>
      </c>
      <c r="E228" s="230" t="s">
        <v>498</v>
      </c>
      <c r="F228" s="231" t="s">
        <v>499</v>
      </c>
      <c r="G228" s="231"/>
      <c r="H228" s="231"/>
      <c r="I228" s="231"/>
      <c r="J228" s="232" t="s">
        <v>494</v>
      </c>
      <c r="K228" s="233">
        <v>1</v>
      </c>
      <c r="L228" s="234">
        <v>0</v>
      </c>
      <c r="M228" s="235"/>
      <c r="N228" s="233">
        <f>ROUND(L228*K228,2)</f>
        <v>0</v>
      </c>
      <c r="O228" s="233"/>
      <c r="P228" s="233"/>
      <c r="Q228" s="233"/>
      <c r="R228" s="50"/>
      <c r="T228" s="236" t="s">
        <v>21</v>
      </c>
      <c r="U228" s="58" t="s">
        <v>43</v>
      </c>
      <c r="V228" s="49"/>
      <c r="W228" s="237">
        <f>V228*K228</f>
        <v>0</v>
      </c>
      <c r="X228" s="237">
        <v>0</v>
      </c>
      <c r="Y228" s="237">
        <f>X228*K228</f>
        <v>0</v>
      </c>
      <c r="Z228" s="237">
        <v>0</v>
      </c>
      <c r="AA228" s="238">
        <f>Z228*K228</f>
        <v>0</v>
      </c>
      <c r="AR228" s="24" t="s">
        <v>495</v>
      </c>
      <c r="AT228" s="24" t="s">
        <v>237</v>
      </c>
      <c r="AU228" s="24" t="s">
        <v>85</v>
      </c>
      <c r="AY228" s="24" t="s">
        <v>236</v>
      </c>
      <c r="BE228" s="154">
        <f>IF(U228="základní",N228,0)</f>
        <v>0</v>
      </c>
      <c r="BF228" s="154">
        <f>IF(U228="snížená",N228,0)</f>
        <v>0</v>
      </c>
      <c r="BG228" s="154">
        <f>IF(U228="zákl. přenesená",N228,0)</f>
        <v>0</v>
      </c>
      <c r="BH228" s="154">
        <f>IF(U228="sníž. přenesená",N228,0)</f>
        <v>0</v>
      </c>
      <c r="BI228" s="154">
        <f>IF(U228="nulová",N228,0)</f>
        <v>0</v>
      </c>
      <c r="BJ228" s="24" t="s">
        <v>85</v>
      </c>
      <c r="BK228" s="154">
        <f>ROUND(L228*K228,2)</f>
        <v>0</v>
      </c>
      <c r="BL228" s="24" t="s">
        <v>495</v>
      </c>
      <c r="BM228" s="24" t="s">
        <v>500</v>
      </c>
    </row>
    <row r="229" spans="2:65" s="1" customFormat="1" ht="16.5" customHeight="1">
      <c r="B229" s="48"/>
      <c r="C229" s="229" t="s">
        <v>304</v>
      </c>
      <c r="D229" s="229" t="s">
        <v>237</v>
      </c>
      <c r="E229" s="230" t="s">
        <v>502</v>
      </c>
      <c r="F229" s="231" t="s">
        <v>503</v>
      </c>
      <c r="G229" s="231"/>
      <c r="H229" s="231"/>
      <c r="I229" s="231"/>
      <c r="J229" s="232" t="s">
        <v>494</v>
      </c>
      <c r="K229" s="233">
        <v>1</v>
      </c>
      <c r="L229" s="234">
        <v>0</v>
      </c>
      <c r="M229" s="235"/>
      <c r="N229" s="233">
        <f>ROUND(L229*K229,2)</f>
        <v>0</v>
      </c>
      <c r="O229" s="233"/>
      <c r="P229" s="233"/>
      <c r="Q229" s="233"/>
      <c r="R229" s="50"/>
      <c r="T229" s="236" t="s">
        <v>21</v>
      </c>
      <c r="U229" s="58" t="s">
        <v>43</v>
      </c>
      <c r="V229" s="49"/>
      <c r="W229" s="237">
        <f>V229*K229</f>
        <v>0</v>
      </c>
      <c r="X229" s="237">
        <v>0</v>
      </c>
      <c r="Y229" s="237">
        <f>X229*K229</f>
        <v>0</v>
      </c>
      <c r="Z229" s="237">
        <v>0</v>
      </c>
      <c r="AA229" s="238">
        <f>Z229*K229</f>
        <v>0</v>
      </c>
      <c r="AR229" s="24" t="s">
        <v>495</v>
      </c>
      <c r="AT229" s="24" t="s">
        <v>237</v>
      </c>
      <c r="AU229" s="24" t="s">
        <v>85</v>
      </c>
      <c r="AY229" s="24" t="s">
        <v>236</v>
      </c>
      <c r="BE229" s="154">
        <f>IF(U229="základní",N229,0)</f>
        <v>0</v>
      </c>
      <c r="BF229" s="154">
        <f>IF(U229="snížená",N229,0)</f>
        <v>0</v>
      </c>
      <c r="BG229" s="154">
        <f>IF(U229="zákl. přenesená",N229,0)</f>
        <v>0</v>
      </c>
      <c r="BH229" s="154">
        <f>IF(U229="sníž. přenesená",N229,0)</f>
        <v>0</v>
      </c>
      <c r="BI229" s="154">
        <f>IF(U229="nulová",N229,0)</f>
        <v>0</v>
      </c>
      <c r="BJ229" s="24" t="s">
        <v>85</v>
      </c>
      <c r="BK229" s="154">
        <f>ROUND(L229*K229,2)</f>
        <v>0</v>
      </c>
      <c r="BL229" s="24" t="s">
        <v>495</v>
      </c>
      <c r="BM229" s="24" t="s">
        <v>504</v>
      </c>
    </row>
    <row r="230" spans="2:65" s="1" customFormat="1" ht="38.25" customHeight="1">
      <c r="B230" s="48"/>
      <c r="C230" s="229" t="s">
        <v>641</v>
      </c>
      <c r="D230" s="229" t="s">
        <v>237</v>
      </c>
      <c r="E230" s="230" t="s">
        <v>506</v>
      </c>
      <c r="F230" s="231" t="s">
        <v>507</v>
      </c>
      <c r="G230" s="231"/>
      <c r="H230" s="231"/>
      <c r="I230" s="231"/>
      <c r="J230" s="232" t="s">
        <v>508</v>
      </c>
      <c r="K230" s="233">
        <v>1</v>
      </c>
      <c r="L230" s="234">
        <v>0</v>
      </c>
      <c r="M230" s="235"/>
      <c r="N230" s="233">
        <f>ROUND(L230*K230,2)</f>
        <v>0</v>
      </c>
      <c r="O230" s="233"/>
      <c r="P230" s="233"/>
      <c r="Q230" s="233"/>
      <c r="R230" s="50"/>
      <c r="T230" s="236" t="s">
        <v>21</v>
      </c>
      <c r="U230" s="58" t="s">
        <v>43</v>
      </c>
      <c r="V230" s="49"/>
      <c r="W230" s="237">
        <f>V230*K230</f>
        <v>0</v>
      </c>
      <c r="X230" s="237">
        <v>0</v>
      </c>
      <c r="Y230" s="237">
        <f>X230*K230</f>
        <v>0</v>
      </c>
      <c r="Z230" s="237">
        <v>0</v>
      </c>
      <c r="AA230" s="238">
        <f>Z230*K230</f>
        <v>0</v>
      </c>
      <c r="AR230" s="24" t="s">
        <v>495</v>
      </c>
      <c r="AT230" s="24" t="s">
        <v>237</v>
      </c>
      <c r="AU230" s="24" t="s">
        <v>85</v>
      </c>
      <c r="AY230" s="24" t="s">
        <v>236</v>
      </c>
      <c r="BE230" s="154">
        <f>IF(U230="základní",N230,0)</f>
        <v>0</v>
      </c>
      <c r="BF230" s="154">
        <f>IF(U230="snížená",N230,0)</f>
        <v>0</v>
      </c>
      <c r="BG230" s="154">
        <f>IF(U230="zákl. přenesená",N230,0)</f>
        <v>0</v>
      </c>
      <c r="BH230" s="154">
        <f>IF(U230="sníž. přenesená",N230,0)</f>
        <v>0</v>
      </c>
      <c r="BI230" s="154">
        <f>IF(U230="nulová",N230,0)</f>
        <v>0</v>
      </c>
      <c r="BJ230" s="24" t="s">
        <v>85</v>
      </c>
      <c r="BK230" s="154">
        <f>ROUND(L230*K230,2)</f>
        <v>0</v>
      </c>
      <c r="BL230" s="24" t="s">
        <v>495</v>
      </c>
      <c r="BM230" s="24" t="s">
        <v>509</v>
      </c>
    </row>
    <row r="231" spans="2:65" s="1" customFormat="1" ht="25.5" customHeight="1">
      <c r="B231" s="48"/>
      <c r="C231" s="229" t="s">
        <v>642</v>
      </c>
      <c r="D231" s="229" t="s">
        <v>237</v>
      </c>
      <c r="E231" s="230" t="s">
        <v>511</v>
      </c>
      <c r="F231" s="231" t="s">
        <v>512</v>
      </c>
      <c r="G231" s="231"/>
      <c r="H231" s="231"/>
      <c r="I231" s="231"/>
      <c r="J231" s="232" t="s">
        <v>494</v>
      </c>
      <c r="K231" s="233">
        <v>1</v>
      </c>
      <c r="L231" s="234">
        <v>0</v>
      </c>
      <c r="M231" s="235"/>
      <c r="N231" s="233">
        <f>ROUND(L231*K231,2)</f>
        <v>0</v>
      </c>
      <c r="O231" s="233"/>
      <c r="P231" s="233"/>
      <c r="Q231" s="233"/>
      <c r="R231" s="50"/>
      <c r="T231" s="236" t="s">
        <v>21</v>
      </c>
      <c r="U231" s="58" t="s">
        <v>43</v>
      </c>
      <c r="V231" s="49"/>
      <c r="W231" s="237">
        <f>V231*K231</f>
        <v>0</v>
      </c>
      <c r="X231" s="237">
        <v>0</v>
      </c>
      <c r="Y231" s="237">
        <f>X231*K231</f>
        <v>0</v>
      </c>
      <c r="Z231" s="237">
        <v>0</v>
      </c>
      <c r="AA231" s="238">
        <f>Z231*K231</f>
        <v>0</v>
      </c>
      <c r="AR231" s="24" t="s">
        <v>495</v>
      </c>
      <c r="AT231" s="24" t="s">
        <v>237</v>
      </c>
      <c r="AU231" s="24" t="s">
        <v>85</v>
      </c>
      <c r="AY231" s="24" t="s">
        <v>236</v>
      </c>
      <c r="BE231" s="154">
        <f>IF(U231="základní",N231,0)</f>
        <v>0</v>
      </c>
      <c r="BF231" s="154">
        <f>IF(U231="snížená",N231,0)</f>
        <v>0</v>
      </c>
      <c r="BG231" s="154">
        <f>IF(U231="zákl. přenesená",N231,0)</f>
        <v>0</v>
      </c>
      <c r="BH231" s="154">
        <f>IF(U231="sníž. přenesená",N231,0)</f>
        <v>0</v>
      </c>
      <c r="BI231" s="154">
        <f>IF(U231="nulová",N231,0)</f>
        <v>0</v>
      </c>
      <c r="BJ231" s="24" t="s">
        <v>85</v>
      </c>
      <c r="BK231" s="154">
        <f>ROUND(L231*K231,2)</f>
        <v>0</v>
      </c>
      <c r="BL231" s="24" t="s">
        <v>495</v>
      </c>
      <c r="BM231" s="24" t="s">
        <v>513</v>
      </c>
    </row>
    <row r="232" spans="2:65" s="1" customFormat="1" ht="16.5" customHeight="1">
      <c r="B232" s="48"/>
      <c r="C232" s="229" t="s">
        <v>643</v>
      </c>
      <c r="D232" s="229" t="s">
        <v>237</v>
      </c>
      <c r="E232" s="230" t="s">
        <v>514</v>
      </c>
      <c r="F232" s="231" t="s">
        <v>515</v>
      </c>
      <c r="G232" s="231"/>
      <c r="H232" s="231"/>
      <c r="I232" s="231"/>
      <c r="J232" s="232" t="s">
        <v>494</v>
      </c>
      <c r="K232" s="233">
        <v>1</v>
      </c>
      <c r="L232" s="234">
        <v>0</v>
      </c>
      <c r="M232" s="235"/>
      <c r="N232" s="233">
        <f>ROUND(L232*K232,2)</f>
        <v>0</v>
      </c>
      <c r="O232" s="233"/>
      <c r="P232" s="233"/>
      <c r="Q232" s="233"/>
      <c r="R232" s="50"/>
      <c r="T232" s="236" t="s">
        <v>21</v>
      </c>
      <c r="U232" s="58" t="s">
        <v>43</v>
      </c>
      <c r="V232" s="49"/>
      <c r="W232" s="237">
        <f>V232*K232</f>
        <v>0</v>
      </c>
      <c r="X232" s="237">
        <v>0</v>
      </c>
      <c r="Y232" s="237">
        <f>X232*K232</f>
        <v>0</v>
      </c>
      <c r="Z232" s="237">
        <v>0</v>
      </c>
      <c r="AA232" s="238">
        <f>Z232*K232</f>
        <v>0</v>
      </c>
      <c r="AR232" s="24" t="s">
        <v>495</v>
      </c>
      <c r="AT232" s="24" t="s">
        <v>237</v>
      </c>
      <c r="AU232" s="24" t="s">
        <v>85</v>
      </c>
      <c r="AY232" s="24" t="s">
        <v>236</v>
      </c>
      <c r="BE232" s="154">
        <f>IF(U232="základní",N232,0)</f>
        <v>0</v>
      </c>
      <c r="BF232" s="154">
        <f>IF(U232="snížená",N232,0)</f>
        <v>0</v>
      </c>
      <c r="BG232" s="154">
        <f>IF(U232="zákl. přenesená",N232,0)</f>
        <v>0</v>
      </c>
      <c r="BH232" s="154">
        <f>IF(U232="sníž. přenesená",N232,0)</f>
        <v>0</v>
      </c>
      <c r="BI232" s="154">
        <f>IF(U232="nulová",N232,0)</f>
        <v>0</v>
      </c>
      <c r="BJ232" s="24" t="s">
        <v>85</v>
      </c>
      <c r="BK232" s="154">
        <f>ROUND(L232*K232,2)</f>
        <v>0</v>
      </c>
      <c r="BL232" s="24" t="s">
        <v>495</v>
      </c>
      <c r="BM232" s="24" t="s">
        <v>516</v>
      </c>
    </row>
    <row r="233" spans="2:63" s="1" customFormat="1" ht="49.9" customHeight="1">
      <c r="B233" s="48"/>
      <c r="C233" s="49"/>
      <c r="D233" s="217" t="s">
        <v>371</v>
      </c>
      <c r="E233" s="49"/>
      <c r="F233" s="49"/>
      <c r="G233" s="49"/>
      <c r="H233" s="49"/>
      <c r="I233" s="49"/>
      <c r="J233" s="49"/>
      <c r="K233" s="49"/>
      <c r="L233" s="49"/>
      <c r="M233" s="49"/>
      <c r="N233" s="269">
        <f>BK233</f>
        <v>0</v>
      </c>
      <c r="O233" s="270"/>
      <c r="P233" s="270"/>
      <c r="Q233" s="270"/>
      <c r="R233" s="50"/>
      <c r="T233" s="203"/>
      <c r="U233" s="74"/>
      <c r="V233" s="74"/>
      <c r="W233" s="74"/>
      <c r="X233" s="74"/>
      <c r="Y233" s="74"/>
      <c r="Z233" s="74"/>
      <c r="AA233" s="76"/>
      <c r="AT233" s="24" t="s">
        <v>77</v>
      </c>
      <c r="AU233" s="24" t="s">
        <v>78</v>
      </c>
      <c r="AY233" s="24" t="s">
        <v>372</v>
      </c>
      <c r="BK233" s="154">
        <v>0</v>
      </c>
    </row>
    <row r="234" spans="2:18" s="1" customFormat="1" ht="6.95" customHeight="1">
      <c r="B234" s="77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9"/>
    </row>
  </sheetData>
  <sheetProtection password="CC35" sheet="1" objects="1" scenarios="1" formatColumns="0" formatRows="0"/>
  <mergeCells count="264">
    <mergeCell ref="F228:I228"/>
    <mergeCell ref="F225:I225"/>
    <mergeCell ref="F223:I223"/>
    <mergeCell ref="F222:I222"/>
    <mergeCell ref="F224:I224"/>
    <mergeCell ref="F227:I227"/>
    <mergeCell ref="F229:I229"/>
    <mergeCell ref="F230:I230"/>
    <mergeCell ref="F231:I231"/>
    <mergeCell ref="F232:I232"/>
    <mergeCell ref="F196:I196"/>
    <mergeCell ref="F199:I199"/>
    <mergeCell ref="F197:I197"/>
    <mergeCell ref="F198:I198"/>
    <mergeCell ref="L199:M199"/>
    <mergeCell ref="N199:Q199"/>
    <mergeCell ref="F200:I200"/>
    <mergeCell ref="L200:M200"/>
    <mergeCell ref="N200:Q200"/>
    <mergeCell ref="L201:M201"/>
    <mergeCell ref="N201:Q201"/>
    <mergeCell ref="L202:M202"/>
    <mergeCell ref="N202:Q202"/>
    <mergeCell ref="F201:I201"/>
    <mergeCell ref="F204:I204"/>
    <mergeCell ref="F202:I202"/>
    <mergeCell ref="F203:I203"/>
    <mergeCell ref="F205:I205"/>
    <mergeCell ref="L205:M205"/>
    <mergeCell ref="N205:Q205"/>
    <mergeCell ref="F206:I206"/>
    <mergeCell ref="L206:M206"/>
    <mergeCell ref="N206:Q206"/>
    <mergeCell ref="F207:I207"/>
    <mergeCell ref="F208:I208"/>
    <mergeCell ref="F210:I210"/>
    <mergeCell ref="F212:I212"/>
    <mergeCell ref="L210:M210"/>
    <mergeCell ref="N210:Q210"/>
    <mergeCell ref="F211:I211"/>
    <mergeCell ref="F213:I213"/>
    <mergeCell ref="N209:Q209"/>
    <mergeCell ref="F215:I215"/>
    <mergeCell ref="L215:M215"/>
    <mergeCell ref="N215:Q215"/>
    <mergeCell ref="F216:I216"/>
    <mergeCell ref="L216:M216"/>
    <mergeCell ref="N216:Q216"/>
    <mergeCell ref="N214:Q214"/>
    <mergeCell ref="F217:I217"/>
    <mergeCell ref="F219:I219"/>
    <mergeCell ref="F218:I218"/>
    <mergeCell ref="L219:M219"/>
    <mergeCell ref="N219:Q219"/>
    <mergeCell ref="N221:Q221"/>
    <mergeCell ref="L231:M231"/>
    <mergeCell ref="L223:M223"/>
    <mergeCell ref="L225:M225"/>
    <mergeCell ref="L227:M227"/>
    <mergeCell ref="L228:M228"/>
    <mergeCell ref="L229:M229"/>
    <mergeCell ref="L230:M230"/>
    <mergeCell ref="L232:M232"/>
    <mergeCell ref="F220:I220"/>
    <mergeCell ref="F221:I221"/>
    <mergeCell ref="L221:M221"/>
    <mergeCell ref="N223:Q223"/>
    <mergeCell ref="N225:Q225"/>
    <mergeCell ref="N227:Q227"/>
    <mergeCell ref="N228:Q228"/>
    <mergeCell ref="N229:Q229"/>
    <mergeCell ref="N230:Q230"/>
    <mergeCell ref="N231:Q231"/>
    <mergeCell ref="N232:Q232"/>
    <mergeCell ref="N226:Q226"/>
    <mergeCell ref="N233:Q233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D103:H103"/>
    <mergeCell ref="D101:H101"/>
    <mergeCell ref="D102:H102"/>
    <mergeCell ref="D104:H104"/>
    <mergeCell ref="D105:H105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100:Q100"/>
    <mergeCell ref="N101:Q101"/>
    <mergeCell ref="N102:Q102"/>
    <mergeCell ref="N103:Q103"/>
    <mergeCell ref="N104:Q104"/>
    <mergeCell ref="N105:Q105"/>
    <mergeCell ref="N106:Q106"/>
    <mergeCell ref="L108:Q108"/>
    <mergeCell ref="C114:Q114"/>
    <mergeCell ref="F116:P116"/>
    <mergeCell ref="F117:P117"/>
    <mergeCell ref="F118:P118"/>
    <mergeCell ref="M120:P120"/>
    <mergeCell ref="M122:Q122"/>
    <mergeCell ref="M123:Q123"/>
    <mergeCell ref="F125:I125"/>
    <mergeCell ref="F130:I130"/>
    <mergeCell ref="L125:M125"/>
    <mergeCell ref="N125:Q125"/>
    <mergeCell ref="F129:I129"/>
    <mergeCell ref="L129:M129"/>
    <mergeCell ref="N129:Q129"/>
    <mergeCell ref="F131:I131"/>
    <mergeCell ref="F132:I132"/>
    <mergeCell ref="L132:M132"/>
    <mergeCell ref="N132:Q132"/>
    <mergeCell ref="N126:Q126"/>
    <mergeCell ref="N127:Q127"/>
    <mergeCell ref="N128:Q128"/>
    <mergeCell ref="F133:I133"/>
    <mergeCell ref="F136:I136"/>
    <mergeCell ref="F134:I134"/>
    <mergeCell ref="F135:I135"/>
    <mergeCell ref="L136:M136"/>
    <mergeCell ref="N136:Q136"/>
    <mergeCell ref="F137:I137"/>
    <mergeCell ref="F138:I138"/>
    <mergeCell ref="L139:M139"/>
    <mergeCell ref="N139:Q139"/>
    <mergeCell ref="F139:I139"/>
    <mergeCell ref="F142:I142"/>
    <mergeCell ref="F140:I140"/>
    <mergeCell ref="F141:I141"/>
    <mergeCell ref="L141:M141"/>
    <mergeCell ref="N141:Q141"/>
    <mergeCell ref="L142:M142"/>
    <mergeCell ref="N142:Q142"/>
    <mergeCell ref="F143:I143"/>
    <mergeCell ref="N144:Q144"/>
    <mergeCell ref="F145:I145"/>
    <mergeCell ref="F148:I148"/>
    <mergeCell ref="L145:M145"/>
    <mergeCell ref="N145:Q145"/>
    <mergeCell ref="F146:I146"/>
    <mergeCell ref="F147:I147"/>
    <mergeCell ref="L148:M148"/>
    <mergeCell ref="N148:Q148"/>
    <mergeCell ref="F149:I149"/>
    <mergeCell ref="F150:I150"/>
    <mergeCell ref="F151:I151"/>
    <mergeCell ref="L152:M152"/>
    <mergeCell ref="N152:Q152"/>
    <mergeCell ref="F152:I152"/>
    <mergeCell ref="F155:I155"/>
    <mergeCell ref="F153:I153"/>
    <mergeCell ref="F154:I154"/>
    <mergeCell ref="F156:I156"/>
    <mergeCell ref="L156:M156"/>
    <mergeCell ref="N156:Q156"/>
    <mergeCell ref="F157:I157"/>
    <mergeCell ref="L157:M157"/>
    <mergeCell ref="N157:Q157"/>
    <mergeCell ref="N158:Q158"/>
    <mergeCell ref="F159:I159"/>
    <mergeCell ref="F163:I163"/>
    <mergeCell ref="L159:M159"/>
    <mergeCell ref="N159:Q159"/>
    <mergeCell ref="F160:I160"/>
    <mergeCell ref="F161:I161"/>
    <mergeCell ref="F162:I162"/>
    <mergeCell ref="L163:M163"/>
    <mergeCell ref="N163:Q163"/>
    <mergeCell ref="F164:I164"/>
    <mergeCell ref="F165:I165"/>
    <mergeCell ref="F166:I166"/>
    <mergeCell ref="F169:I169"/>
    <mergeCell ref="F167:I167"/>
    <mergeCell ref="L167:M167"/>
    <mergeCell ref="N167:Q167"/>
    <mergeCell ref="F168:I168"/>
    <mergeCell ref="F170:I170"/>
    <mergeCell ref="F171:I171"/>
    <mergeCell ref="F172:I172"/>
    <mergeCell ref="F173:I173"/>
    <mergeCell ref="F174:I174"/>
    <mergeCell ref="L174:M174"/>
    <mergeCell ref="N174:Q174"/>
    <mergeCell ref="F175:I175"/>
    <mergeCell ref="F178:I178"/>
    <mergeCell ref="F176:I176"/>
    <mergeCell ref="F177:I177"/>
    <mergeCell ref="F180:I180"/>
    <mergeCell ref="L180:M180"/>
    <mergeCell ref="N180:Q180"/>
    <mergeCell ref="N179:Q179"/>
    <mergeCell ref="F182:I182"/>
    <mergeCell ref="L182:M182"/>
    <mergeCell ref="N182:Q182"/>
    <mergeCell ref="F183:I183"/>
    <mergeCell ref="L185:M185"/>
    <mergeCell ref="N185:Q185"/>
    <mergeCell ref="N181:Q181"/>
    <mergeCell ref="F184:I184"/>
    <mergeCell ref="F187:I187"/>
    <mergeCell ref="F185:I185"/>
    <mergeCell ref="F186:I186"/>
    <mergeCell ref="F188:I188"/>
    <mergeCell ref="F189:I189"/>
    <mergeCell ref="L189:M189"/>
    <mergeCell ref="N189:Q189"/>
    <mergeCell ref="F190:I190"/>
    <mergeCell ref="F194:I194"/>
    <mergeCell ref="F192:I192"/>
    <mergeCell ref="F191:I191"/>
    <mergeCell ref="L192:M192"/>
    <mergeCell ref="N192:Q192"/>
    <mergeCell ref="F193:I193"/>
    <mergeCell ref="L193:M193"/>
    <mergeCell ref="N193:Q193"/>
    <mergeCell ref="F195:I195"/>
    <mergeCell ref="L196:M196"/>
    <mergeCell ref="N196:Q196"/>
  </mergeCells>
  <hyperlinks>
    <hyperlink ref="F1:G1" location="C2" display="1) Krycí list rozpočtu"/>
    <hyperlink ref="H1:K1" location="C87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3"/>
      <c r="B1" s="15"/>
      <c r="C1" s="15"/>
      <c r="D1" s="16" t="s">
        <v>1</v>
      </c>
      <c r="E1" s="15"/>
      <c r="F1" s="17" t="s">
        <v>188</v>
      </c>
      <c r="G1" s="17"/>
      <c r="H1" s="164" t="s">
        <v>189</v>
      </c>
      <c r="I1" s="164"/>
      <c r="J1" s="164"/>
      <c r="K1" s="164"/>
      <c r="L1" s="17" t="s">
        <v>190</v>
      </c>
      <c r="M1" s="15"/>
      <c r="N1" s="15"/>
      <c r="O1" s="16" t="s">
        <v>191</v>
      </c>
      <c r="P1" s="15"/>
      <c r="Q1" s="15"/>
      <c r="R1" s="15"/>
      <c r="S1" s="17" t="s">
        <v>192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133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90</v>
      </c>
    </row>
    <row r="4" spans="2:46" ht="36.95" customHeight="1">
      <c r="B4" s="28"/>
      <c r="C4" s="29" t="s">
        <v>193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18</v>
      </c>
      <c r="E6" s="33"/>
      <c r="F6" s="165" t="str">
        <f>'Rekapitulace stavby'!K6</f>
        <v>Neratovice - úprava přechodů na komunikacích II/101 a III/0099, zvýšení bezpečnosti chodců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194</v>
      </c>
      <c r="E7" s="33"/>
      <c r="F7" s="165" t="s">
        <v>696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196</v>
      </c>
      <c r="E8" s="49"/>
      <c r="F8" s="38" t="s">
        <v>753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20</v>
      </c>
      <c r="E9" s="49"/>
      <c r="F9" s="35" t="s">
        <v>21</v>
      </c>
      <c r="G9" s="49"/>
      <c r="H9" s="49"/>
      <c r="I9" s="49"/>
      <c r="J9" s="49"/>
      <c r="K9" s="49"/>
      <c r="L9" s="49"/>
      <c r="M9" s="40" t="s">
        <v>22</v>
      </c>
      <c r="N9" s="49"/>
      <c r="O9" s="35" t="s">
        <v>21</v>
      </c>
      <c r="P9" s="49"/>
      <c r="Q9" s="49"/>
      <c r="R9" s="50"/>
    </row>
    <row r="10" spans="2:18" s="1" customFormat="1" ht="14.4" customHeight="1">
      <c r="B10" s="48"/>
      <c r="C10" s="49"/>
      <c r="D10" s="40" t="s">
        <v>23</v>
      </c>
      <c r="E10" s="49"/>
      <c r="F10" s="35" t="s">
        <v>24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6. 11. 2017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">
        <v>21</v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">
        <v>29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">
        <v>21</v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">
        <v>21</v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">
        <v>34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">
        <v>21</v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36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">
        <v>21</v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">
        <v>37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">
        <v>21</v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21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8" t="s">
        <v>198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182</v>
      </c>
      <c r="E29" s="49"/>
      <c r="F29" s="49"/>
      <c r="G29" s="49"/>
      <c r="H29" s="49"/>
      <c r="I29" s="49"/>
      <c r="J29" s="49"/>
      <c r="K29" s="49"/>
      <c r="L29" s="49"/>
      <c r="M29" s="47">
        <f>N97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9" t="s">
        <v>41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42</v>
      </c>
      <c r="E33" s="56" t="s">
        <v>43</v>
      </c>
      <c r="F33" s="57">
        <v>0.21</v>
      </c>
      <c r="G33" s="171" t="s">
        <v>44</v>
      </c>
      <c r="H33" s="172">
        <f>(SUM(BE97:BE104)+SUM(BE123:BE168))</f>
        <v>0</v>
      </c>
      <c r="I33" s="49"/>
      <c r="J33" s="49"/>
      <c r="K33" s="49"/>
      <c r="L33" s="49"/>
      <c r="M33" s="172">
        <f>ROUND((SUM(BE97:BE104)+SUM(BE123:BE168)),2)*F33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45</v>
      </c>
      <c r="F34" s="57">
        <v>0.15</v>
      </c>
      <c r="G34" s="171" t="s">
        <v>44</v>
      </c>
      <c r="H34" s="172">
        <f>(SUM(BF97:BF104)+SUM(BF123:BF168))</f>
        <v>0</v>
      </c>
      <c r="I34" s="49"/>
      <c r="J34" s="49"/>
      <c r="K34" s="49"/>
      <c r="L34" s="49"/>
      <c r="M34" s="172">
        <f>ROUND((SUM(BF97:BF104)+SUM(BF123:BF168)),2)*F34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46</v>
      </c>
      <c r="F35" s="57">
        <v>0.21</v>
      </c>
      <c r="G35" s="171" t="s">
        <v>44</v>
      </c>
      <c r="H35" s="172">
        <f>(SUM(BG97:BG104)+SUM(BG123:BG168))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47</v>
      </c>
      <c r="F36" s="57">
        <v>0.15</v>
      </c>
      <c r="G36" s="171" t="s">
        <v>44</v>
      </c>
      <c r="H36" s="172">
        <f>(SUM(BH97:BH104)+SUM(BH123:BH168))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48</v>
      </c>
      <c r="F37" s="57">
        <v>0</v>
      </c>
      <c r="G37" s="171" t="s">
        <v>44</v>
      </c>
      <c r="H37" s="172">
        <f>(SUM(BI97:BI104)+SUM(BI123:BI168))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61"/>
      <c r="D39" s="173" t="s">
        <v>49</v>
      </c>
      <c r="E39" s="105"/>
      <c r="F39" s="105"/>
      <c r="G39" s="174" t="s">
        <v>50</v>
      </c>
      <c r="H39" s="175" t="s">
        <v>51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52</v>
      </c>
      <c r="E50" s="69"/>
      <c r="F50" s="69"/>
      <c r="G50" s="69"/>
      <c r="H50" s="70"/>
      <c r="I50" s="49"/>
      <c r="J50" s="68" t="s">
        <v>53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54</v>
      </c>
      <c r="E59" s="74"/>
      <c r="F59" s="74"/>
      <c r="G59" s="75" t="s">
        <v>55</v>
      </c>
      <c r="H59" s="76"/>
      <c r="I59" s="49"/>
      <c r="J59" s="73" t="s">
        <v>54</v>
      </c>
      <c r="K59" s="74"/>
      <c r="L59" s="74"/>
      <c r="M59" s="74"/>
      <c r="N59" s="75" t="s">
        <v>55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56</v>
      </c>
      <c r="E61" s="69"/>
      <c r="F61" s="69"/>
      <c r="G61" s="69"/>
      <c r="H61" s="70"/>
      <c r="I61" s="49"/>
      <c r="J61" s="68" t="s">
        <v>57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54</v>
      </c>
      <c r="E70" s="74"/>
      <c r="F70" s="74"/>
      <c r="G70" s="75" t="s">
        <v>55</v>
      </c>
      <c r="H70" s="76"/>
      <c r="I70" s="49"/>
      <c r="J70" s="73" t="s">
        <v>54</v>
      </c>
      <c r="K70" s="74"/>
      <c r="L70" s="74"/>
      <c r="M70" s="74"/>
      <c r="N70" s="75" t="s">
        <v>55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pans="2:21" s="1" customFormat="1" ht="36.95" customHeight="1">
      <c r="B76" s="48"/>
      <c r="C76" s="29" t="s">
        <v>199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pans="2:21" s="1" customFormat="1" ht="30" customHeight="1">
      <c r="B78" s="48"/>
      <c r="C78" s="40" t="s">
        <v>18</v>
      </c>
      <c r="D78" s="49"/>
      <c r="E78" s="49"/>
      <c r="F78" s="165" t="str">
        <f>F6</f>
        <v>Neratovice - úprava přechodů na komunikacích II/101 a III/0099, zvýšení bezpečnosti chodců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spans="2:21" ht="30" customHeight="1">
      <c r="B79" s="28"/>
      <c r="C79" s="40" t="s">
        <v>194</v>
      </c>
      <c r="D79" s="33"/>
      <c r="E79" s="33"/>
      <c r="F79" s="165" t="s">
        <v>696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pans="2:21" s="1" customFormat="1" ht="36.95" customHeight="1">
      <c r="B80" s="48"/>
      <c r="C80" s="87" t="s">
        <v>196</v>
      </c>
      <c r="D80" s="49"/>
      <c r="E80" s="49"/>
      <c r="F80" s="89" t="str">
        <f>F8</f>
        <v>05-3 - SO 105 - část Město Neratovice - neuznatelné náklady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pans="2:2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pans="2:21" s="1" customFormat="1" ht="18" customHeight="1">
      <c r="B82" s="48"/>
      <c r="C82" s="40" t="s">
        <v>23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6. 11. 2017</v>
      </c>
      <c r="N82" s="92"/>
      <c r="O82" s="92"/>
      <c r="P82" s="92"/>
      <c r="Q82" s="49"/>
      <c r="R82" s="50"/>
      <c r="T82" s="181"/>
      <c r="U82" s="181"/>
    </row>
    <row r="83" spans="2:21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pans="2:21" s="1" customFormat="1" ht="13.5">
      <c r="B84" s="48"/>
      <c r="C84" s="40" t="s">
        <v>27</v>
      </c>
      <c r="D84" s="49"/>
      <c r="E84" s="49"/>
      <c r="F84" s="35" t="str">
        <f>E13</f>
        <v>Město Neratovice</v>
      </c>
      <c r="G84" s="49"/>
      <c r="H84" s="49"/>
      <c r="I84" s="49"/>
      <c r="J84" s="49"/>
      <c r="K84" s="40" t="s">
        <v>33</v>
      </c>
      <c r="L84" s="49"/>
      <c r="M84" s="35" t="str">
        <f>E19</f>
        <v>NOZA s.r.o.Kladno</v>
      </c>
      <c r="N84" s="35"/>
      <c r="O84" s="35"/>
      <c r="P84" s="35"/>
      <c r="Q84" s="35"/>
      <c r="R84" s="50"/>
      <c r="T84" s="181"/>
      <c r="U84" s="181"/>
    </row>
    <row r="85" spans="2:21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36</v>
      </c>
      <c r="L85" s="49"/>
      <c r="M85" s="35" t="str">
        <f>E22</f>
        <v>Neubauerová Soňa, SK-Projekt Ostrov</v>
      </c>
      <c r="N85" s="35"/>
      <c r="O85" s="35"/>
      <c r="P85" s="35"/>
      <c r="Q85" s="35"/>
      <c r="R85" s="50"/>
      <c r="T85" s="181"/>
      <c r="U85" s="181"/>
    </row>
    <row r="86" spans="2:21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pans="2:21" s="1" customFormat="1" ht="29.25" customHeight="1">
      <c r="B87" s="48"/>
      <c r="C87" s="183" t="s">
        <v>200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201</v>
      </c>
      <c r="O87" s="161"/>
      <c r="P87" s="161"/>
      <c r="Q87" s="161"/>
      <c r="R87" s="50"/>
      <c r="T87" s="181"/>
      <c r="U87" s="181"/>
    </row>
    <row r="88" spans="2:21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pans="2:47" s="1" customFormat="1" ht="29.25" customHeight="1">
      <c r="B89" s="48"/>
      <c r="C89" s="184" t="s">
        <v>202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N123</f>
        <v>0</v>
      </c>
      <c r="O89" s="185"/>
      <c r="P89" s="185"/>
      <c r="Q89" s="185"/>
      <c r="R89" s="50"/>
      <c r="T89" s="181"/>
      <c r="U89" s="181"/>
      <c r="AU89" s="24" t="s">
        <v>203</v>
      </c>
    </row>
    <row r="90" spans="2:21" s="7" customFormat="1" ht="24.95" customHeight="1">
      <c r="B90" s="186"/>
      <c r="C90" s="187"/>
      <c r="D90" s="188" t="s">
        <v>204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N124</f>
        <v>0</v>
      </c>
      <c r="O90" s="187"/>
      <c r="P90" s="187"/>
      <c r="Q90" s="187"/>
      <c r="R90" s="190"/>
      <c r="T90" s="191"/>
      <c r="U90" s="191"/>
    </row>
    <row r="91" spans="2:21" s="8" customFormat="1" ht="19.9" customHeight="1">
      <c r="B91" s="192"/>
      <c r="C91" s="136"/>
      <c r="D91" s="149" t="s">
        <v>205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N125</f>
        <v>0</v>
      </c>
      <c r="O91" s="136"/>
      <c r="P91" s="136"/>
      <c r="Q91" s="136"/>
      <c r="R91" s="193"/>
      <c r="T91" s="194"/>
      <c r="U91" s="194"/>
    </row>
    <row r="92" spans="2:21" s="8" customFormat="1" ht="19.9" customHeight="1">
      <c r="B92" s="192"/>
      <c r="C92" s="136"/>
      <c r="D92" s="149" t="s">
        <v>206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38">
        <f>N129</f>
        <v>0</v>
      </c>
      <c r="O92" s="136"/>
      <c r="P92" s="136"/>
      <c r="Q92" s="136"/>
      <c r="R92" s="193"/>
      <c r="T92" s="194"/>
      <c r="U92" s="194"/>
    </row>
    <row r="93" spans="2:21" s="8" customFormat="1" ht="19.9" customHeight="1">
      <c r="B93" s="192"/>
      <c r="C93" s="136"/>
      <c r="D93" s="149" t="s">
        <v>207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8">
        <f>N138</f>
        <v>0</v>
      </c>
      <c r="O93" s="136"/>
      <c r="P93" s="136"/>
      <c r="Q93" s="136"/>
      <c r="R93" s="193"/>
      <c r="T93" s="194"/>
      <c r="U93" s="194"/>
    </row>
    <row r="94" spans="2:21" s="8" customFormat="1" ht="19.9" customHeight="1">
      <c r="B94" s="192"/>
      <c r="C94" s="136"/>
      <c r="D94" s="149" t="s">
        <v>208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8">
        <f>N154</f>
        <v>0</v>
      </c>
      <c r="O94" s="136"/>
      <c r="P94" s="136"/>
      <c r="Q94" s="136"/>
      <c r="R94" s="193"/>
      <c r="T94" s="194"/>
      <c r="U94" s="194"/>
    </row>
    <row r="95" spans="2:21" s="8" customFormat="1" ht="19.9" customHeight="1">
      <c r="B95" s="192"/>
      <c r="C95" s="136"/>
      <c r="D95" s="149" t="s">
        <v>210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8">
        <f>N159</f>
        <v>0</v>
      </c>
      <c r="O95" s="136"/>
      <c r="P95" s="136"/>
      <c r="Q95" s="136"/>
      <c r="R95" s="193"/>
      <c r="T95" s="194"/>
      <c r="U95" s="194"/>
    </row>
    <row r="96" spans="2:21" s="1" customFormat="1" ht="21.8" customHeight="1"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50"/>
      <c r="T96" s="181"/>
      <c r="U96" s="181"/>
    </row>
    <row r="97" spans="2:21" s="1" customFormat="1" ht="29.25" customHeight="1">
      <c r="B97" s="48"/>
      <c r="C97" s="184" t="s">
        <v>213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185">
        <f>ROUND(N98+N99+N100+N101+N102+N103,2)</f>
        <v>0</v>
      </c>
      <c r="O97" s="195"/>
      <c r="P97" s="195"/>
      <c r="Q97" s="195"/>
      <c r="R97" s="50"/>
      <c r="T97" s="196"/>
      <c r="U97" s="197" t="s">
        <v>42</v>
      </c>
    </row>
    <row r="98" spans="2:65" s="1" customFormat="1" ht="18" customHeight="1">
      <c r="B98" s="48"/>
      <c r="C98" s="49"/>
      <c r="D98" s="155" t="s">
        <v>214</v>
      </c>
      <c r="E98" s="149"/>
      <c r="F98" s="149"/>
      <c r="G98" s="149"/>
      <c r="H98" s="149"/>
      <c r="I98" s="49"/>
      <c r="J98" s="49"/>
      <c r="K98" s="49"/>
      <c r="L98" s="49"/>
      <c r="M98" s="49"/>
      <c r="N98" s="150">
        <f>ROUND(N89*T98,2)</f>
        <v>0</v>
      </c>
      <c r="O98" s="138"/>
      <c r="P98" s="138"/>
      <c r="Q98" s="138"/>
      <c r="R98" s="50"/>
      <c r="S98" s="198"/>
      <c r="T98" s="199"/>
      <c r="U98" s="200" t="s">
        <v>43</v>
      </c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201" t="s">
        <v>215</v>
      </c>
      <c r="AZ98" s="198"/>
      <c r="BA98" s="198"/>
      <c r="BB98" s="198"/>
      <c r="BC98" s="198"/>
      <c r="BD98" s="198"/>
      <c r="BE98" s="202">
        <f>IF(U98="základní",N98,0)</f>
        <v>0</v>
      </c>
      <c r="BF98" s="202">
        <f>IF(U98="snížená",N98,0)</f>
        <v>0</v>
      </c>
      <c r="BG98" s="202">
        <f>IF(U98="zákl. přenesená",N98,0)</f>
        <v>0</v>
      </c>
      <c r="BH98" s="202">
        <f>IF(U98="sníž. přenesená",N98,0)</f>
        <v>0</v>
      </c>
      <c r="BI98" s="202">
        <f>IF(U98="nulová",N98,0)</f>
        <v>0</v>
      </c>
      <c r="BJ98" s="201" t="s">
        <v>85</v>
      </c>
      <c r="BK98" s="198"/>
      <c r="BL98" s="198"/>
      <c r="BM98" s="198"/>
    </row>
    <row r="99" spans="2:65" s="1" customFormat="1" ht="18" customHeight="1">
      <c r="B99" s="48"/>
      <c r="C99" s="49"/>
      <c r="D99" s="155" t="s">
        <v>216</v>
      </c>
      <c r="E99" s="149"/>
      <c r="F99" s="149"/>
      <c r="G99" s="149"/>
      <c r="H99" s="149"/>
      <c r="I99" s="49"/>
      <c r="J99" s="49"/>
      <c r="K99" s="49"/>
      <c r="L99" s="49"/>
      <c r="M99" s="49"/>
      <c r="N99" s="150">
        <f>ROUND(N89*T99,2)</f>
        <v>0</v>
      </c>
      <c r="O99" s="138"/>
      <c r="P99" s="138"/>
      <c r="Q99" s="138"/>
      <c r="R99" s="50"/>
      <c r="S99" s="198"/>
      <c r="T99" s="199"/>
      <c r="U99" s="200" t="s">
        <v>43</v>
      </c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201" t="s">
        <v>215</v>
      </c>
      <c r="AZ99" s="198"/>
      <c r="BA99" s="198"/>
      <c r="BB99" s="198"/>
      <c r="BC99" s="198"/>
      <c r="BD99" s="198"/>
      <c r="BE99" s="202">
        <f>IF(U99="základní",N99,0)</f>
        <v>0</v>
      </c>
      <c r="BF99" s="202">
        <f>IF(U99="snížená",N99,0)</f>
        <v>0</v>
      </c>
      <c r="BG99" s="202">
        <f>IF(U99="zákl. přenesená",N99,0)</f>
        <v>0</v>
      </c>
      <c r="BH99" s="202">
        <f>IF(U99="sníž. přenesená",N99,0)</f>
        <v>0</v>
      </c>
      <c r="BI99" s="202">
        <f>IF(U99="nulová",N99,0)</f>
        <v>0</v>
      </c>
      <c r="BJ99" s="201" t="s">
        <v>85</v>
      </c>
      <c r="BK99" s="198"/>
      <c r="BL99" s="198"/>
      <c r="BM99" s="198"/>
    </row>
    <row r="100" spans="2:65" s="1" customFormat="1" ht="18" customHeight="1">
      <c r="B100" s="48"/>
      <c r="C100" s="49"/>
      <c r="D100" s="155" t="s">
        <v>217</v>
      </c>
      <c r="E100" s="149"/>
      <c r="F100" s="149"/>
      <c r="G100" s="149"/>
      <c r="H100" s="149"/>
      <c r="I100" s="49"/>
      <c r="J100" s="49"/>
      <c r="K100" s="49"/>
      <c r="L100" s="49"/>
      <c r="M100" s="49"/>
      <c r="N100" s="150">
        <f>ROUND(N89*T100,2)</f>
        <v>0</v>
      </c>
      <c r="O100" s="138"/>
      <c r="P100" s="138"/>
      <c r="Q100" s="138"/>
      <c r="R100" s="50"/>
      <c r="S100" s="198"/>
      <c r="T100" s="199"/>
      <c r="U100" s="200" t="s">
        <v>43</v>
      </c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201" t="s">
        <v>215</v>
      </c>
      <c r="AZ100" s="198"/>
      <c r="BA100" s="198"/>
      <c r="BB100" s="198"/>
      <c r="BC100" s="198"/>
      <c r="BD100" s="198"/>
      <c r="BE100" s="202">
        <f>IF(U100="základní",N100,0)</f>
        <v>0</v>
      </c>
      <c r="BF100" s="202">
        <f>IF(U100="snížená",N100,0)</f>
        <v>0</v>
      </c>
      <c r="BG100" s="202">
        <f>IF(U100="zákl. přenesená",N100,0)</f>
        <v>0</v>
      </c>
      <c r="BH100" s="202">
        <f>IF(U100="sníž. přenesená",N100,0)</f>
        <v>0</v>
      </c>
      <c r="BI100" s="202">
        <f>IF(U100="nulová",N100,0)</f>
        <v>0</v>
      </c>
      <c r="BJ100" s="201" t="s">
        <v>85</v>
      </c>
      <c r="BK100" s="198"/>
      <c r="BL100" s="198"/>
      <c r="BM100" s="198"/>
    </row>
    <row r="101" spans="2:65" s="1" customFormat="1" ht="18" customHeight="1">
      <c r="B101" s="48"/>
      <c r="C101" s="49"/>
      <c r="D101" s="155" t="s">
        <v>218</v>
      </c>
      <c r="E101" s="149"/>
      <c r="F101" s="149"/>
      <c r="G101" s="149"/>
      <c r="H101" s="149"/>
      <c r="I101" s="49"/>
      <c r="J101" s="49"/>
      <c r="K101" s="49"/>
      <c r="L101" s="49"/>
      <c r="M101" s="49"/>
      <c r="N101" s="150">
        <f>ROUND(N89*T101,2)</f>
        <v>0</v>
      </c>
      <c r="O101" s="138"/>
      <c r="P101" s="138"/>
      <c r="Q101" s="138"/>
      <c r="R101" s="50"/>
      <c r="S101" s="198"/>
      <c r="T101" s="199"/>
      <c r="U101" s="200" t="s">
        <v>43</v>
      </c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201" t="s">
        <v>215</v>
      </c>
      <c r="AZ101" s="198"/>
      <c r="BA101" s="198"/>
      <c r="BB101" s="198"/>
      <c r="BC101" s="198"/>
      <c r="BD101" s="198"/>
      <c r="BE101" s="202">
        <f>IF(U101="základní",N101,0)</f>
        <v>0</v>
      </c>
      <c r="BF101" s="202">
        <f>IF(U101="snížená",N101,0)</f>
        <v>0</v>
      </c>
      <c r="BG101" s="202">
        <f>IF(U101="zákl. přenesená",N101,0)</f>
        <v>0</v>
      </c>
      <c r="BH101" s="202">
        <f>IF(U101="sníž. přenesená",N101,0)</f>
        <v>0</v>
      </c>
      <c r="BI101" s="202">
        <f>IF(U101="nulová",N101,0)</f>
        <v>0</v>
      </c>
      <c r="BJ101" s="201" t="s">
        <v>85</v>
      </c>
      <c r="BK101" s="198"/>
      <c r="BL101" s="198"/>
      <c r="BM101" s="198"/>
    </row>
    <row r="102" spans="2:65" s="1" customFormat="1" ht="18" customHeight="1">
      <c r="B102" s="48"/>
      <c r="C102" s="49"/>
      <c r="D102" s="155" t="s">
        <v>219</v>
      </c>
      <c r="E102" s="149"/>
      <c r="F102" s="149"/>
      <c r="G102" s="149"/>
      <c r="H102" s="149"/>
      <c r="I102" s="49"/>
      <c r="J102" s="49"/>
      <c r="K102" s="49"/>
      <c r="L102" s="49"/>
      <c r="M102" s="49"/>
      <c r="N102" s="150">
        <f>ROUND(N89*T102,2)</f>
        <v>0</v>
      </c>
      <c r="O102" s="138"/>
      <c r="P102" s="138"/>
      <c r="Q102" s="138"/>
      <c r="R102" s="50"/>
      <c r="S102" s="198"/>
      <c r="T102" s="199"/>
      <c r="U102" s="200" t="s">
        <v>43</v>
      </c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201" t="s">
        <v>215</v>
      </c>
      <c r="AZ102" s="198"/>
      <c r="BA102" s="198"/>
      <c r="BB102" s="198"/>
      <c r="BC102" s="198"/>
      <c r="BD102" s="198"/>
      <c r="BE102" s="202">
        <f>IF(U102="základní",N102,0)</f>
        <v>0</v>
      </c>
      <c r="BF102" s="202">
        <f>IF(U102="snížená",N102,0)</f>
        <v>0</v>
      </c>
      <c r="BG102" s="202">
        <f>IF(U102="zákl. přenesená",N102,0)</f>
        <v>0</v>
      </c>
      <c r="BH102" s="202">
        <f>IF(U102="sníž. přenesená",N102,0)</f>
        <v>0</v>
      </c>
      <c r="BI102" s="202">
        <f>IF(U102="nulová",N102,0)</f>
        <v>0</v>
      </c>
      <c r="BJ102" s="201" t="s">
        <v>85</v>
      </c>
      <c r="BK102" s="198"/>
      <c r="BL102" s="198"/>
      <c r="BM102" s="198"/>
    </row>
    <row r="103" spans="2:65" s="1" customFormat="1" ht="18" customHeight="1">
      <c r="B103" s="48"/>
      <c r="C103" s="49"/>
      <c r="D103" s="149" t="s">
        <v>220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150">
        <f>ROUND(N89*T103,2)</f>
        <v>0</v>
      </c>
      <c r="O103" s="138"/>
      <c r="P103" s="138"/>
      <c r="Q103" s="138"/>
      <c r="R103" s="50"/>
      <c r="S103" s="198"/>
      <c r="T103" s="203"/>
      <c r="U103" s="204" t="s">
        <v>43</v>
      </c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201" t="s">
        <v>221</v>
      </c>
      <c r="AZ103" s="198"/>
      <c r="BA103" s="198"/>
      <c r="BB103" s="198"/>
      <c r="BC103" s="198"/>
      <c r="BD103" s="198"/>
      <c r="BE103" s="202">
        <f>IF(U103="základní",N103,0)</f>
        <v>0</v>
      </c>
      <c r="BF103" s="202">
        <f>IF(U103="snížená",N103,0)</f>
        <v>0</v>
      </c>
      <c r="BG103" s="202">
        <f>IF(U103="zákl. přenesená",N103,0)</f>
        <v>0</v>
      </c>
      <c r="BH103" s="202">
        <f>IF(U103="sníž. přenesená",N103,0)</f>
        <v>0</v>
      </c>
      <c r="BI103" s="202">
        <f>IF(U103="nulová",N103,0)</f>
        <v>0</v>
      </c>
      <c r="BJ103" s="201" t="s">
        <v>85</v>
      </c>
      <c r="BK103" s="198"/>
      <c r="BL103" s="198"/>
      <c r="BM103" s="198"/>
    </row>
    <row r="104" spans="2:21" s="1" customFormat="1" ht="13.5"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50"/>
      <c r="T104" s="181"/>
      <c r="U104" s="181"/>
    </row>
    <row r="105" spans="2:21" s="1" customFormat="1" ht="29.25" customHeight="1">
      <c r="B105" s="48"/>
      <c r="C105" s="160" t="s">
        <v>187</v>
      </c>
      <c r="D105" s="161"/>
      <c r="E105" s="161"/>
      <c r="F105" s="161"/>
      <c r="G105" s="161"/>
      <c r="H105" s="161"/>
      <c r="I105" s="161"/>
      <c r="J105" s="161"/>
      <c r="K105" s="161"/>
      <c r="L105" s="162">
        <f>ROUND(SUM(N89+N97),2)</f>
        <v>0</v>
      </c>
      <c r="M105" s="162"/>
      <c r="N105" s="162"/>
      <c r="O105" s="162"/>
      <c r="P105" s="162"/>
      <c r="Q105" s="162"/>
      <c r="R105" s="50"/>
      <c r="T105" s="181"/>
      <c r="U105" s="181"/>
    </row>
    <row r="106" spans="2:21" s="1" customFormat="1" ht="6.95" customHeight="1"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9"/>
      <c r="T106" s="181"/>
      <c r="U106" s="181"/>
    </row>
    <row r="110" spans="2:18" s="1" customFormat="1" ht="6.95" customHeight="1">
      <c r="B110" s="80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2"/>
    </row>
    <row r="111" spans="2:18" s="1" customFormat="1" ht="36.95" customHeight="1">
      <c r="B111" s="48"/>
      <c r="C111" s="29" t="s">
        <v>222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50"/>
    </row>
    <row r="112" spans="2:18" s="1" customFormat="1" ht="6.95" customHeight="1"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spans="2:18" s="1" customFormat="1" ht="30" customHeight="1">
      <c r="B113" s="48"/>
      <c r="C113" s="40" t="s">
        <v>18</v>
      </c>
      <c r="D113" s="49"/>
      <c r="E113" s="49"/>
      <c r="F113" s="165" t="str">
        <f>F6</f>
        <v>Neratovice - úprava přechodů na komunikacích II/101 a III/0099, zvýšení bezpečnosti chodců</v>
      </c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9"/>
      <c r="R113" s="50"/>
    </row>
    <row r="114" spans="2:18" ht="30" customHeight="1">
      <c r="B114" s="28"/>
      <c r="C114" s="40" t="s">
        <v>194</v>
      </c>
      <c r="D114" s="33"/>
      <c r="E114" s="33"/>
      <c r="F114" s="165" t="s">
        <v>696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1"/>
    </row>
    <row r="115" spans="2:18" s="1" customFormat="1" ht="36.95" customHeight="1">
      <c r="B115" s="48"/>
      <c r="C115" s="87" t="s">
        <v>196</v>
      </c>
      <c r="D115" s="49"/>
      <c r="E115" s="49"/>
      <c r="F115" s="89" t="str">
        <f>F8</f>
        <v>05-3 - SO 105 - část Město Neratovice - neuznatelné náklady</v>
      </c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50"/>
    </row>
    <row r="116" spans="2:18" s="1" customFormat="1" ht="6.95" customHeigh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17" spans="2:18" s="1" customFormat="1" ht="18" customHeight="1">
      <c r="B117" s="48"/>
      <c r="C117" s="40" t="s">
        <v>23</v>
      </c>
      <c r="D117" s="49"/>
      <c r="E117" s="49"/>
      <c r="F117" s="35" t="str">
        <f>F10</f>
        <v xml:space="preserve"> </v>
      </c>
      <c r="G117" s="49"/>
      <c r="H117" s="49"/>
      <c r="I117" s="49"/>
      <c r="J117" s="49"/>
      <c r="K117" s="40" t="s">
        <v>25</v>
      </c>
      <c r="L117" s="49"/>
      <c r="M117" s="92" t="str">
        <f>IF(O10="","",O10)</f>
        <v>6. 11. 2017</v>
      </c>
      <c r="N117" s="92"/>
      <c r="O117" s="92"/>
      <c r="P117" s="92"/>
      <c r="Q117" s="49"/>
      <c r="R117" s="50"/>
    </row>
    <row r="118" spans="2:18" s="1" customFormat="1" ht="6.95" customHeight="1"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50"/>
    </row>
    <row r="119" spans="2:18" s="1" customFormat="1" ht="13.5">
      <c r="B119" s="48"/>
      <c r="C119" s="40" t="s">
        <v>27</v>
      </c>
      <c r="D119" s="49"/>
      <c r="E119" s="49"/>
      <c r="F119" s="35" t="str">
        <f>E13</f>
        <v>Město Neratovice</v>
      </c>
      <c r="G119" s="49"/>
      <c r="H119" s="49"/>
      <c r="I119" s="49"/>
      <c r="J119" s="49"/>
      <c r="K119" s="40" t="s">
        <v>33</v>
      </c>
      <c r="L119" s="49"/>
      <c r="M119" s="35" t="str">
        <f>E19</f>
        <v>NOZA s.r.o.Kladno</v>
      </c>
      <c r="N119" s="35"/>
      <c r="O119" s="35"/>
      <c r="P119" s="35"/>
      <c r="Q119" s="35"/>
      <c r="R119" s="50"/>
    </row>
    <row r="120" spans="2:18" s="1" customFormat="1" ht="14.4" customHeight="1">
      <c r="B120" s="48"/>
      <c r="C120" s="40" t="s">
        <v>31</v>
      </c>
      <c r="D120" s="49"/>
      <c r="E120" s="49"/>
      <c r="F120" s="35" t="str">
        <f>IF(E16="","",E16)</f>
        <v>Vyplň údaj</v>
      </c>
      <c r="G120" s="49"/>
      <c r="H120" s="49"/>
      <c r="I120" s="49"/>
      <c r="J120" s="49"/>
      <c r="K120" s="40" t="s">
        <v>36</v>
      </c>
      <c r="L120" s="49"/>
      <c r="M120" s="35" t="str">
        <f>E22</f>
        <v>Neubauerová Soňa, SK-Projekt Ostrov</v>
      </c>
      <c r="N120" s="35"/>
      <c r="O120" s="35"/>
      <c r="P120" s="35"/>
      <c r="Q120" s="35"/>
      <c r="R120" s="50"/>
    </row>
    <row r="121" spans="2:18" s="1" customFormat="1" ht="10.3" customHeight="1"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50"/>
    </row>
    <row r="122" spans="2:27" s="9" customFormat="1" ht="29.25" customHeight="1">
      <c r="B122" s="205"/>
      <c r="C122" s="206" t="s">
        <v>223</v>
      </c>
      <c r="D122" s="207" t="s">
        <v>224</v>
      </c>
      <c r="E122" s="207" t="s">
        <v>60</v>
      </c>
      <c r="F122" s="207" t="s">
        <v>225</v>
      </c>
      <c r="G122" s="207"/>
      <c r="H122" s="207"/>
      <c r="I122" s="207"/>
      <c r="J122" s="207" t="s">
        <v>226</v>
      </c>
      <c r="K122" s="207" t="s">
        <v>227</v>
      </c>
      <c r="L122" s="207" t="s">
        <v>228</v>
      </c>
      <c r="M122" s="207"/>
      <c r="N122" s="207" t="s">
        <v>201</v>
      </c>
      <c r="O122" s="207"/>
      <c r="P122" s="207"/>
      <c r="Q122" s="208"/>
      <c r="R122" s="209"/>
      <c r="T122" s="108" t="s">
        <v>229</v>
      </c>
      <c r="U122" s="109" t="s">
        <v>42</v>
      </c>
      <c r="V122" s="109" t="s">
        <v>230</v>
      </c>
      <c r="W122" s="109" t="s">
        <v>231</v>
      </c>
      <c r="X122" s="109" t="s">
        <v>232</v>
      </c>
      <c r="Y122" s="109" t="s">
        <v>233</v>
      </c>
      <c r="Z122" s="109" t="s">
        <v>234</v>
      </c>
      <c r="AA122" s="110" t="s">
        <v>235</v>
      </c>
    </row>
    <row r="123" spans="2:63" s="1" customFormat="1" ht="29.25" customHeight="1">
      <c r="B123" s="48"/>
      <c r="C123" s="112" t="s">
        <v>198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210">
        <f>BK123</f>
        <v>0</v>
      </c>
      <c r="O123" s="211"/>
      <c r="P123" s="211"/>
      <c r="Q123" s="211"/>
      <c r="R123" s="50"/>
      <c r="T123" s="111"/>
      <c r="U123" s="69"/>
      <c r="V123" s="69"/>
      <c r="W123" s="212">
        <f>W124+W169</f>
        <v>0</v>
      </c>
      <c r="X123" s="69"/>
      <c r="Y123" s="212">
        <f>Y124+Y169</f>
        <v>11.283399999999999</v>
      </c>
      <c r="Z123" s="69"/>
      <c r="AA123" s="213">
        <f>AA124+AA169</f>
        <v>10.56</v>
      </c>
      <c r="AT123" s="24" t="s">
        <v>77</v>
      </c>
      <c r="AU123" s="24" t="s">
        <v>203</v>
      </c>
      <c r="BK123" s="214">
        <f>BK124+BK169</f>
        <v>0</v>
      </c>
    </row>
    <row r="124" spans="2:63" s="10" customFormat="1" ht="37.4" customHeight="1">
      <c r="B124" s="215"/>
      <c r="C124" s="216"/>
      <c r="D124" s="217" t="s">
        <v>204</v>
      </c>
      <c r="E124" s="217"/>
      <c r="F124" s="217"/>
      <c r="G124" s="217"/>
      <c r="H124" s="217"/>
      <c r="I124" s="217"/>
      <c r="J124" s="217"/>
      <c r="K124" s="217"/>
      <c r="L124" s="217"/>
      <c r="M124" s="217"/>
      <c r="N124" s="218">
        <f>BK124</f>
        <v>0</v>
      </c>
      <c r="O124" s="189"/>
      <c r="P124" s="189"/>
      <c r="Q124" s="189"/>
      <c r="R124" s="219"/>
      <c r="T124" s="220"/>
      <c r="U124" s="216"/>
      <c r="V124" s="216"/>
      <c r="W124" s="221">
        <f>W125+W129+W138+W154+W159</f>
        <v>0</v>
      </c>
      <c r="X124" s="216"/>
      <c r="Y124" s="221">
        <f>Y125+Y129+Y138+Y154+Y159</f>
        <v>11.283399999999999</v>
      </c>
      <c r="Z124" s="216"/>
      <c r="AA124" s="222">
        <f>AA125+AA129+AA138+AA154+AA159</f>
        <v>10.56</v>
      </c>
      <c r="AR124" s="223" t="s">
        <v>85</v>
      </c>
      <c r="AT124" s="224" t="s">
        <v>77</v>
      </c>
      <c r="AU124" s="224" t="s">
        <v>78</v>
      </c>
      <c r="AY124" s="223" t="s">
        <v>236</v>
      </c>
      <c r="BK124" s="225">
        <f>BK125+BK129+BK138+BK154+BK159</f>
        <v>0</v>
      </c>
    </row>
    <row r="125" spans="2:63" s="10" customFormat="1" ht="19.9" customHeight="1">
      <c r="B125" s="215"/>
      <c r="C125" s="216"/>
      <c r="D125" s="226" t="s">
        <v>205</v>
      </c>
      <c r="E125" s="226"/>
      <c r="F125" s="226"/>
      <c r="G125" s="226"/>
      <c r="H125" s="226"/>
      <c r="I125" s="226"/>
      <c r="J125" s="226"/>
      <c r="K125" s="226"/>
      <c r="L125" s="226"/>
      <c r="M125" s="226"/>
      <c r="N125" s="227">
        <f>BK125</f>
        <v>0</v>
      </c>
      <c r="O125" s="228"/>
      <c r="P125" s="228"/>
      <c r="Q125" s="228"/>
      <c r="R125" s="219"/>
      <c r="T125" s="220"/>
      <c r="U125" s="216"/>
      <c r="V125" s="216"/>
      <c r="W125" s="221">
        <f>SUM(W126:W128)</f>
        <v>0</v>
      </c>
      <c r="X125" s="216"/>
      <c r="Y125" s="221">
        <f>SUM(Y126:Y128)</f>
        <v>0</v>
      </c>
      <c r="Z125" s="216"/>
      <c r="AA125" s="222">
        <f>SUM(AA126:AA128)</f>
        <v>0</v>
      </c>
      <c r="AR125" s="223" t="s">
        <v>85</v>
      </c>
      <c r="AT125" s="224" t="s">
        <v>77</v>
      </c>
      <c r="AU125" s="224" t="s">
        <v>85</v>
      </c>
      <c r="AY125" s="223" t="s">
        <v>236</v>
      </c>
      <c r="BK125" s="225">
        <f>SUM(BK126:BK128)</f>
        <v>0</v>
      </c>
    </row>
    <row r="126" spans="2:65" s="1" customFormat="1" ht="25.5" customHeight="1">
      <c r="B126" s="48"/>
      <c r="C126" s="229" t="s">
        <v>85</v>
      </c>
      <c r="D126" s="229" t="s">
        <v>237</v>
      </c>
      <c r="E126" s="230" t="s">
        <v>238</v>
      </c>
      <c r="F126" s="231" t="s">
        <v>239</v>
      </c>
      <c r="G126" s="231"/>
      <c r="H126" s="231"/>
      <c r="I126" s="231"/>
      <c r="J126" s="232" t="s">
        <v>240</v>
      </c>
      <c r="K126" s="233">
        <v>16</v>
      </c>
      <c r="L126" s="234">
        <v>0</v>
      </c>
      <c r="M126" s="235"/>
      <c r="N126" s="233">
        <f>ROUND(L126*K126,2)</f>
        <v>0</v>
      </c>
      <c r="O126" s="233"/>
      <c r="P126" s="233"/>
      <c r="Q126" s="233"/>
      <c r="R126" s="50"/>
      <c r="T126" s="236" t="s">
        <v>21</v>
      </c>
      <c r="U126" s="58" t="s">
        <v>43</v>
      </c>
      <c r="V126" s="49"/>
      <c r="W126" s="237">
        <f>V126*K126</f>
        <v>0</v>
      </c>
      <c r="X126" s="237">
        <v>0</v>
      </c>
      <c r="Y126" s="237">
        <f>X126*K126</f>
        <v>0</v>
      </c>
      <c r="Z126" s="237">
        <v>0</v>
      </c>
      <c r="AA126" s="238">
        <f>Z126*K126</f>
        <v>0</v>
      </c>
      <c r="AR126" s="24" t="s">
        <v>241</v>
      </c>
      <c r="AT126" s="24" t="s">
        <v>237</v>
      </c>
      <c r="AU126" s="24" t="s">
        <v>90</v>
      </c>
      <c r="AY126" s="24" t="s">
        <v>236</v>
      </c>
      <c r="BE126" s="154">
        <f>IF(U126="základní",N126,0)</f>
        <v>0</v>
      </c>
      <c r="BF126" s="154">
        <f>IF(U126="snížená",N126,0)</f>
        <v>0</v>
      </c>
      <c r="BG126" s="154">
        <f>IF(U126="zákl. přenesená",N126,0)</f>
        <v>0</v>
      </c>
      <c r="BH126" s="154">
        <f>IF(U126="sníž. přenesená",N126,0)</f>
        <v>0</v>
      </c>
      <c r="BI126" s="154">
        <f>IF(U126="nulová",N126,0)</f>
        <v>0</v>
      </c>
      <c r="BJ126" s="24" t="s">
        <v>85</v>
      </c>
      <c r="BK126" s="154">
        <f>ROUND(L126*K126,2)</f>
        <v>0</v>
      </c>
      <c r="BL126" s="24" t="s">
        <v>241</v>
      </c>
      <c r="BM126" s="24" t="s">
        <v>376</v>
      </c>
    </row>
    <row r="127" spans="2:51" s="11" customFormat="1" ht="16.5" customHeight="1">
      <c r="B127" s="239"/>
      <c r="C127" s="240"/>
      <c r="D127" s="240"/>
      <c r="E127" s="241" t="s">
        <v>21</v>
      </c>
      <c r="F127" s="242" t="s">
        <v>243</v>
      </c>
      <c r="G127" s="243"/>
      <c r="H127" s="243"/>
      <c r="I127" s="243"/>
      <c r="J127" s="240"/>
      <c r="K127" s="241" t="s">
        <v>21</v>
      </c>
      <c r="L127" s="240"/>
      <c r="M127" s="240"/>
      <c r="N127" s="240"/>
      <c r="O127" s="240"/>
      <c r="P127" s="240"/>
      <c r="Q127" s="240"/>
      <c r="R127" s="244"/>
      <c r="T127" s="245"/>
      <c r="U127" s="240"/>
      <c r="V127" s="240"/>
      <c r="W127" s="240"/>
      <c r="X127" s="240"/>
      <c r="Y127" s="240"/>
      <c r="Z127" s="240"/>
      <c r="AA127" s="246"/>
      <c r="AT127" s="247" t="s">
        <v>244</v>
      </c>
      <c r="AU127" s="247" t="s">
        <v>90</v>
      </c>
      <c r="AV127" s="11" t="s">
        <v>85</v>
      </c>
      <c r="AW127" s="11" t="s">
        <v>35</v>
      </c>
      <c r="AX127" s="11" t="s">
        <v>78</v>
      </c>
      <c r="AY127" s="247" t="s">
        <v>236</v>
      </c>
    </row>
    <row r="128" spans="2:51" s="12" customFormat="1" ht="16.5" customHeight="1">
      <c r="B128" s="248"/>
      <c r="C128" s="249"/>
      <c r="D128" s="249"/>
      <c r="E128" s="250" t="s">
        <v>21</v>
      </c>
      <c r="F128" s="251" t="s">
        <v>315</v>
      </c>
      <c r="G128" s="249"/>
      <c r="H128" s="249"/>
      <c r="I128" s="249"/>
      <c r="J128" s="249"/>
      <c r="K128" s="252">
        <v>16</v>
      </c>
      <c r="L128" s="249"/>
      <c r="M128" s="249"/>
      <c r="N128" s="249"/>
      <c r="O128" s="249"/>
      <c r="P128" s="249"/>
      <c r="Q128" s="249"/>
      <c r="R128" s="253"/>
      <c r="T128" s="254"/>
      <c r="U128" s="249"/>
      <c r="V128" s="249"/>
      <c r="W128" s="249"/>
      <c r="X128" s="249"/>
      <c r="Y128" s="249"/>
      <c r="Z128" s="249"/>
      <c r="AA128" s="255"/>
      <c r="AT128" s="256" t="s">
        <v>244</v>
      </c>
      <c r="AU128" s="256" t="s">
        <v>90</v>
      </c>
      <c r="AV128" s="12" t="s">
        <v>90</v>
      </c>
      <c r="AW128" s="12" t="s">
        <v>35</v>
      </c>
      <c r="AX128" s="12" t="s">
        <v>85</v>
      </c>
      <c r="AY128" s="256" t="s">
        <v>236</v>
      </c>
    </row>
    <row r="129" spans="2:63" s="10" customFormat="1" ht="29.85" customHeight="1">
      <c r="B129" s="215"/>
      <c r="C129" s="216"/>
      <c r="D129" s="226" t="s">
        <v>206</v>
      </c>
      <c r="E129" s="226"/>
      <c r="F129" s="226"/>
      <c r="G129" s="226"/>
      <c r="H129" s="226"/>
      <c r="I129" s="226"/>
      <c r="J129" s="226"/>
      <c r="K129" s="226"/>
      <c r="L129" s="226"/>
      <c r="M129" s="226"/>
      <c r="N129" s="227">
        <f>BK129</f>
        <v>0</v>
      </c>
      <c r="O129" s="228"/>
      <c r="P129" s="228"/>
      <c r="Q129" s="228"/>
      <c r="R129" s="219"/>
      <c r="T129" s="220"/>
      <c r="U129" s="216"/>
      <c r="V129" s="216"/>
      <c r="W129" s="221">
        <f>SUM(W130:W137)</f>
        <v>0</v>
      </c>
      <c r="X129" s="216"/>
      <c r="Y129" s="221">
        <f>SUM(Y130:Y137)</f>
        <v>0</v>
      </c>
      <c r="Z129" s="216"/>
      <c r="AA129" s="222">
        <f>SUM(AA130:AA137)</f>
        <v>10.56</v>
      </c>
      <c r="AR129" s="223" t="s">
        <v>85</v>
      </c>
      <c r="AT129" s="224" t="s">
        <v>77</v>
      </c>
      <c r="AU129" s="224" t="s">
        <v>85</v>
      </c>
      <c r="AY129" s="223" t="s">
        <v>236</v>
      </c>
      <c r="BK129" s="225">
        <f>SUM(BK130:BK137)</f>
        <v>0</v>
      </c>
    </row>
    <row r="130" spans="2:65" s="1" customFormat="1" ht="25.5" customHeight="1">
      <c r="B130" s="48"/>
      <c r="C130" s="229" t="s">
        <v>90</v>
      </c>
      <c r="D130" s="229" t="s">
        <v>237</v>
      </c>
      <c r="E130" s="230" t="s">
        <v>401</v>
      </c>
      <c r="F130" s="231" t="s">
        <v>402</v>
      </c>
      <c r="G130" s="231"/>
      <c r="H130" s="231"/>
      <c r="I130" s="231"/>
      <c r="J130" s="232" t="s">
        <v>240</v>
      </c>
      <c r="K130" s="233">
        <v>16</v>
      </c>
      <c r="L130" s="234">
        <v>0</v>
      </c>
      <c r="M130" s="235"/>
      <c r="N130" s="233">
        <f>ROUND(L130*K130,2)</f>
        <v>0</v>
      </c>
      <c r="O130" s="233"/>
      <c r="P130" s="233"/>
      <c r="Q130" s="233"/>
      <c r="R130" s="50"/>
      <c r="T130" s="236" t="s">
        <v>21</v>
      </c>
      <c r="U130" s="58" t="s">
        <v>43</v>
      </c>
      <c r="V130" s="49"/>
      <c r="W130" s="237">
        <f>V130*K130</f>
        <v>0</v>
      </c>
      <c r="X130" s="237">
        <v>0</v>
      </c>
      <c r="Y130" s="237">
        <f>X130*K130</f>
        <v>0</v>
      </c>
      <c r="Z130" s="237">
        <v>0.22</v>
      </c>
      <c r="AA130" s="238">
        <f>Z130*K130</f>
        <v>3.52</v>
      </c>
      <c r="AR130" s="24" t="s">
        <v>241</v>
      </c>
      <c r="AT130" s="24" t="s">
        <v>237</v>
      </c>
      <c r="AU130" s="24" t="s">
        <v>90</v>
      </c>
      <c r="AY130" s="24" t="s">
        <v>236</v>
      </c>
      <c r="BE130" s="154">
        <f>IF(U130="základní",N130,0)</f>
        <v>0</v>
      </c>
      <c r="BF130" s="154">
        <f>IF(U130="snížená",N130,0)</f>
        <v>0</v>
      </c>
      <c r="BG130" s="154">
        <f>IF(U130="zákl. přenesená",N130,0)</f>
        <v>0</v>
      </c>
      <c r="BH130" s="154">
        <f>IF(U130="sníž. přenesená",N130,0)</f>
        <v>0</v>
      </c>
      <c r="BI130" s="154">
        <f>IF(U130="nulová",N130,0)</f>
        <v>0</v>
      </c>
      <c r="BJ130" s="24" t="s">
        <v>85</v>
      </c>
      <c r="BK130" s="154">
        <f>ROUND(L130*K130,2)</f>
        <v>0</v>
      </c>
      <c r="BL130" s="24" t="s">
        <v>241</v>
      </c>
      <c r="BM130" s="24" t="s">
        <v>403</v>
      </c>
    </row>
    <row r="131" spans="2:51" s="11" customFormat="1" ht="16.5" customHeight="1">
      <c r="B131" s="239"/>
      <c r="C131" s="240"/>
      <c r="D131" s="240"/>
      <c r="E131" s="241" t="s">
        <v>21</v>
      </c>
      <c r="F131" s="242" t="s">
        <v>249</v>
      </c>
      <c r="G131" s="243"/>
      <c r="H131" s="243"/>
      <c r="I131" s="243"/>
      <c r="J131" s="240"/>
      <c r="K131" s="241" t="s">
        <v>21</v>
      </c>
      <c r="L131" s="240"/>
      <c r="M131" s="240"/>
      <c r="N131" s="240"/>
      <c r="O131" s="240"/>
      <c r="P131" s="240"/>
      <c r="Q131" s="240"/>
      <c r="R131" s="244"/>
      <c r="T131" s="245"/>
      <c r="U131" s="240"/>
      <c r="V131" s="240"/>
      <c r="W131" s="240"/>
      <c r="X131" s="240"/>
      <c r="Y131" s="240"/>
      <c r="Z131" s="240"/>
      <c r="AA131" s="246"/>
      <c r="AT131" s="247" t="s">
        <v>244</v>
      </c>
      <c r="AU131" s="247" t="s">
        <v>90</v>
      </c>
      <c r="AV131" s="11" t="s">
        <v>85</v>
      </c>
      <c r="AW131" s="11" t="s">
        <v>35</v>
      </c>
      <c r="AX131" s="11" t="s">
        <v>78</v>
      </c>
      <c r="AY131" s="247" t="s">
        <v>236</v>
      </c>
    </row>
    <row r="132" spans="2:51" s="11" customFormat="1" ht="16.5" customHeight="1">
      <c r="B132" s="239"/>
      <c r="C132" s="240"/>
      <c r="D132" s="240"/>
      <c r="E132" s="241" t="s">
        <v>21</v>
      </c>
      <c r="F132" s="257" t="s">
        <v>404</v>
      </c>
      <c r="G132" s="240"/>
      <c r="H132" s="240"/>
      <c r="I132" s="240"/>
      <c r="J132" s="240"/>
      <c r="K132" s="241" t="s">
        <v>21</v>
      </c>
      <c r="L132" s="240"/>
      <c r="M132" s="240"/>
      <c r="N132" s="240"/>
      <c r="O132" s="240"/>
      <c r="P132" s="240"/>
      <c r="Q132" s="240"/>
      <c r="R132" s="244"/>
      <c r="T132" s="245"/>
      <c r="U132" s="240"/>
      <c r="V132" s="240"/>
      <c r="W132" s="240"/>
      <c r="X132" s="240"/>
      <c r="Y132" s="240"/>
      <c r="Z132" s="240"/>
      <c r="AA132" s="246"/>
      <c r="AT132" s="247" t="s">
        <v>244</v>
      </c>
      <c r="AU132" s="247" t="s">
        <v>90</v>
      </c>
      <c r="AV132" s="11" t="s">
        <v>85</v>
      </c>
      <c r="AW132" s="11" t="s">
        <v>35</v>
      </c>
      <c r="AX132" s="11" t="s">
        <v>78</v>
      </c>
      <c r="AY132" s="247" t="s">
        <v>236</v>
      </c>
    </row>
    <row r="133" spans="2:51" s="12" customFormat="1" ht="16.5" customHeight="1">
      <c r="B133" s="248"/>
      <c r="C133" s="249"/>
      <c r="D133" s="249"/>
      <c r="E133" s="250" t="s">
        <v>21</v>
      </c>
      <c r="F133" s="251" t="s">
        <v>315</v>
      </c>
      <c r="G133" s="249"/>
      <c r="H133" s="249"/>
      <c r="I133" s="249"/>
      <c r="J133" s="249"/>
      <c r="K133" s="252">
        <v>16</v>
      </c>
      <c r="L133" s="249"/>
      <c r="M133" s="249"/>
      <c r="N133" s="249"/>
      <c r="O133" s="249"/>
      <c r="P133" s="249"/>
      <c r="Q133" s="249"/>
      <c r="R133" s="253"/>
      <c r="T133" s="254"/>
      <c r="U133" s="249"/>
      <c r="V133" s="249"/>
      <c r="W133" s="249"/>
      <c r="X133" s="249"/>
      <c r="Y133" s="249"/>
      <c r="Z133" s="249"/>
      <c r="AA133" s="255"/>
      <c r="AT133" s="256" t="s">
        <v>244</v>
      </c>
      <c r="AU133" s="256" t="s">
        <v>90</v>
      </c>
      <c r="AV133" s="12" t="s">
        <v>90</v>
      </c>
      <c r="AW133" s="12" t="s">
        <v>35</v>
      </c>
      <c r="AX133" s="12" t="s">
        <v>85</v>
      </c>
      <c r="AY133" s="256" t="s">
        <v>236</v>
      </c>
    </row>
    <row r="134" spans="2:65" s="1" customFormat="1" ht="25.5" customHeight="1">
      <c r="B134" s="48"/>
      <c r="C134" s="229" t="s">
        <v>250</v>
      </c>
      <c r="D134" s="229" t="s">
        <v>237</v>
      </c>
      <c r="E134" s="230" t="s">
        <v>406</v>
      </c>
      <c r="F134" s="231" t="s">
        <v>407</v>
      </c>
      <c r="G134" s="231"/>
      <c r="H134" s="231"/>
      <c r="I134" s="231"/>
      <c r="J134" s="232" t="s">
        <v>240</v>
      </c>
      <c r="K134" s="233">
        <v>16</v>
      </c>
      <c r="L134" s="234">
        <v>0</v>
      </c>
      <c r="M134" s="235"/>
      <c r="N134" s="233">
        <f>ROUND(L134*K134,2)</f>
        <v>0</v>
      </c>
      <c r="O134" s="233"/>
      <c r="P134" s="233"/>
      <c r="Q134" s="233"/>
      <c r="R134" s="50"/>
      <c r="T134" s="236" t="s">
        <v>21</v>
      </c>
      <c r="U134" s="58" t="s">
        <v>43</v>
      </c>
      <c r="V134" s="49"/>
      <c r="W134" s="237">
        <f>V134*K134</f>
        <v>0</v>
      </c>
      <c r="X134" s="237">
        <v>0</v>
      </c>
      <c r="Y134" s="237">
        <f>X134*K134</f>
        <v>0</v>
      </c>
      <c r="Z134" s="237">
        <v>0.44</v>
      </c>
      <c r="AA134" s="238">
        <f>Z134*K134</f>
        <v>7.04</v>
      </c>
      <c r="AR134" s="24" t="s">
        <v>241</v>
      </c>
      <c r="AT134" s="24" t="s">
        <v>237</v>
      </c>
      <c r="AU134" s="24" t="s">
        <v>90</v>
      </c>
      <c r="AY134" s="24" t="s">
        <v>236</v>
      </c>
      <c r="BE134" s="154">
        <f>IF(U134="základní",N134,0)</f>
        <v>0</v>
      </c>
      <c r="BF134" s="154">
        <f>IF(U134="snížená",N134,0)</f>
        <v>0</v>
      </c>
      <c r="BG134" s="154">
        <f>IF(U134="zákl. přenesená",N134,0)</f>
        <v>0</v>
      </c>
      <c r="BH134" s="154">
        <f>IF(U134="sníž. přenesená",N134,0)</f>
        <v>0</v>
      </c>
      <c r="BI134" s="154">
        <f>IF(U134="nulová",N134,0)</f>
        <v>0</v>
      </c>
      <c r="BJ134" s="24" t="s">
        <v>85</v>
      </c>
      <c r="BK134" s="154">
        <f>ROUND(L134*K134,2)</f>
        <v>0</v>
      </c>
      <c r="BL134" s="24" t="s">
        <v>241</v>
      </c>
      <c r="BM134" s="24" t="s">
        <v>408</v>
      </c>
    </row>
    <row r="135" spans="2:51" s="11" customFormat="1" ht="16.5" customHeight="1">
      <c r="B135" s="239"/>
      <c r="C135" s="240"/>
      <c r="D135" s="240"/>
      <c r="E135" s="241" t="s">
        <v>21</v>
      </c>
      <c r="F135" s="242" t="s">
        <v>249</v>
      </c>
      <c r="G135" s="243"/>
      <c r="H135" s="243"/>
      <c r="I135" s="243"/>
      <c r="J135" s="240"/>
      <c r="K135" s="241" t="s">
        <v>21</v>
      </c>
      <c r="L135" s="240"/>
      <c r="M135" s="240"/>
      <c r="N135" s="240"/>
      <c r="O135" s="240"/>
      <c r="P135" s="240"/>
      <c r="Q135" s="240"/>
      <c r="R135" s="244"/>
      <c r="T135" s="245"/>
      <c r="U135" s="240"/>
      <c r="V135" s="240"/>
      <c r="W135" s="240"/>
      <c r="X135" s="240"/>
      <c r="Y135" s="240"/>
      <c r="Z135" s="240"/>
      <c r="AA135" s="246"/>
      <c r="AT135" s="247" t="s">
        <v>244</v>
      </c>
      <c r="AU135" s="247" t="s">
        <v>90</v>
      </c>
      <c r="AV135" s="11" t="s">
        <v>85</v>
      </c>
      <c r="AW135" s="11" t="s">
        <v>35</v>
      </c>
      <c r="AX135" s="11" t="s">
        <v>78</v>
      </c>
      <c r="AY135" s="247" t="s">
        <v>236</v>
      </c>
    </row>
    <row r="136" spans="2:51" s="11" customFormat="1" ht="16.5" customHeight="1">
      <c r="B136" s="239"/>
      <c r="C136" s="240"/>
      <c r="D136" s="240"/>
      <c r="E136" s="241" t="s">
        <v>21</v>
      </c>
      <c r="F136" s="257" t="s">
        <v>409</v>
      </c>
      <c r="G136" s="240"/>
      <c r="H136" s="240"/>
      <c r="I136" s="240"/>
      <c r="J136" s="240"/>
      <c r="K136" s="241" t="s">
        <v>21</v>
      </c>
      <c r="L136" s="240"/>
      <c r="M136" s="240"/>
      <c r="N136" s="240"/>
      <c r="O136" s="240"/>
      <c r="P136" s="240"/>
      <c r="Q136" s="240"/>
      <c r="R136" s="244"/>
      <c r="T136" s="245"/>
      <c r="U136" s="240"/>
      <c r="V136" s="240"/>
      <c r="W136" s="240"/>
      <c r="X136" s="240"/>
      <c r="Y136" s="240"/>
      <c r="Z136" s="240"/>
      <c r="AA136" s="246"/>
      <c r="AT136" s="247" t="s">
        <v>244</v>
      </c>
      <c r="AU136" s="247" t="s">
        <v>90</v>
      </c>
      <c r="AV136" s="11" t="s">
        <v>85</v>
      </c>
      <c r="AW136" s="11" t="s">
        <v>35</v>
      </c>
      <c r="AX136" s="11" t="s">
        <v>78</v>
      </c>
      <c r="AY136" s="247" t="s">
        <v>236</v>
      </c>
    </row>
    <row r="137" spans="2:51" s="12" customFormat="1" ht="16.5" customHeight="1">
      <c r="B137" s="248"/>
      <c r="C137" s="249"/>
      <c r="D137" s="249"/>
      <c r="E137" s="250" t="s">
        <v>21</v>
      </c>
      <c r="F137" s="251" t="s">
        <v>315</v>
      </c>
      <c r="G137" s="249"/>
      <c r="H137" s="249"/>
      <c r="I137" s="249"/>
      <c r="J137" s="249"/>
      <c r="K137" s="252">
        <v>16</v>
      </c>
      <c r="L137" s="249"/>
      <c r="M137" s="249"/>
      <c r="N137" s="249"/>
      <c r="O137" s="249"/>
      <c r="P137" s="249"/>
      <c r="Q137" s="249"/>
      <c r="R137" s="253"/>
      <c r="T137" s="254"/>
      <c r="U137" s="249"/>
      <c r="V137" s="249"/>
      <c r="W137" s="249"/>
      <c r="X137" s="249"/>
      <c r="Y137" s="249"/>
      <c r="Z137" s="249"/>
      <c r="AA137" s="255"/>
      <c r="AT137" s="256" t="s">
        <v>244</v>
      </c>
      <c r="AU137" s="256" t="s">
        <v>90</v>
      </c>
      <c r="AV137" s="12" t="s">
        <v>90</v>
      </c>
      <c r="AW137" s="12" t="s">
        <v>35</v>
      </c>
      <c r="AX137" s="12" t="s">
        <v>85</v>
      </c>
      <c r="AY137" s="256" t="s">
        <v>236</v>
      </c>
    </row>
    <row r="138" spans="2:63" s="10" customFormat="1" ht="29.85" customHeight="1">
      <c r="B138" s="215"/>
      <c r="C138" s="216"/>
      <c r="D138" s="226" t="s">
        <v>207</v>
      </c>
      <c r="E138" s="226"/>
      <c r="F138" s="226"/>
      <c r="G138" s="226"/>
      <c r="H138" s="226"/>
      <c r="I138" s="226"/>
      <c r="J138" s="226"/>
      <c r="K138" s="226"/>
      <c r="L138" s="226"/>
      <c r="M138" s="226"/>
      <c r="N138" s="227">
        <f>BK138</f>
        <v>0</v>
      </c>
      <c r="O138" s="228"/>
      <c r="P138" s="228"/>
      <c r="Q138" s="228"/>
      <c r="R138" s="219"/>
      <c r="T138" s="220"/>
      <c r="U138" s="216"/>
      <c r="V138" s="216"/>
      <c r="W138" s="221">
        <f>SUM(W139:W153)</f>
        <v>0</v>
      </c>
      <c r="X138" s="216"/>
      <c r="Y138" s="221">
        <f>SUM(Y139:Y153)</f>
        <v>9.5384</v>
      </c>
      <c r="Z138" s="216"/>
      <c r="AA138" s="222">
        <f>SUM(AA139:AA153)</f>
        <v>0</v>
      </c>
      <c r="AR138" s="223" t="s">
        <v>85</v>
      </c>
      <c r="AT138" s="224" t="s">
        <v>77</v>
      </c>
      <c r="AU138" s="224" t="s">
        <v>85</v>
      </c>
      <c r="AY138" s="223" t="s">
        <v>236</v>
      </c>
      <c r="BK138" s="225">
        <f>SUM(BK139:BK153)</f>
        <v>0</v>
      </c>
    </row>
    <row r="139" spans="2:65" s="1" customFormat="1" ht="16.5" customHeight="1">
      <c r="B139" s="48"/>
      <c r="C139" s="229" t="s">
        <v>241</v>
      </c>
      <c r="D139" s="229" t="s">
        <v>237</v>
      </c>
      <c r="E139" s="230" t="s">
        <v>416</v>
      </c>
      <c r="F139" s="231" t="s">
        <v>417</v>
      </c>
      <c r="G139" s="231"/>
      <c r="H139" s="231"/>
      <c r="I139" s="231"/>
      <c r="J139" s="232" t="s">
        <v>240</v>
      </c>
      <c r="K139" s="233">
        <v>16</v>
      </c>
      <c r="L139" s="234">
        <v>0</v>
      </c>
      <c r="M139" s="235"/>
      <c r="N139" s="233">
        <f>ROUND(L139*K139,2)</f>
        <v>0</v>
      </c>
      <c r="O139" s="233"/>
      <c r="P139" s="233"/>
      <c r="Q139" s="233"/>
      <c r="R139" s="50"/>
      <c r="T139" s="236" t="s">
        <v>21</v>
      </c>
      <c r="U139" s="58" t="s">
        <v>43</v>
      </c>
      <c r="V139" s="49"/>
      <c r="W139" s="237">
        <f>V139*K139</f>
        <v>0</v>
      </c>
      <c r="X139" s="237">
        <v>0.378</v>
      </c>
      <c r="Y139" s="237">
        <f>X139*K139</f>
        <v>6.048</v>
      </c>
      <c r="Z139" s="237">
        <v>0</v>
      </c>
      <c r="AA139" s="238">
        <f>Z139*K139</f>
        <v>0</v>
      </c>
      <c r="AR139" s="24" t="s">
        <v>241</v>
      </c>
      <c r="AT139" s="24" t="s">
        <v>237</v>
      </c>
      <c r="AU139" s="24" t="s">
        <v>90</v>
      </c>
      <c r="AY139" s="24" t="s">
        <v>236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24" t="s">
        <v>85</v>
      </c>
      <c r="BK139" s="154">
        <f>ROUND(L139*K139,2)</f>
        <v>0</v>
      </c>
      <c r="BL139" s="24" t="s">
        <v>241</v>
      </c>
      <c r="BM139" s="24" t="s">
        <v>418</v>
      </c>
    </row>
    <row r="140" spans="2:51" s="11" customFormat="1" ht="16.5" customHeight="1">
      <c r="B140" s="239"/>
      <c r="C140" s="240"/>
      <c r="D140" s="240"/>
      <c r="E140" s="241" t="s">
        <v>21</v>
      </c>
      <c r="F140" s="242" t="s">
        <v>419</v>
      </c>
      <c r="G140" s="243"/>
      <c r="H140" s="243"/>
      <c r="I140" s="243"/>
      <c r="J140" s="240"/>
      <c r="K140" s="241" t="s">
        <v>21</v>
      </c>
      <c r="L140" s="240"/>
      <c r="M140" s="240"/>
      <c r="N140" s="240"/>
      <c r="O140" s="240"/>
      <c r="P140" s="240"/>
      <c r="Q140" s="240"/>
      <c r="R140" s="244"/>
      <c r="T140" s="245"/>
      <c r="U140" s="240"/>
      <c r="V140" s="240"/>
      <c r="W140" s="240"/>
      <c r="X140" s="240"/>
      <c r="Y140" s="240"/>
      <c r="Z140" s="240"/>
      <c r="AA140" s="246"/>
      <c r="AT140" s="247" t="s">
        <v>244</v>
      </c>
      <c r="AU140" s="247" t="s">
        <v>90</v>
      </c>
      <c r="AV140" s="11" t="s">
        <v>85</v>
      </c>
      <c r="AW140" s="11" t="s">
        <v>35</v>
      </c>
      <c r="AX140" s="11" t="s">
        <v>78</v>
      </c>
      <c r="AY140" s="247" t="s">
        <v>236</v>
      </c>
    </row>
    <row r="141" spans="2:51" s="11" customFormat="1" ht="16.5" customHeight="1">
      <c r="B141" s="239"/>
      <c r="C141" s="240"/>
      <c r="D141" s="240"/>
      <c r="E141" s="241" t="s">
        <v>21</v>
      </c>
      <c r="F141" s="257" t="s">
        <v>249</v>
      </c>
      <c r="G141" s="240"/>
      <c r="H141" s="240"/>
      <c r="I141" s="240"/>
      <c r="J141" s="240"/>
      <c r="K141" s="241" t="s">
        <v>21</v>
      </c>
      <c r="L141" s="240"/>
      <c r="M141" s="240"/>
      <c r="N141" s="240"/>
      <c r="O141" s="240"/>
      <c r="P141" s="240"/>
      <c r="Q141" s="240"/>
      <c r="R141" s="244"/>
      <c r="T141" s="245"/>
      <c r="U141" s="240"/>
      <c r="V141" s="240"/>
      <c r="W141" s="240"/>
      <c r="X141" s="240"/>
      <c r="Y141" s="240"/>
      <c r="Z141" s="240"/>
      <c r="AA141" s="246"/>
      <c r="AT141" s="247" t="s">
        <v>244</v>
      </c>
      <c r="AU141" s="247" t="s">
        <v>90</v>
      </c>
      <c r="AV141" s="11" t="s">
        <v>85</v>
      </c>
      <c r="AW141" s="11" t="s">
        <v>35</v>
      </c>
      <c r="AX141" s="11" t="s">
        <v>78</v>
      </c>
      <c r="AY141" s="247" t="s">
        <v>236</v>
      </c>
    </row>
    <row r="142" spans="2:51" s="12" customFormat="1" ht="16.5" customHeight="1">
      <c r="B142" s="248"/>
      <c r="C142" s="249"/>
      <c r="D142" s="249"/>
      <c r="E142" s="250" t="s">
        <v>21</v>
      </c>
      <c r="F142" s="251" t="s">
        <v>315</v>
      </c>
      <c r="G142" s="249"/>
      <c r="H142" s="249"/>
      <c r="I142" s="249"/>
      <c r="J142" s="249"/>
      <c r="K142" s="252">
        <v>16</v>
      </c>
      <c r="L142" s="249"/>
      <c r="M142" s="249"/>
      <c r="N142" s="249"/>
      <c r="O142" s="249"/>
      <c r="P142" s="249"/>
      <c r="Q142" s="249"/>
      <c r="R142" s="253"/>
      <c r="T142" s="254"/>
      <c r="U142" s="249"/>
      <c r="V142" s="249"/>
      <c r="W142" s="249"/>
      <c r="X142" s="249"/>
      <c r="Y142" s="249"/>
      <c r="Z142" s="249"/>
      <c r="AA142" s="255"/>
      <c r="AT142" s="256" t="s">
        <v>244</v>
      </c>
      <c r="AU142" s="256" t="s">
        <v>90</v>
      </c>
      <c r="AV142" s="12" t="s">
        <v>90</v>
      </c>
      <c r="AW142" s="12" t="s">
        <v>35</v>
      </c>
      <c r="AX142" s="12" t="s">
        <v>85</v>
      </c>
      <c r="AY142" s="256" t="s">
        <v>236</v>
      </c>
    </row>
    <row r="143" spans="2:65" s="1" customFormat="1" ht="38.25" customHeight="1">
      <c r="B143" s="48"/>
      <c r="C143" s="229" t="s">
        <v>260</v>
      </c>
      <c r="D143" s="229" t="s">
        <v>237</v>
      </c>
      <c r="E143" s="230" t="s">
        <v>420</v>
      </c>
      <c r="F143" s="231" t="s">
        <v>421</v>
      </c>
      <c r="G143" s="231"/>
      <c r="H143" s="231"/>
      <c r="I143" s="231"/>
      <c r="J143" s="232" t="s">
        <v>240</v>
      </c>
      <c r="K143" s="233">
        <v>16</v>
      </c>
      <c r="L143" s="234">
        <v>0</v>
      </c>
      <c r="M143" s="235"/>
      <c r="N143" s="233">
        <f>ROUND(L143*K143,2)</f>
        <v>0</v>
      </c>
      <c r="O143" s="233"/>
      <c r="P143" s="233"/>
      <c r="Q143" s="233"/>
      <c r="R143" s="50"/>
      <c r="T143" s="236" t="s">
        <v>21</v>
      </c>
      <c r="U143" s="58" t="s">
        <v>43</v>
      </c>
      <c r="V143" s="49"/>
      <c r="W143" s="237">
        <f>V143*K143</f>
        <v>0</v>
      </c>
      <c r="X143" s="237">
        <v>0.08425</v>
      </c>
      <c r="Y143" s="237">
        <f>X143*K143</f>
        <v>1.348</v>
      </c>
      <c r="Z143" s="237">
        <v>0</v>
      </c>
      <c r="AA143" s="238">
        <f>Z143*K143</f>
        <v>0</v>
      </c>
      <c r="AR143" s="24" t="s">
        <v>241</v>
      </c>
      <c r="AT143" s="24" t="s">
        <v>237</v>
      </c>
      <c r="AU143" s="24" t="s">
        <v>90</v>
      </c>
      <c r="AY143" s="24" t="s">
        <v>236</v>
      </c>
      <c r="BE143" s="154">
        <f>IF(U143="základní",N143,0)</f>
        <v>0</v>
      </c>
      <c r="BF143" s="154">
        <f>IF(U143="snížená",N143,0)</f>
        <v>0</v>
      </c>
      <c r="BG143" s="154">
        <f>IF(U143="zákl. přenesená",N143,0)</f>
        <v>0</v>
      </c>
      <c r="BH143" s="154">
        <f>IF(U143="sníž. přenesená",N143,0)</f>
        <v>0</v>
      </c>
      <c r="BI143" s="154">
        <f>IF(U143="nulová",N143,0)</f>
        <v>0</v>
      </c>
      <c r="BJ143" s="24" t="s">
        <v>85</v>
      </c>
      <c r="BK143" s="154">
        <f>ROUND(L143*K143,2)</f>
        <v>0</v>
      </c>
      <c r="BL143" s="24" t="s">
        <v>241</v>
      </c>
      <c r="BM143" s="24" t="s">
        <v>422</v>
      </c>
    </row>
    <row r="144" spans="2:51" s="11" customFormat="1" ht="16.5" customHeight="1">
      <c r="B144" s="239"/>
      <c r="C144" s="240"/>
      <c r="D144" s="240"/>
      <c r="E144" s="241" t="s">
        <v>21</v>
      </c>
      <c r="F144" s="242" t="s">
        <v>419</v>
      </c>
      <c r="G144" s="243"/>
      <c r="H144" s="243"/>
      <c r="I144" s="243"/>
      <c r="J144" s="240"/>
      <c r="K144" s="241" t="s">
        <v>21</v>
      </c>
      <c r="L144" s="240"/>
      <c r="M144" s="240"/>
      <c r="N144" s="240"/>
      <c r="O144" s="240"/>
      <c r="P144" s="240"/>
      <c r="Q144" s="240"/>
      <c r="R144" s="244"/>
      <c r="T144" s="245"/>
      <c r="U144" s="240"/>
      <c r="V144" s="240"/>
      <c r="W144" s="240"/>
      <c r="X144" s="240"/>
      <c r="Y144" s="240"/>
      <c r="Z144" s="240"/>
      <c r="AA144" s="246"/>
      <c r="AT144" s="247" t="s">
        <v>244</v>
      </c>
      <c r="AU144" s="247" t="s">
        <v>90</v>
      </c>
      <c r="AV144" s="11" t="s">
        <v>85</v>
      </c>
      <c r="AW144" s="11" t="s">
        <v>35</v>
      </c>
      <c r="AX144" s="11" t="s">
        <v>78</v>
      </c>
      <c r="AY144" s="247" t="s">
        <v>236</v>
      </c>
    </row>
    <row r="145" spans="2:51" s="11" customFormat="1" ht="16.5" customHeight="1">
      <c r="B145" s="239"/>
      <c r="C145" s="240"/>
      <c r="D145" s="240"/>
      <c r="E145" s="241" t="s">
        <v>21</v>
      </c>
      <c r="F145" s="257" t="s">
        <v>249</v>
      </c>
      <c r="G145" s="240"/>
      <c r="H145" s="240"/>
      <c r="I145" s="240"/>
      <c r="J145" s="240"/>
      <c r="K145" s="241" t="s">
        <v>21</v>
      </c>
      <c r="L145" s="240"/>
      <c r="M145" s="240"/>
      <c r="N145" s="240"/>
      <c r="O145" s="240"/>
      <c r="P145" s="240"/>
      <c r="Q145" s="240"/>
      <c r="R145" s="244"/>
      <c r="T145" s="245"/>
      <c r="U145" s="240"/>
      <c r="V145" s="240"/>
      <c r="W145" s="240"/>
      <c r="X145" s="240"/>
      <c r="Y145" s="240"/>
      <c r="Z145" s="240"/>
      <c r="AA145" s="246"/>
      <c r="AT145" s="247" t="s">
        <v>244</v>
      </c>
      <c r="AU145" s="247" t="s">
        <v>90</v>
      </c>
      <c r="AV145" s="11" t="s">
        <v>85</v>
      </c>
      <c r="AW145" s="11" t="s">
        <v>35</v>
      </c>
      <c r="AX145" s="11" t="s">
        <v>78</v>
      </c>
      <c r="AY145" s="247" t="s">
        <v>236</v>
      </c>
    </row>
    <row r="146" spans="2:51" s="12" customFormat="1" ht="16.5" customHeight="1">
      <c r="B146" s="248"/>
      <c r="C146" s="249"/>
      <c r="D146" s="249"/>
      <c r="E146" s="250" t="s">
        <v>21</v>
      </c>
      <c r="F146" s="251" t="s">
        <v>315</v>
      </c>
      <c r="G146" s="249"/>
      <c r="H146" s="249"/>
      <c r="I146" s="249"/>
      <c r="J146" s="249"/>
      <c r="K146" s="252">
        <v>16</v>
      </c>
      <c r="L146" s="249"/>
      <c r="M146" s="249"/>
      <c r="N146" s="249"/>
      <c r="O146" s="249"/>
      <c r="P146" s="249"/>
      <c r="Q146" s="249"/>
      <c r="R146" s="253"/>
      <c r="T146" s="254"/>
      <c r="U146" s="249"/>
      <c r="V146" s="249"/>
      <c r="W146" s="249"/>
      <c r="X146" s="249"/>
      <c r="Y146" s="249"/>
      <c r="Z146" s="249"/>
      <c r="AA146" s="255"/>
      <c r="AT146" s="256" t="s">
        <v>244</v>
      </c>
      <c r="AU146" s="256" t="s">
        <v>90</v>
      </c>
      <c r="AV146" s="12" t="s">
        <v>90</v>
      </c>
      <c r="AW146" s="12" t="s">
        <v>35</v>
      </c>
      <c r="AX146" s="12" t="s">
        <v>85</v>
      </c>
      <c r="AY146" s="256" t="s">
        <v>236</v>
      </c>
    </row>
    <row r="147" spans="2:65" s="1" customFormat="1" ht="25.5" customHeight="1">
      <c r="B147" s="48"/>
      <c r="C147" s="271" t="s">
        <v>265</v>
      </c>
      <c r="D147" s="271" t="s">
        <v>385</v>
      </c>
      <c r="E147" s="272" t="s">
        <v>542</v>
      </c>
      <c r="F147" s="273" t="s">
        <v>543</v>
      </c>
      <c r="G147" s="273"/>
      <c r="H147" s="273"/>
      <c r="I147" s="273"/>
      <c r="J147" s="274" t="s">
        <v>240</v>
      </c>
      <c r="K147" s="275">
        <v>16.48</v>
      </c>
      <c r="L147" s="276">
        <v>0</v>
      </c>
      <c r="M147" s="277"/>
      <c r="N147" s="275">
        <f>ROUND(L147*K147,2)</f>
        <v>0</v>
      </c>
      <c r="O147" s="233"/>
      <c r="P147" s="233"/>
      <c r="Q147" s="233"/>
      <c r="R147" s="50"/>
      <c r="T147" s="236" t="s">
        <v>21</v>
      </c>
      <c r="U147" s="58" t="s">
        <v>43</v>
      </c>
      <c r="V147" s="49"/>
      <c r="W147" s="237">
        <f>V147*K147</f>
        <v>0</v>
      </c>
      <c r="X147" s="237">
        <v>0.13</v>
      </c>
      <c r="Y147" s="237">
        <f>X147*K147</f>
        <v>2.1424000000000003</v>
      </c>
      <c r="Z147" s="237">
        <v>0</v>
      </c>
      <c r="AA147" s="238">
        <f>Z147*K147</f>
        <v>0</v>
      </c>
      <c r="AR147" s="24" t="s">
        <v>274</v>
      </c>
      <c r="AT147" s="24" t="s">
        <v>385</v>
      </c>
      <c r="AU147" s="24" t="s">
        <v>90</v>
      </c>
      <c r="AY147" s="24" t="s">
        <v>236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24" t="s">
        <v>85</v>
      </c>
      <c r="BK147" s="154">
        <f>ROUND(L147*K147,2)</f>
        <v>0</v>
      </c>
      <c r="BL147" s="24" t="s">
        <v>241</v>
      </c>
      <c r="BM147" s="24" t="s">
        <v>725</v>
      </c>
    </row>
    <row r="148" spans="2:51" s="11" customFormat="1" ht="16.5" customHeight="1">
      <c r="B148" s="239"/>
      <c r="C148" s="240"/>
      <c r="D148" s="240"/>
      <c r="E148" s="241" t="s">
        <v>21</v>
      </c>
      <c r="F148" s="242" t="s">
        <v>419</v>
      </c>
      <c r="G148" s="243"/>
      <c r="H148" s="243"/>
      <c r="I148" s="243"/>
      <c r="J148" s="240"/>
      <c r="K148" s="241" t="s">
        <v>21</v>
      </c>
      <c r="L148" s="240"/>
      <c r="M148" s="240"/>
      <c r="N148" s="240"/>
      <c r="O148" s="240"/>
      <c r="P148" s="240"/>
      <c r="Q148" s="240"/>
      <c r="R148" s="244"/>
      <c r="T148" s="245"/>
      <c r="U148" s="240"/>
      <c r="V148" s="240"/>
      <c r="W148" s="240"/>
      <c r="X148" s="240"/>
      <c r="Y148" s="240"/>
      <c r="Z148" s="240"/>
      <c r="AA148" s="246"/>
      <c r="AT148" s="247" t="s">
        <v>244</v>
      </c>
      <c r="AU148" s="247" t="s">
        <v>90</v>
      </c>
      <c r="AV148" s="11" t="s">
        <v>85</v>
      </c>
      <c r="AW148" s="11" t="s">
        <v>35</v>
      </c>
      <c r="AX148" s="11" t="s">
        <v>78</v>
      </c>
      <c r="AY148" s="247" t="s">
        <v>236</v>
      </c>
    </row>
    <row r="149" spans="2:51" s="11" customFormat="1" ht="16.5" customHeight="1">
      <c r="B149" s="239"/>
      <c r="C149" s="240"/>
      <c r="D149" s="240"/>
      <c r="E149" s="241" t="s">
        <v>21</v>
      </c>
      <c r="F149" s="257" t="s">
        <v>249</v>
      </c>
      <c r="G149" s="240"/>
      <c r="H149" s="240"/>
      <c r="I149" s="240"/>
      <c r="J149" s="240"/>
      <c r="K149" s="241" t="s">
        <v>21</v>
      </c>
      <c r="L149" s="240"/>
      <c r="M149" s="240"/>
      <c r="N149" s="240"/>
      <c r="O149" s="240"/>
      <c r="P149" s="240"/>
      <c r="Q149" s="240"/>
      <c r="R149" s="244"/>
      <c r="T149" s="245"/>
      <c r="U149" s="240"/>
      <c r="V149" s="240"/>
      <c r="W149" s="240"/>
      <c r="X149" s="240"/>
      <c r="Y149" s="240"/>
      <c r="Z149" s="240"/>
      <c r="AA149" s="246"/>
      <c r="AT149" s="247" t="s">
        <v>244</v>
      </c>
      <c r="AU149" s="247" t="s">
        <v>90</v>
      </c>
      <c r="AV149" s="11" t="s">
        <v>85</v>
      </c>
      <c r="AW149" s="11" t="s">
        <v>35</v>
      </c>
      <c r="AX149" s="11" t="s">
        <v>78</v>
      </c>
      <c r="AY149" s="247" t="s">
        <v>236</v>
      </c>
    </row>
    <row r="150" spans="2:51" s="11" customFormat="1" ht="25.5" customHeight="1">
      <c r="B150" s="239"/>
      <c r="C150" s="240"/>
      <c r="D150" s="240"/>
      <c r="E150" s="241" t="s">
        <v>21</v>
      </c>
      <c r="F150" s="257" t="s">
        <v>544</v>
      </c>
      <c r="G150" s="240"/>
      <c r="H150" s="240"/>
      <c r="I150" s="240"/>
      <c r="J150" s="240"/>
      <c r="K150" s="241" t="s">
        <v>21</v>
      </c>
      <c r="L150" s="240"/>
      <c r="M150" s="240"/>
      <c r="N150" s="240"/>
      <c r="O150" s="240"/>
      <c r="P150" s="240"/>
      <c r="Q150" s="240"/>
      <c r="R150" s="244"/>
      <c r="T150" s="245"/>
      <c r="U150" s="240"/>
      <c r="V150" s="240"/>
      <c r="W150" s="240"/>
      <c r="X150" s="240"/>
      <c r="Y150" s="240"/>
      <c r="Z150" s="240"/>
      <c r="AA150" s="246"/>
      <c r="AT150" s="247" t="s">
        <v>244</v>
      </c>
      <c r="AU150" s="247" t="s">
        <v>90</v>
      </c>
      <c r="AV150" s="11" t="s">
        <v>85</v>
      </c>
      <c r="AW150" s="11" t="s">
        <v>35</v>
      </c>
      <c r="AX150" s="11" t="s">
        <v>78</v>
      </c>
      <c r="AY150" s="247" t="s">
        <v>236</v>
      </c>
    </row>
    <row r="151" spans="2:51" s="11" customFormat="1" ht="16.5" customHeight="1">
      <c r="B151" s="239"/>
      <c r="C151" s="240"/>
      <c r="D151" s="240"/>
      <c r="E151" s="241" t="s">
        <v>21</v>
      </c>
      <c r="F151" s="257" t="s">
        <v>540</v>
      </c>
      <c r="G151" s="240"/>
      <c r="H151" s="240"/>
      <c r="I151" s="240"/>
      <c r="J151" s="240"/>
      <c r="K151" s="241" t="s">
        <v>21</v>
      </c>
      <c r="L151" s="240"/>
      <c r="M151" s="240"/>
      <c r="N151" s="240"/>
      <c r="O151" s="240"/>
      <c r="P151" s="240"/>
      <c r="Q151" s="240"/>
      <c r="R151" s="244"/>
      <c r="T151" s="245"/>
      <c r="U151" s="240"/>
      <c r="V151" s="240"/>
      <c r="W151" s="240"/>
      <c r="X151" s="240"/>
      <c r="Y151" s="240"/>
      <c r="Z151" s="240"/>
      <c r="AA151" s="246"/>
      <c r="AT151" s="247" t="s">
        <v>244</v>
      </c>
      <c r="AU151" s="247" t="s">
        <v>90</v>
      </c>
      <c r="AV151" s="11" t="s">
        <v>85</v>
      </c>
      <c r="AW151" s="11" t="s">
        <v>35</v>
      </c>
      <c r="AX151" s="11" t="s">
        <v>78</v>
      </c>
      <c r="AY151" s="247" t="s">
        <v>236</v>
      </c>
    </row>
    <row r="152" spans="2:51" s="12" customFormat="1" ht="16.5" customHeight="1">
      <c r="B152" s="248"/>
      <c r="C152" s="249"/>
      <c r="D152" s="249"/>
      <c r="E152" s="250" t="s">
        <v>21</v>
      </c>
      <c r="F152" s="251" t="s">
        <v>754</v>
      </c>
      <c r="G152" s="249"/>
      <c r="H152" s="249"/>
      <c r="I152" s="249"/>
      <c r="J152" s="249"/>
      <c r="K152" s="252">
        <v>16.48</v>
      </c>
      <c r="L152" s="249"/>
      <c r="M152" s="249"/>
      <c r="N152" s="249"/>
      <c r="O152" s="249"/>
      <c r="P152" s="249"/>
      <c r="Q152" s="249"/>
      <c r="R152" s="253"/>
      <c r="T152" s="254"/>
      <c r="U152" s="249"/>
      <c r="V152" s="249"/>
      <c r="W152" s="249"/>
      <c r="X152" s="249"/>
      <c r="Y152" s="249"/>
      <c r="Z152" s="249"/>
      <c r="AA152" s="255"/>
      <c r="AT152" s="256" t="s">
        <v>244</v>
      </c>
      <c r="AU152" s="256" t="s">
        <v>90</v>
      </c>
      <c r="AV152" s="12" t="s">
        <v>90</v>
      </c>
      <c r="AW152" s="12" t="s">
        <v>35</v>
      </c>
      <c r="AX152" s="12" t="s">
        <v>85</v>
      </c>
      <c r="AY152" s="256" t="s">
        <v>236</v>
      </c>
    </row>
    <row r="153" spans="2:51" s="11" customFormat="1" ht="16.5" customHeight="1">
      <c r="B153" s="239"/>
      <c r="C153" s="240"/>
      <c r="D153" s="240"/>
      <c r="E153" s="241" t="s">
        <v>21</v>
      </c>
      <c r="F153" s="257" t="s">
        <v>427</v>
      </c>
      <c r="G153" s="240"/>
      <c r="H153" s="240"/>
      <c r="I153" s="240"/>
      <c r="J153" s="240"/>
      <c r="K153" s="241" t="s">
        <v>21</v>
      </c>
      <c r="L153" s="240"/>
      <c r="M153" s="240"/>
      <c r="N153" s="240"/>
      <c r="O153" s="240"/>
      <c r="P153" s="240"/>
      <c r="Q153" s="240"/>
      <c r="R153" s="244"/>
      <c r="T153" s="245"/>
      <c r="U153" s="240"/>
      <c r="V153" s="240"/>
      <c r="W153" s="240"/>
      <c r="X153" s="240"/>
      <c r="Y153" s="240"/>
      <c r="Z153" s="240"/>
      <c r="AA153" s="246"/>
      <c r="AT153" s="247" t="s">
        <v>244</v>
      </c>
      <c r="AU153" s="247" t="s">
        <v>90</v>
      </c>
      <c r="AV153" s="11" t="s">
        <v>85</v>
      </c>
      <c r="AW153" s="11" t="s">
        <v>35</v>
      </c>
      <c r="AX153" s="11" t="s">
        <v>78</v>
      </c>
      <c r="AY153" s="247" t="s">
        <v>236</v>
      </c>
    </row>
    <row r="154" spans="2:63" s="10" customFormat="1" ht="29.85" customHeight="1">
      <c r="B154" s="215"/>
      <c r="C154" s="216"/>
      <c r="D154" s="226" t="s">
        <v>208</v>
      </c>
      <c r="E154" s="226"/>
      <c r="F154" s="226"/>
      <c r="G154" s="226"/>
      <c r="H154" s="226"/>
      <c r="I154" s="226"/>
      <c r="J154" s="226"/>
      <c r="K154" s="226"/>
      <c r="L154" s="226"/>
      <c r="M154" s="226"/>
      <c r="N154" s="227">
        <f>BK154</f>
        <v>0</v>
      </c>
      <c r="O154" s="228"/>
      <c r="P154" s="228"/>
      <c r="Q154" s="228"/>
      <c r="R154" s="219"/>
      <c r="T154" s="220"/>
      <c r="U154" s="216"/>
      <c r="V154" s="216"/>
      <c r="W154" s="221">
        <f>SUM(W155:W158)</f>
        <v>0</v>
      </c>
      <c r="X154" s="216"/>
      <c r="Y154" s="221">
        <f>SUM(Y155:Y158)</f>
        <v>1.7449999999999999</v>
      </c>
      <c r="Z154" s="216"/>
      <c r="AA154" s="222">
        <f>SUM(AA155:AA158)</f>
        <v>0</v>
      </c>
      <c r="AR154" s="223" t="s">
        <v>85</v>
      </c>
      <c r="AT154" s="224" t="s">
        <v>77</v>
      </c>
      <c r="AU154" s="224" t="s">
        <v>85</v>
      </c>
      <c r="AY154" s="223" t="s">
        <v>236</v>
      </c>
      <c r="BK154" s="225">
        <f>SUM(BK155:BK158)</f>
        <v>0</v>
      </c>
    </row>
    <row r="155" spans="2:65" s="1" customFormat="1" ht="38.25" customHeight="1">
      <c r="B155" s="48"/>
      <c r="C155" s="229" t="s">
        <v>269</v>
      </c>
      <c r="D155" s="229" t="s">
        <v>237</v>
      </c>
      <c r="E155" s="230" t="s">
        <v>454</v>
      </c>
      <c r="F155" s="231" t="s">
        <v>455</v>
      </c>
      <c r="G155" s="231"/>
      <c r="H155" s="231"/>
      <c r="I155" s="231"/>
      <c r="J155" s="232" t="s">
        <v>293</v>
      </c>
      <c r="K155" s="233">
        <v>10</v>
      </c>
      <c r="L155" s="234">
        <v>0</v>
      </c>
      <c r="M155" s="235"/>
      <c r="N155" s="233">
        <f>ROUND(L155*K155,2)</f>
        <v>0</v>
      </c>
      <c r="O155" s="233"/>
      <c r="P155" s="233"/>
      <c r="Q155" s="233"/>
      <c r="R155" s="50"/>
      <c r="T155" s="236" t="s">
        <v>21</v>
      </c>
      <c r="U155" s="58" t="s">
        <v>43</v>
      </c>
      <c r="V155" s="49"/>
      <c r="W155" s="237">
        <f>V155*K155</f>
        <v>0</v>
      </c>
      <c r="X155" s="237">
        <v>0.1295</v>
      </c>
      <c r="Y155" s="237">
        <f>X155*K155</f>
        <v>1.295</v>
      </c>
      <c r="Z155" s="237">
        <v>0</v>
      </c>
      <c r="AA155" s="238">
        <f>Z155*K155</f>
        <v>0</v>
      </c>
      <c r="AR155" s="24" t="s">
        <v>241</v>
      </c>
      <c r="AT155" s="24" t="s">
        <v>237</v>
      </c>
      <c r="AU155" s="24" t="s">
        <v>90</v>
      </c>
      <c r="AY155" s="24" t="s">
        <v>236</v>
      </c>
      <c r="BE155" s="154">
        <f>IF(U155="základní",N155,0)</f>
        <v>0</v>
      </c>
      <c r="BF155" s="154">
        <f>IF(U155="snížená",N155,0)</f>
        <v>0</v>
      </c>
      <c r="BG155" s="154">
        <f>IF(U155="zákl. přenesená",N155,0)</f>
        <v>0</v>
      </c>
      <c r="BH155" s="154">
        <f>IF(U155="sníž. přenesená",N155,0)</f>
        <v>0</v>
      </c>
      <c r="BI155" s="154">
        <f>IF(U155="nulová",N155,0)</f>
        <v>0</v>
      </c>
      <c r="BJ155" s="24" t="s">
        <v>85</v>
      </c>
      <c r="BK155" s="154">
        <f>ROUND(L155*K155,2)</f>
        <v>0</v>
      </c>
      <c r="BL155" s="24" t="s">
        <v>241</v>
      </c>
      <c r="BM155" s="24" t="s">
        <v>456</v>
      </c>
    </row>
    <row r="156" spans="2:51" s="11" customFormat="1" ht="16.5" customHeight="1">
      <c r="B156" s="239"/>
      <c r="C156" s="240"/>
      <c r="D156" s="240"/>
      <c r="E156" s="241" t="s">
        <v>21</v>
      </c>
      <c r="F156" s="242" t="s">
        <v>249</v>
      </c>
      <c r="G156" s="243"/>
      <c r="H156" s="243"/>
      <c r="I156" s="243"/>
      <c r="J156" s="240"/>
      <c r="K156" s="241" t="s">
        <v>21</v>
      </c>
      <c r="L156" s="240"/>
      <c r="M156" s="240"/>
      <c r="N156" s="240"/>
      <c r="O156" s="240"/>
      <c r="P156" s="240"/>
      <c r="Q156" s="240"/>
      <c r="R156" s="244"/>
      <c r="T156" s="245"/>
      <c r="U156" s="240"/>
      <c r="V156" s="240"/>
      <c r="W156" s="240"/>
      <c r="X156" s="240"/>
      <c r="Y156" s="240"/>
      <c r="Z156" s="240"/>
      <c r="AA156" s="246"/>
      <c r="AT156" s="247" t="s">
        <v>244</v>
      </c>
      <c r="AU156" s="247" t="s">
        <v>90</v>
      </c>
      <c r="AV156" s="11" t="s">
        <v>85</v>
      </c>
      <c r="AW156" s="11" t="s">
        <v>35</v>
      </c>
      <c r="AX156" s="11" t="s">
        <v>78</v>
      </c>
      <c r="AY156" s="247" t="s">
        <v>236</v>
      </c>
    </row>
    <row r="157" spans="2:51" s="12" customFormat="1" ht="16.5" customHeight="1">
      <c r="B157" s="248"/>
      <c r="C157" s="249"/>
      <c r="D157" s="249"/>
      <c r="E157" s="250" t="s">
        <v>21</v>
      </c>
      <c r="F157" s="251" t="s">
        <v>170</v>
      </c>
      <c r="G157" s="249"/>
      <c r="H157" s="249"/>
      <c r="I157" s="249"/>
      <c r="J157" s="249"/>
      <c r="K157" s="252">
        <v>10</v>
      </c>
      <c r="L157" s="249"/>
      <c r="M157" s="249"/>
      <c r="N157" s="249"/>
      <c r="O157" s="249"/>
      <c r="P157" s="249"/>
      <c r="Q157" s="249"/>
      <c r="R157" s="253"/>
      <c r="T157" s="254"/>
      <c r="U157" s="249"/>
      <c r="V157" s="249"/>
      <c r="W157" s="249"/>
      <c r="X157" s="249"/>
      <c r="Y157" s="249"/>
      <c r="Z157" s="249"/>
      <c r="AA157" s="255"/>
      <c r="AT157" s="256" t="s">
        <v>244</v>
      </c>
      <c r="AU157" s="256" t="s">
        <v>90</v>
      </c>
      <c r="AV157" s="12" t="s">
        <v>90</v>
      </c>
      <c r="AW157" s="12" t="s">
        <v>35</v>
      </c>
      <c r="AX157" s="12" t="s">
        <v>85</v>
      </c>
      <c r="AY157" s="256" t="s">
        <v>236</v>
      </c>
    </row>
    <row r="158" spans="2:65" s="1" customFormat="1" ht="25.5" customHeight="1">
      <c r="B158" s="48"/>
      <c r="C158" s="271" t="s">
        <v>274</v>
      </c>
      <c r="D158" s="271" t="s">
        <v>385</v>
      </c>
      <c r="E158" s="272" t="s">
        <v>458</v>
      </c>
      <c r="F158" s="273" t="s">
        <v>459</v>
      </c>
      <c r="G158" s="273"/>
      <c r="H158" s="273"/>
      <c r="I158" s="273"/>
      <c r="J158" s="274" t="s">
        <v>438</v>
      </c>
      <c r="K158" s="275">
        <v>10</v>
      </c>
      <c r="L158" s="276">
        <v>0</v>
      </c>
      <c r="M158" s="277"/>
      <c r="N158" s="275">
        <f>ROUND(L158*K158,2)</f>
        <v>0</v>
      </c>
      <c r="O158" s="233"/>
      <c r="P158" s="233"/>
      <c r="Q158" s="233"/>
      <c r="R158" s="50"/>
      <c r="T158" s="236" t="s">
        <v>21</v>
      </c>
      <c r="U158" s="58" t="s">
        <v>43</v>
      </c>
      <c r="V158" s="49"/>
      <c r="W158" s="237">
        <f>V158*K158</f>
        <v>0</v>
      </c>
      <c r="X158" s="237">
        <v>0.045</v>
      </c>
      <c r="Y158" s="237">
        <f>X158*K158</f>
        <v>0.44999999999999996</v>
      </c>
      <c r="Z158" s="237">
        <v>0</v>
      </c>
      <c r="AA158" s="238">
        <f>Z158*K158</f>
        <v>0</v>
      </c>
      <c r="AR158" s="24" t="s">
        <v>274</v>
      </c>
      <c r="AT158" s="24" t="s">
        <v>385</v>
      </c>
      <c r="AU158" s="24" t="s">
        <v>90</v>
      </c>
      <c r="AY158" s="24" t="s">
        <v>236</v>
      </c>
      <c r="BE158" s="154">
        <f>IF(U158="základní",N158,0)</f>
        <v>0</v>
      </c>
      <c r="BF158" s="154">
        <f>IF(U158="snížená",N158,0)</f>
        <v>0</v>
      </c>
      <c r="BG158" s="154">
        <f>IF(U158="zákl. přenesená",N158,0)</f>
        <v>0</v>
      </c>
      <c r="BH158" s="154">
        <f>IF(U158="sníž. přenesená",N158,0)</f>
        <v>0</v>
      </c>
      <c r="BI158" s="154">
        <f>IF(U158="nulová",N158,0)</f>
        <v>0</v>
      </c>
      <c r="BJ158" s="24" t="s">
        <v>85</v>
      </c>
      <c r="BK158" s="154">
        <f>ROUND(L158*K158,2)</f>
        <v>0</v>
      </c>
      <c r="BL158" s="24" t="s">
        <v>241</v>
      </c>
      <c r="BM158" s="24" t="s">
        <v>460</v>
      </c>
    </row>
    <row r="159" spans="2:63" s="10" customFormat="1" ht="29.85" customHeight="1">
      <c r="B159" s="215"/>
      <c r="C159" s="216"/>
      <c r="D159" s="226" t="s">
        <v>210</v>
      </c>
      <c r="E159" s="226"/>
      <c r="F159" s="226"/>
      <c r="G159" s="226"/>
      <c r="H159" s="226"/>
      <c r="I159" s="226"/>
      <c r="J159" s="226"/>
      <c r="K159" s="226"/>
      <c r="L159" s="226"/>
      <c r="M159" s="226"/>
      <c r="N159" s="278">
        <f>BK159</f>
        <v>0</v>
      </c>
      <c r="O159" s="279"/>
      <c r="P159" s="279"/>
      <c r="Q159" s="279"/>
      <c r="R159" s="219"/>
      <c r="T159" s="220"/>
      <c r="U159" s="216"/>
      <c r="V159" s="216"/>
      <c r="W159" s="221">
        <f>SUM(W160:W168)</f>
        <v>0</v>
      </c>
      <c r="X159" s="216"/>
      <c r="Y159" s="221">
        <f>SUM(Y160:Y168)</f>
        <v>0</v>
      </c>
      <c r="Z159" s="216"/>
      <c r="AA159" s="222">
        <f>SUM(AA160:AA168)</f>
        <v>0</v>
      </c>
      <c r="AR159" s="223" t="s">
        <v>85</v>
      </c>
      <c r="AT159" s="224" t="s">
        <v>77</v>
      </c>
      <c r="AU159" s="224" t="s">
        <v>85</v>
      </c>
      <c r="AY159" s="223" t="s">
        <v>236</v>
      </c>
      <c r="BK159" s="225">
        <f>SUM(BK160:BK168)</f>
        <v>0</v>
      </c>
    </row>
    <row r="160" spans="2:65" s="1" customFormat="1" ht="16.5" customHeight="1">
      <c r="B160" s="48"/>
      <c r="C160" s="229" t="s">
        <v>278</v>
      </c>
      <c r="D160" s="229" t="s">
        <v>237</v>
      </c>
      <c r="E160" s="230" t="s">
        <v>342</v>
      </c>
      <c r="F160" s="231" t="s">
        <v>343</v>
      </c>
      <c r="G160" s="231"/>
      <c r="H160" s="231"/>
      <c r="I160" s="231"/>
      <c r="J160" s="232" t="s">
        <v>344</v>
      </c>
      <c r="K160" s="233">
        <v>10.56</v>
      </c>
      <c r="L160" s="234">
        <v>0</v>
      </c>
      <c r="M160" s="235"/>
      <c r="N160" s="233">
        <f>ROUND(L160*K160,2)</f>
        <v>0</v>
      </c>
      <c r="O160" s="233"/>
      <c r="P160" s="233"/>
      <c r="Q160" s="233"/>
      <c r="R160" s="50"/>
      <c r="T160" s="236" t="s">
        <v>21</v>
      </c>
      <c r="U160" s="58" t="s">
        <v>43</v>
      </c>
      <c r="V160" s="49"/>
      <c r="W160" s="237">
        <f>V160*K160</f>
        <v>0</v>
      </c>
      <c r="X160" s="237">
        <v>0</v>
      </c>
      <c r="Y160" s="237">
        <f>X160*K160</f>
        <v>0</v>
      </c>
      <c r="Z160" s="237">
        <v>0</v>
      </c>
      <c r="AA160" s="238">
        <f>Z160*K160</f>
        <v>0</v>
      </c>
      <c r="AR160" s="24" t="s">
        <v>241</v>
      </c>
      <c r="AT160" s="24" t="s">
        <v>237</v>
      </c>
      <c r="AU160" s="24" t="s">
        <v>90</v>
      </c>
      <c r="AY160" s="24" t="s">
        <v>236</v>
      </c>
      <c r="BE160" s="154">
        <f>IF(U160="základní",N160,0)</f>
        <v>0</v>
      </c>
      <c r="BF160" s="154">
        <f>IF(U160="snížená",N160,0)</f>
        <v>0</v>
      </c>
      <c r="BG160" s="154">
        <f>IF(U160="zákl. přenesená",N160,0)</f>
        <v>0</v>
      </c>
      <c r="BH160" s="154">
        <f>IF(U160="sníž. přenesená",N160,0)</f>
        <v>0</v>
      </c>
      <c r="BI160" s="154">
        <f>IF(U160="nulová",N160,0)</f>
        <v>0</v>
      </c>
      <c r="BJ160" s="24" t="s">
        <v>85</v>
      </c>
      <c r="BK160" s="154">
        <f>ROUND(L160*K160,2)</f>
        <v>0</v>
      </c>
      <c r="BL160" s="24" t="s">
        <v>241</v>
      </c>
      <c r="BM160" s="24" t="s">
        <v>472</v>
      </c>
    </row>
    <row r="161" spans="2:65" s="1" customFormat="1" ht="25.5" customHeight="1">
      <c r="B161" s="48"/>
      <c r="C161" s="229" t="s">
        <v>170</v>
      </c>
      <c r="D161" s="229" t="s">
        <v>237</v>
      </c>
      <c r="E161" s="230" t="s">
        <v>347</v>
      </c>
      <c r="F161" s="231" t="s">
        <v>348</v>
      </c>
      <c r="G161" s="231"/>
      <c r="H161" s="231"/>
      <c r="I161" s="231"/>
      <c r="J161" s="232" t="s">
        <v>344</v>
      </c>
      <c r="K161" s="233">
        <v>211.2</v>
      </c>
      <c r="L161" s="234">
        <v>0</v>
      </c>
      <c r="M161" s="235"/>
      <c r="N161" s="233">
        <f>ROUND(L161*K161,2)</f>
        <v>0</v>
      </c>
      <c r="O161" s="233"/>
      <c r="P161" s="233"/>
      <c r="Q161" s="233"/>
      <c r="R161" s="50"/>
      <c r="T161" s="236" t="s">
        <v>21</v>
      </c>
      <c r="U161" s="58" t="s">
        <v>43</v>
      </c>
      <c r="V161" s="49"/>
      <c r="W161" s="237">
        <f>V161*K161</f>
        <v>0</v>
      </c>
      <c r="X161" s="237">
        <v>0</v>
      </c>
      <c r="Y161" s="237">
        <f>X161*K161</f>
        <v>0</v>
      </c>
      <c r="Z161" s="237">
        <v>0</v>
      </c>
      <c r="AA161" s="238">
        <f>Z161*K161</f>
        <v>0</v>
      </c>
      <c r="AR161" s="24" t="s">
        <v>241</v>
      </c>
      <c r="AT161" s="24" t="s">
        <v>237</v>
      </c>
      <c r="AU161" s="24" t="s">
        <v>90</v>
      </c>
      <c r="AY161" s="24" t="s">
        <v>236</v>
      </c>
      <c r="BE161" s="154">
        <f>IF(U161="základní",N161,0)</f>
        <v>0</v>
      </c>
      <c r="BF161" s="154">
        <f>IF(U161="snížená",N161,0)</f>
        <v>0</v>
      </c>
      <c r="BG161" s="154">
        <f>IF(U161="zákl. přenesená",N161,0)</f>
        <v>0</v>
      </c>
      <c r="BH161" s="154">
        <f>IF(U161="sníž. přenesená",N161,0)</f>
        <v>0</v>
      </c>
      <c r="BI161" s="154">
        <f>IF(U161="nulová",N161,0)</f>
        <v>0</v>
      </c>
      <c r="BJ161" s="24" t="s">
        <v>85</v>
      </c>
      <c r="BK161" s="154">
        <f>ROUND(L161*K161,2)</f>
        <v>0</v>
      </c>
      <c r="BL161" s="24" t="s">
        <v>241</v>
      </c>
      <c r="BM161" s="24" t="s">
        <v>474</v>
      </c>
    </row>
    <row r="162" spans="2:51" s="11" customFormat="1" ht="16.5" customHeight="1">
      <c r="B162" s="239"/>
      <c r="C162" s="240"/>
      <c r="D162" s="240"/>
      <c r="E162" s="241" t="s">
        <v>21</v>
      </c>
      <c r="F162" s="242" t="s">
        <v>350</v>
      </c>
      <c r="G162" s="243"/>
      <c r="H162" s="243"/>
      <c r="I162" s="243"/>
      <c r="J162" s="240"/>
      <c r="K162" s="241" t="s">
        <v>21</v>
      </c>
      <c r="L162" s="240"/>
      <c r="M162" s="240"/>
      <c r="N162" s="240"/>
      <c r="O162" s="240"/>
      <c r="P162" s="240"/>
      <c r="Q162" s="240"/>
      <c r="R162" s="244"/>
      <c r="T162" s="245"/>
      <c r="U162" s="240"/>
      <c r="V162" s="240"/>
      <c r="W162" s="240"/>
      <c r="X162" s="240"/>
      <c r="Y162" s="240"/>
      <c r="Z162" s="240"/>
      <c r="AA162" s="246"/>
      <c r="AT162" s="247" t="s">
        <v>244</v>
      </c>
      <c r="AU162" s="247" t="s">
        <v>90</v>
      </c>
      <c r="AV162" s="11" t="s">
        <v>85</v>
      </c>
      <c r="AW162" s="11" t="s">
        <v>35</v>
      </c>
      <c r="AX162" s="11" t="s">
        <v>78</v>
      </c>
      <c r="AY162" s="247" t="s">
        <v>236</v>
      </c>
    </row>
    <row r="163" spans="2:51" s="12" customFormat="1" ht="16.5" customHeight="1">
      <c r="B163" s="248"/>
      <c r="C163" s="249"/>
      <c r="D163" s="249"/>
      <c r="E163" s="250" t="s">
        <v>21</v>
      </c>
      <c r="F163" s="251" t="s">
        <v>755</v>
      </c>
      <c r="G163" s="249"/>
      <c r="H163" s="249"/>
      <c r="I163" s="249"/>
      <c r="J163" s="249"/>
      <c r="K163" s="252">
        <v>211.2</v>
      </c>
      <c r="L163" s="249"/>
      <c r="M163" s="249"/>
      <c r="N163" s="249"/>
      <c r="O163" s="249"/>
      <c r="P163" s="249"/>
      <c r="Q163" s="249"/>
      <c r="R163" s="253"/>
      <c r="T163" s="254"/>
      <c r="U163" s="249"/>
      <c r="V163" s="249"/>
      <c r="W163" s="249"/>
      <c r="X163" s="249"/>
      <c r="Y163" s="249"/>
      <c r="Z163" s="249"/>
      <c r="AA163" s="255"/>
      <c r="AT163" s="256" t="s">
        <v>244</v>
      </c>
      <c r="AU163" s="256" t="s">
        <v>90</v>
      </c>
      <c r="AV163" s="12" t="s">
        <v>90</v>
      </c>
      <c r="AW163" s="12" t="s">
        <v>35</v>
      </c>
      <c r="AX163" s="12" t="s">
        <v>85</v>
      </c>
      <c r="AY163" s="256" t="s">
        <v>236</v>
      </c>
    </row>
    <row r="164" spans="2:65" s="1" customFormat="1" ht="25.5" customHeight="1">
      <c r="B164" s="48"/>
      <c r="C164" s="229" t="s">
        <v>286</v>
      </c>
      <c r="D164" s="229" t="s">
        <v>237</v>
      </c>
      <c r="E164" s="230" t="s">
        <v>353</v>
      </c>
      <c r="F164" s="231" t="s">
        <v>354</v>
      </c>
      <c r="G164" s="231"/>
      <c r="H164" s="231"/>
      <c r="I164" s="231"/>
      <c r="J164" s="232" t="s">
        <v>344</v>
      </c>
      <c r="K164" s="233">
        <v>3.52</v>
      </c>
      <c r="L164" s="234">
        <v>0</v>
      </c>
      <c r="M164" s="235"/>
      <c r="N164" s="233">
        <f>ROUND(L164*K164,2)</f>
        <v>0</v>
      </c>
      <c r="O164" s="233"/>
      <c r="P164" s="233"/>
      <c r="Q164" s="233"/>
      <c r="R164" s="50"/>
      <c r="T164" s="236" t="s">
        <v>21</v>
      </c>
      <c r="U164" s="58" t="s">
        <v>43</v>
      </c>
      <c r="V164" s="49"/>
      <c r="W164" s="237">
        <f>V164*K164</f>
        <v>0</v>
      </c>
      <c r="X164" s="237">
        <v>0</v>
      </c>
      <c r="Y164" s="237">
        <f>X164*K164</f>
        <v>0</v>
      </c>
      <c r="Z164" s="237">
        <v>0</v>
      </c>
      <c r="AA164" s="238">
        <f>Z164*K164</f>
        <v>0</v>
      </c>
      <c r="AR164" s="24" t="s">
        <v>241</v>
      </c>
      <c r="AT164" s="24" t="s">
        <v>237</v>
      </c>
      <c r="AU164" s="24" t="s">
        <v>90</v>
      </c>
      <c r="AY164" s="24" t="s">
        <v>236</v>
      </c>
      <c r="BE164" s="154">
        <f>IF(U164="základní",N164,0)</f>
        <v>0</v>
      </c>
      <c r="BF164" s="154">
        <f>IF(U164="snížená",N164,0)</f>
        <v>0</v>
      </c>
      <c r="BG164" s="154">
        <f>IF(U164="zákl. přenesená",N164,0)</f>
        <v>0</v>
      </c>
      <c r="BH164" s="154">
        <f>IF(U164="sníž. přenesená",N164,0)</f>
        <v>0</v>
      </c>
      <c r="BI164" s="154">
        <f>IF(U164="nulová",N164,0)</f>
        <v>0</v>
      </c>
      <c r="BJ164" s="24" t="s">
        <v>85</v>
      </c>
      <c r="BK164" s="154">
        <f>ROUND(L164*K164,2)</f>
        <v>0</v>
      </c>
      <c r="BL164" s="24" t="s">
        <v>241</v>
      </c>
      <c r="BM164" s="24" t="s">
        <v>482</v>
      </c>
    </row>
    <row r="165" spans="2:51" s="12" customFormat="1" ht="16.5" customHeight="1">
      <c r="B165" s="248"/>
      <c r="C165" s="249"/>
      <c r="D165" s="249"/>
      <c r="E165" s="250" t="s">
        <v>21</v>
      </c>
      <c r="F165" s="267" t="s">
        <v>756</v>
      </c>
      <c r="G165" s="268"/>
      <c r="H165" s="268"/>
      <c r="I165" s="268"/>
      <c r="J165" s="249"/>
      <c r="K165" s="252">
        <v>3.52</v>
      </c>
      <c r="L165" s="249"/>
      <c r="M165" s="249"/>
      <c r="N165" s="249"/>
      <c r="O165" s="249"/>
      <c r="P165" s="249"/>
      <c r="Q165" s="249"/>
      <c r="R165" s="253"/>
      <c r="T165" s="254"/>
      <c r="U165" s="249"/>
      <c r="V165" s="249"/>
      <c r="W165" s="249"/>
      <c r="X165" s="249"/>
      <c r="Y165" s="249"/>
      <c r="Z165" s="249"/>
      <c r="AA165" s="255"/>
      <c r="AT165" s="256" t="s">
        <v>244</v>
      </c>
      <c r="AU165" s="256" t="s">
        <v>90</v>
      </c>
      <c r="AV165" s="12" t="s">
        <v>90</v>
      </c>
      <c r="AW165" s="12" t="s">
        <v>35</v>
      </c>
      <c r="AX165" s="12" t="s">
        <v>85</v>
      </c>
      <c r="AY165" s="256" t="s">
        <v>236</v>
      </c>
    </row>
    <row r="166" spans="2:65" s="1" customFormat="1" ht="25.5" customHeight="1">
      <c r="B166" s="48"/>
      <c r="C166" s="229" t="s">
        <v>290</v>
      </c>
      <c r="D166" s="229" t="s">
        <v>237</v>
      </c>
      <c r="E166" s="230" t="s">
        <v>358</v>
      </c>
      <c r="F166" s="231" t="s">
        <v>359</v>
      </c>
      <c r="G166" s="231"/>
      <c r="H166" s="231"/>
      <c r="I166" s="231"/>
      <c r="J166" s="232" t="s">
        <v>344</v>
      </c>
      <c r="K166" s="233">
        <v>7.04</v>
      </c>
      <c r="L166" s="234">
        <v>0</v>
      </c>
      <c r="M166" s="235"/>
      <c r="N166" s="233">
        <f>ROUND(L166*K166,2)</f>
        <v>0</v>
      </c>
      <c r="O166" s="233"/>
      <c r="P166" s="233"/>
      <c r="Q166" s="233"/>
      <c r="R166" s="50"/>
      <c r="T166" s="236" t="s">
        <v>21</v>
      </c>
      <c r="U166" s="58" t="s">
        <v>43</v>
      </c>
      <c r="V166" s="49"/>
      <c r="W166" s="237">
        <f>V166*K166</f>
        <v>0</v>
      </c>
      <c r="X166" s="237">
        <v>0</v>
      </c>
      <c r="Y166" s="237">
        <f>X166*K166</f>
        <v>0</v>
      </c>
      <c r="Z166" s="237">
        <v>0</v>
      </c>
      <c r="AA166" s="238">
        <f>Z166*K166</f>
        <v>0</v>
      </c>
      <c r="AR166" s="24" t="s">
        <v>241</v>
      </c>
      <c r="AT166" s="24" t="s">
        <v>237</v>
      </c>
      <c r="AU166" s="24" t="s">
        <v>90</v>
      </c>
      <c r="AY166" s="24" t="s">
        <v>236</v>
      </c>
      <c r="BE166" s="154">
        <f>IF(U166="základní",N166,0)</f>
        <v>0</v>
      </c>
      <c r="BF166" s="154">
        <f>IF(U166="snížená",N166,0)</f>
        <v>0</v>
      </c>
      <c r="BG166" s="154">
        <f>IF(U166="zákl. přenesená",N166,0)</f>
        <v>0</v>
      </c>
      <c r="BH166" s="154">
        <f>IF(U166="sníž. přenesená",N166,0)</f>
        <v>0</v>
      </c>
      <c r="BI166" s="154">
        <f>IF(U166="nulová",N166,0)</f>
        <v>0</v>
      </c>
      <c r="BJ166" s="24" t="s">
        <v>85</v>
      </c>
      <c r="BK166" s="154">
        <f>ROUND(L166*K166,2)</f>
        <v>0</v>
      </c>
      <c r="BL166" s="24" t="s">
        <v>241</v>
      </c>
      <c r="BM166" s="24" t="s">
        <v>485</v>
      </c>
    </row>
    <row r="167" spans="2:51" s="12" customFormat="1" ht="16.5" customHeight="1">
      <c r="B167" s="248"/>
      <c r="C167" s="249"/>
      <c r="D167" s="249"/>
      <c r="E167" s="250" t="s">
        <v>21</v>
      </c>
      <c r="F167" s="267" t="s">
        <v>757</v>
      </c>
      <c r="G167" s="268"/>
      <c r="H167" s="268"/>
      <c r="I167" s="268"/>
      <c r="J167" s="249"/>
      <c r="K167" s="252">
        <v>7.04</v>
      </c>
      <c r="L167" s="249"/>
      <c r="M167" s="249"/>
      <c r="N167" s="249"/>
      <c r="O167" s="249"/>
      <c r="P167" s="249"/>
      <c r="Q167" s="249"/>
      <c r="R167" s="253"/>
      <c r="T167" s="254"/>
      <c r="U167" s="249"/>
      <c r="V167" s="249"/>
      <c r="W167" s="249"/>
      <c r="X167" s="249"/>
      <c r="Y167" s="249"/>
      <c r="Z167" s="249"/>
      <c r="AA167" s="255"/>
      <c r="AT167" s="256" t="s">
        <v>244</v>
      </c>
      <c r="AU167" s="256" t="s">
        <v>90</v>
      </c>
      <c r="AV167" s="12" t="s">
        <v>90</v>
      </c>
      <c r="AW167" s="12" t="s">
        <v>35</v>
      </c>
      <c r="AX167" s="12" t="s">
        <v>85</v>
      </c>
      <c r="AY167" s="256" t="s">
        <v>236</v>
      </c>
    </row>
    <row r="168" spans="2:65" s="1" customFormat="1" ht="25.5" customHeight="1">
      <c r="B168" s="48"/>
      <c r="C168" s="229" t="s">
        <v>300</v>
      </c>
      <c r="D168" s="229" t="s">
        <v>237</v>
      </c>
      <c r="E168" s="230" t="s">
        <v>488</v>
      </c>
      <c r="F168" s="231" t="s">
        <v>489</v>
      </c>
      <c r="G168" s="231"/>
      <c r="H168" s="231"/>
      <c r="I168" s="231"/>
      <c r="J168" s="232" t="s">
        <v>344</v>
      </c>
      <c r="K168" s="233">
        <v>11.28</v>
      </c>
      <c r="L168" s="234">
        <v>0</v>
      </c>
      <c r="M168" s="235"/>
      <c r="N168" s="233">
        <f>ROUND(L168*K168,2)</f>
        <v>0</v>
      </c>
      <c r="O168" s="233"/>
      <c r="P168" s="233"/>
      <c r="Q168" s="233"/>
      <c r="R168" s="50"/>
      <c r="T168" s="236" t="s">
        <v>21</v>
      </c>
      <c r="U168" s="58" t="s">
        <v>43</v>
      </c>
      <c r="V168" s="49"/>
      <c r="W168" s="237">
        <f>V168*K168</f>
        <v>0</v>
      </c>
      <c r="X168" s="237">
        <v>0</v>
      </c>
      <c r="Y168" s="237">
        <f>X168*K168</f>
        <v>0</v>
      </c>
      <c r="Z168" s="237">
        <v>0</v>
      </c>
      <c r="AA168" s="238">
        <f>Z168*K168</f>
        <v>0</v>
      </c>
      <c r="AR168" s="24" t="s">
        <v>241</v>
      </c>
      <c r="AT168" s="24" t="s">
        <v>237</v>
      </c>
      <c r="AU168" s="24" t="s">
        <v>90</v>
      </c>
      <c r="AY168" s="24" t="s">
        <v>236</v>
      </c>
      <c r="BE168" s="154">
        <f>IF(U168="základní",N168,0)</f>
        <v>0</v>
      </c>
      <c r="BF168" s="154">
        <f>IF(U168="snížená",N168,0)</f>
        <v>0</v>
      </c>
      <c r="BG168" s="154">
        <f>IF(U168="zákl. přenesená",N168,0)</f>
        <v>0</v>
      </c>
      <c r="BH168" s="154">
        <f>IF(U168="sníž. přenesená",N168,0)</f>
        <v>0</v>
      </c>
      <c r="BI168" s="154">
        <f>IF(U168="nulová",N168,0)</f>
        <v>0</v>
      </c>
      <c r="BJ168" s="24" t="s">
        <v>85</v>
      </c>
      <c r="BK168" s="154">
        <f>ROUND(L168*K168,2)</f>
        <v>0</v>
      </c>
      <c r="BL168" s="24" t="s">
        <v>241</v>
      </c>
      <c r="BM168" s="24" t="s">
        <v>490</v>
      </c>
    </row>
    <row r="169" spans="2:63" s="1" customFormat="1" ht="49.9" customHeight="1">
      <c r="B169" s="48"/>
      <c r="C169" s="49"/>
      <c r="D169" s="217" t="s">
        <v>371</v>
      </c>
      <c r="E169" s="49"/>
      <c r="F169" s="49"/>
      <c r="G169" s="49"/>
      <c r="H169" s="49"/>
      <c r="I169" s="49"/>
      <c r="J169" s="49"/>
      <c r="K169" s="49"/>
      <c r="L169" s="49"/>
      <c r="M169" s="49"/>
      <c r="N169" s="269">
        <f>BK169</f>
        <v>0</v>
      </c>
      <c r="O169" s="270"/>
      <c r="P169" s="270"/>
      <c r="Q169" s="270"/>
      <c r="R169" s="50"/>
      <c r="T169" s="203"/>
      <c r="U169" s="74"/>
      <c r="V169" s="74"/>
      <c r="W169" s="74"/>
      <c r="X169" s="74"/>
      <c r="Y169" s="74"/>
      <c r="Z169" s="74"/>
      <c r="AA169" s="76"/>
      <c r="AT169" s="24" t="s">
        <v>77</v>
      </c>
      <c r="AU169" s="24" t="s">
        <v>78</v>
      </c>
      <c r="AY169" s="24" t="s">
        <v>372</v>
      </c>
      <c r="BK169" s="154">
        <v>0</v>
      </c>
    </row>
    <row r="170" spans="2:18" s="1" customFormat="1" ht="6.95" customHeight="1">
      <c r="B170" s="77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9"/>
    </row>
  </sheetData>
  <sheetProtection password="CC35" sheet="1" objects="1" scenarios="1" formatColumns="0" formatRows="0"/>
  <mergeCells count="144">
    <mergeCell ref="F168:I168"/>
    <mergeCell ref="F164:I164"/>
    <mergeCell ref="F162:I162"/>
    <mergeCell ref="F163:I163"/>
    <mergeCell ref="L164:M164"/>
    <mergeCell ref="N164:Q164"/>
    <mergeCell ref="F165:I165"/>
    <mergeCell ref="F166:I166"/>
    <mergeCell ref="L166:M166"/>
    <mergeCell ref="N166:Q166"/>
    <mergeCell ref="F167:I167"/>
    <mergeCell ref="L168:M168"/>
    <mergeCell ref="N168:Q168"/>
    <mergeCell ref="N169:Q169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7:Q97"/>
    <mergeCell ref="N94:Q94"/>
    <mergeCell ref="N90:Q90"/>
    <mergeCell ref="N91:Q91"/>
    <mergeCell ref="N92:Q92"/>
    <mergeCell ref="N93:Q93"/>
    <mergeCell ref="N95:Q95"/>
    <mergeCell ref="N98:Q98"/>
    <mergeCell ref="N99:Q99"/>
    <mergeCell ref="N100:Q100"/>
    <mergeCell ref="N101:Q101"/>
    <mergeCell ref="N102:Q102"/>
    <mergeCell ref="N103:Q103"/>
    <mergeCell ref="L105:Q105"/>
    <mergeCell ref="D98:H98"/>
    <mergeCell ref="D102:H102"/>
    <mergeCell ref="D99:H99"/>
    <mergeCell ref="D100:H100"/>
    <mergeCell ref="D101:H101"/>
    <mergeCell ref="C111:Q111"/>
    <mergeCell ref="F113:P113"/>
    <mergeCell ref="F114:P114"/>
    <mergeCell ref="F115:P115"/>
    <mergeCell ref="M117:P117"/>
    <mergeCell ref="M119:Q119"/>
    <mergeCell ref="M120:Q120"/>
    <mergeCell ref="F122:I122"/>
    <mergeCell ref="F126:I126"/>
    <mergeCell ref="L122:M122"/>
    <mergeCell ref="N122:Q122"/>
    <mergeCell ref="L126:M126"/>
    <mergeCell ref="N126:Q126"/>
    <mergeCell ref="F127:I127"/>
    <mergeCell ref="F128:I128"/>
    <mergeCell ref="N123:Q123"/>
    <mergeCell ref="N124:Q124"/>
    <mergeCell ref="N125:Q125"/>
    <mergeCell ref="N129:Q129"/>
    <mergeCell ref="F130:I130"/>
    <mergeCell ref="F134:I134"/>
    <mergeCell ref="L130:M130"/>
    <mergeCell ref="N130:Q130"/>
    <mergeCell ref="F131:I131"/>
    <mergeCell ref="F132:I132"/>
    <mergeCell ref="F133:I133"/>
    <mergeCell ref="L134:M134"/>
    <mergeCell ref="N134:Q134"/>
    <mergeCell ref="F135:I135"/>
    <mergeCell ref="F136:I136"/>
    <mergeCell ref="F137:I137"/>
    <mergeCell ref="F139:I139"/>
    <mergeCell ref="F141:I141"/>
    <mergeCell ref="L139:M139"/>
    <mergeCell ref="N139:Q139"/>
    <mergeCell ref="F140:I140"/>
    <mergeCell ref="F142:I142"/>
    <mergeCell ref="F143:I143"/>
    <mergeCell ref="L143:M143"/>
    <mergeCell ref="N143:Q143"/>
    <mergeCell ref="F144:I144"/>
    <mergeCell ref="F145:I145"/>
    <mergeCell ref="N138:Q138"/>
    <mergeCell ref="F146:I146"/>
    <mergeCell ref="F149:I149"/>
    <mergeCell ref="F147:I147"/>
    <mergeCell ref="L147:M147"/>
    <mergeCell ref="N147:Q147"/>
    <mergeCell ref="F148:I148"/>
    <mergeCell ref="F150:I150"/>
    <mergeCell ref="F151:I151"/>
    <mergeCell ref="F152:I152"/>
    <mergeCell ref="F153:I153"/>
    <mergeCell ref="F155:I155"/>
    <mergeCell ref="F158:I158"/>
    <mergeCell ref="L155:M155"/>
    <mergeCell ref="N155:Q155"/>
    <mergeCell ref="F156:I156"/>
    <mergeCell ref="F157:I157"/>
    <mergeCell ref="L158:M158"/>
    <mergeCell ref="N158:Q158"/>
    <mergeCell ref="N154:Q154"/>
    <mergeCell ref="F160:I160"/>
    <mergeCell ref="L160:M160"/>
    <mergeCell ref="N160:Q160"/>
    <mergeCell ref="F161:I161"/>
    <mergeCell ref="L161:M161"/>
    <mergeCell ref="N161:Q161"/>
    <mergeCell ref="N159:Q159"/>
  </mergeCells>
  <hyperlinks>
    <hyperlink ref="F1:G1" location="C2" display="1) Krycí list rozpočtu"/>
    <hyperlink ref="H1:K1" location="C87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3"/>
      <c r="B1" s="15"/>
      <c r="C1" s="15"/>
      <c r="D1" s="16" t="s">
        <v>1</v>
      </c>
      <c r="E1" s="15"/>
      <c r="F1" s="17" t="s">
        <v>188</v>
      </c>
      <c r="G1" s="17"/>
      <c r="H1" s="164" t="s">
        <v>189</v>
      </c>
      <c r="I1" s="164"/>
      <c r="J1" s="164"/>
      <c r="K1" s="164"/>
      <c r="L1" s="17" t="s">
        <v>190</v>
      </c>
      <c r="M1" s="15"/>
      <c r="N1" s="15"/>
      <c r="O1" s="16" t="s">
        <v>191</v>
      </c>
      <c r="P1" s="15"/>
      <c r="Q1" s="15"/>
      <c r="R1" s="15"/>
      <c r="S1" s="17" t="s">
        <v>192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139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90</v>
      </c>
    </row>
    <row r="4" spans="2:46" ht="36.95" customHeight="1">
      <c r="B4" s="28"/>
      <c r="C4" s="29" t="s">
        <v>193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18</v>
      </c>
      <c r="E6" s="33"/>
      <c r="F6" s="165" t="str">
        <f>'Rekapitulace stavby'!K6</f>
        <v>Neratovice - úprava přechodů na komunikacích II/101 a III/0099, zvýšení bezpečnosti chodců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194</v>
      </c>
      <c r="E7" s="33"/>
      <c r="F7" s="165" t="s">
        <v>758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196</v>
      </c>
      <c r="E8" s="49"/>
      <c r="F8" s="38" t="s">
        <v>759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20</v>
      </c>
      <c r="E9" s="49"/>
      <c r="F9" s="35" t="s">
        <v>21</v>
      </c>
      <c r="G9" s="49"/>
      <c r="H9" s="49"/>
      <c r="I9" s="49"/>
      <c r="J9" s="49"/>
      <c r="K9" s="49"/>
      <c r="L9" s="49"/>
      <c r="M9" s="40" t="s">
        <v>22</v>
      </c>
      <c r="N9" s="49"/>
      <c r="O9" s="35" t="s">
        <v>21</v>
      </c>
      <c r="P9" s="49"/>
      <c r="Q9" s="49"/>
      <c r="R9" s="50"/>
    </row>
    <row r="10" spans="2:18" s="1" customFormat="1" ht="14.4" customHeight="1">
      <c r="B10" s="48"/>
      <c r="C10" s="49"/>
      <c r="D10" s="40" t="s">
        <v>23</v>
      </c>
      <c r="E10" s="49"/>
      <c r="F10" s="35" t="s">
        <v>24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6. 11. 2017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tr">
        <f>IF('Rekapitulace stavby'!AN10="","",'Rekapitulace stavby'!AN10)</f>
        <v/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tr">
        <f>IF('Rekapitulace stavby'!E11="","",'Rekapitulace stavby'!E11)</f>
        <v>Město Neratovice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tr">
        <f>IF('Rekapitulace stavby'!AN11="","",'Rekapitulace stavby'!AN11)</f>
        <v/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tr">
        <f>IF('Rekapitulace stavby'!AN16="","",'Rekapitulace stavby'!AN16)</f>
        <v/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tr">
        <f>IF('Rekapitulace stavby'!E17="","",'Rekapitulace stavby'!E17)</f>
        <v>NOZA s.r.o.Kladno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tr">
        <f>IF('Rekapitulace stavby'!AN17="","",'Rekapitulace stavby'!AN17)</f>
        <v/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36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tr">
        <f>IF('Rekapitulace stavby'!AN19="","",'Rekapitulace stavby'!AN19)</f>
        <v/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tr">
        <f>IF('Rekapitulace stavby'!E20="","",'Rekapitulace stavby'!E20)</f>
        <v>Neubauerová Soňa, SK-Projekt Ostrov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tr">
        <f>IF('Rekapitulace stavby'!AN20="","",'Rekapitulace stavby'!AN20)</f>
        <v/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21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8" t="s">
        <v>198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182</v>
      </c>
      <c r="E29" s="49"/>
      <c r="F29" s="49"/>
      <c r="G29" s="49"/>
      <c r="H29" s="49"/>
      <c r="I29" s="49"/>
      <c r="J29" s="49"/>
      <c r="K29" s="49"/>
      <c r="L29" s="49"/>
      <c r="M29" s="47">
        <f>N93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9" t="s">
        <v>41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42</v>
      </c>
      <c r="E33" s="56" t="s">
        <v>43</v>
      </c>
      <c r="F33" s="57">
        <v>0.21</v>
      </c>
      <c r="G33" s="171" t="s">
        <v>44</v>
      </c>
      <c r="H33" s="172">
        <f>(SUM(BE93:BE100)+SUM(BE119:BE129))</f>
        <v>0</v>
      </c>
      <c r="I33" s="49"/>
      <c r="J33" s="49"/>
      <c r="K33" s="49"/>
      <c r="L33" s="49"/>
      <c r="M33" s="172">
        <f>ROUND((SUM(BE93:BE100)+SUM(BE119:BE129)),2)*F33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45</v>
      </c>
      <c r="F34" s="57">
        <v>0.15</v>
      </c>
      <c r="G34" s="171" t="s">
        <v>44</v>
      </c>
      <c r="H34" s="172">
        <f>(SUM(BF93:BF100)+SUM(BF119:BF129))</f>
        <v>0</v>
      </c>
      <c r="I34" s="49"/>
      <c r="J34" s="49"/>
      <c r="K34" s="49"/>
      <c r="L34" s="49"/>
      <c r="M34" s="172">
        <f>ROUND((SUM(BF93:BF100)+SUM(BF119:BF129)),2)*F34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46</v>
      </c>
      <c r="F35" s="57">
        <v>0.21</v>
      </c>
      <c r="G35" s="171" t="s">
        <v>44</v>
      </c>
      <c r="H35" s="172">
        <f>(SUM(BG93:BG100)+SUM(BG119:BG129))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47</v>
      </c>
      <c r="F36" s="57">
        <v>0.15</v>
      </c>
      <c r="G36" s="171" t="s">
        <v>44</v>
      </c>
      <c r="H36" s="172">
        <f>(SUM(BH93:BH100)+SUM(BH119:BH129))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48</v>
      </c>
      <c r="F37" s="57">
        <v>0</v>
      </c>
      <c r="G37" s="171" t="s">
        <v>44</v>
      </c>
      <c r="H37" s="172">
        <f>(SUM(BI93:BI100)+SUM(BI119:BI129))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61"/>
      <c r="D39" s="173" t="s">
        <v>49</v>
      </c>
      <c r="E39" s="105"/>
      <c r="F39" s="105"/>
      <c r="G39" s="174" t="s">
        <v>50</v>
      </c>
      <c r="H39" s="175" t="s">
        <v>51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52</v>
      </c>
      <c r="E50" s="69"/>
      <c r="F50" s="69"/>
      <c r="G50" s="69"/>
      <c r="H50" s="70"/>
      <c r="I50" s="49"/>
      <c r="J50" s="68" t="s">
        <v>53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54</v>
      </c>
      <c r="E59" s="74"/>
      <c r="F59" s="74"/>
      <c r="G59" s="75" t="s">
        <v>55</v>
      </c>
      <c r="H59" s="76"/>
      <c r="I59" s="49"/>
      <c r="J59" s="73" t="s">
        <v>54</v>
      </c>
      <c r="K59" s="74"/>
      <c r="L59" s="74"/>
      <c r="M59" s="74"/>
      <c r="N59" s="75" t="s">
        <v>55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56</v>
      </c>
      <c r="E61" s="69"/>
      <c r="F61" s="69"/>
      <c r="G61" s="69"/>
      <c r="H61" s="70"/>
      <c r="I61" s="49"/>
      <c r="J61" s="68" t="s">
        <v>57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54</v>
      </c>
      <c r="E70" s="74"/>
      <c r="F70" s="74"/>
      <c r="G70" s="75" t="s">
        <v>55</v>
      </c>
      <c r="H70" s="76"/>
      <c r="I70" s="49"/>
      <c r="J70" s="73" t="s">
        <v>54</v>
      </c>
      <c r="K70" s="74"/>
      <c r="L70" s="74"/>
      <c r="M70" s="74"/>
      <c r="N70" s="75" t="s">
        <v>55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pans="2:21" s="1" customFormat="1" ht="36.95" customHeight="1">
      <c r="B76" s="48"/>
      <c r="C76" s="29" t="s">
        <v>199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pans="2:21" s="1" customFormat="1" ht="30" customHeight="1">
      <c r="B78" s="48"/>
      <c r="C78" s="40" t="s">
        <v>18</v>
      </c>
      <c r="D78" s="49"/>
      <c r="E78" s="49"/>
      <c r="F78" s="165" t="str">
        <f>F6</f>
        <v>Neratovice - úprava přechodů na komunikacích II/101 a III/0099, zvýšení bezpečnosti chodců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spans="2:21" ht="30" customHeight="1">
      <c r="B79" s="28"/>
      <c r="C79" s="40" t="s">
        <v>194</v>
      </c>
      <c r="D79" s="33"/>
      <c r="E79" s="33"/>
      <c r="F79" s="165" t="s">
        <v>758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pans="2:21" s="1" customFormat="1" ht="36.95" customHeight="1">
      <c r="B80" s="48"/>
      <c r="C80" s="87" t="s">
        <v>196</v>
      </c>
      <c r="D80" s="49"/>
      <c r="E80" s="49"/>
      <c r="F80" s="89" t="str">
        <f>F8</f>
        <v>06-1 - SO 401 - Býškovská - VO - část KSÚS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pans="2:2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pans="2:21" s="1" customFormat="1" ht="18" customHeight="1">
      <c r="B82" s="48"/>
      <c r="C82" s="40" t="s">
        <v>23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6. 11. 2017</v>
      </c>
      <c r="N82" s="92"/>
      <c r="O82" s="92"/>
      <c r="P82" s="92"/>
      <c r="Q82" s="49"/>
      <c r="R82" s="50"/>
      <c r="T82" s="181"/>
      <c r="U82" s="181"/>
    </row>
    <row r="83" spans="2:21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pans="2:21" s="1" customFormat="1" ht="13.5">
      <c r="B84" s="48"/>
      <c r="C84" s="40" t="s">
        <v>27</v>
      </c>
      <c r="D84" s="49"/>
      <c r="E84" s="49"/>
      <c r="F84" s="35" t="str">
        <f>E13</f>
        <v>Město Neratovice</v>
      </c>
      <c r="G84" s="49"/>
      <c r="H84" s="49"/>
      <c r="I84" s="49"/>
      <c r="J84" s="49"/>
      <c r="K84" s="40" t="s">
        <v>33</v>
      </c>
      <c r="L84" s="49"/>
      <c r="M84" s="35" t="str">
        <f>E19</f>
        <v>NOZA s.r.o.Kladno</v>
      </c>
      <c r="N84" s="35"/>
      <c r="O84" s="35"/>
      <c r="P84" s="35"/>
      <c r="Q84" s="35"/>
      <c r="R84" s="50"/>
      <c r="T84" s="181"/>
      <c r="U84" s="181"/>
    </row>
    <row r="85" spans="2:21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36</v>
      </c>
      <c r="L85" s="49"/>
      <c r="M85" s="35" t="str">
        <f>E22</f>
        <v>Neubauerová Soňa, SK-Projekt Ostrov</v>
      </c>
      <c r="N85" s="35"/>
      <c r="O85" s="35"/>
      <c r="P85" s="35"/>
      <c r="Q85" s="35"/>
      <c r="R85" s="50"/>
      <c r="T85" s="181"/>
      <c r="U85" s="181"/>
    </row>
    <row r="86" spans="2:21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pans="2:21" s="1" customFormat="1" ht="29.25" customHeight="1">
      <c r="B87" s="48"/>
      <c r="C87" s="183" t="s">
        <v>200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201</v>
      </c>
      <c r="O87" s="161"/>
      <c r="P87" s="161"/>
      <c r="Q87" s="161"/>
      <c r="R87" s="50"/>
      <c r="T87" s="181"/>
      <c r="U87" s="181"/>
    </row>
    <row r="88" spans="2:21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pans="2:47" s="1" customFormat="1" ht="29.25" customHeight="1">
      <c r="B89" s="48"/>
      <c r="C89" s="184" t="s">
        <v>202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N119</f>
        <v>0</v>
      </c>
      <c r="O89" s="185"/>
      <c r="P89" s="185"/>
      <c r="Q89" s="185"/>
      <c r="R89" s="50"/>
      <c r="T89" s="181"/>
      <c r="U89" s="181"/>
      <c r="AU89" s="24" t="s">
        <v>203</v>
      </c>
    </row>
    <row r="90" spans="2:21" s="7" customFormat="1" ht="24.95" customHeight="1">
      <c r="B90" s="186"/>
      <c r="C90" s="187"/>
      <c r="D90" s="188" t="s">
        <v>211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N120</f>
        <v>0</v>
      </c>
      <c r="O90" s="187"/>
      <c r="P90" s="187"/>
      <c r="Q90" s="187"/>
      <c r="R90" s="190"/>
      <c r="T90" s="191"/>
      <c r="U90" s="191"/>
    </row>
    <row r="91" spans="2:21" s="8" customFormat="1" ht="19.9" customHeight="1">
      <c r="B91" s="192"/>
      <c r="C91" s="136"/>
      <c r="D91" s="149" t="s">
        <v>760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N121</f>
        <v>0</v>
      </c>
      <c r="O91" s="136"/>
      <c r="P91" s="136"/>
      <c r="Q91" s="136"/>
      <c r="R91" s="193"/>
      <c r="T91" s="194"/>
      <c r="U91" s="194"/>
    </row>
    <row r="92" spans="2:21" s="1" customFormat="1" ht="21.8" customHeight="1"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50"/>
      <c r="T92" s="181"/>
      <c r="U92" s="181"/>
    </row>
    <row r="93" spans="2:21" s="1" customFormat="1" ht="29.25" customHeight="1">
      <c r="B93" s="48"/>
      <c r="C93" s="184" t="s">
        <v>213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185">
        <f>ROUND(N94+N95+N96+N97+N98+N99,2)</f>
        <v>0</v>
      </c>
      <c r="O93" s="195"/>
      <c r="P93" s="195"/>
      <c r="Q93" s="195"/>
      <c r="R93" s="50"/>
      <c r="T93" s="196"/>
      <c r="U93" s="197" t="s">
        <v>42</v>
      </c>
    </row>
    <row r="94" spans="2:65" s="1" customFormat="1" ht="18" customHeight="1">
      <c r="B94" s="48"/>
      <c r="C94" s="49"/>
      <c r="D94" s="155" t="s">
        <v>214</v>
      </c>
      <c r="E94" s="149"/>
      <c r="F94" s="149"/>
      <c r="G94" s="149"/>
      <c r="H94" s="149"/>
      <c r="I94" s="49"/>
      <c r="J94" s="49"/>
      <c r="K94" s="49"/>
      <c r="L94" s="49"/>
      <c r="M94" s="49"/>
      <c r="N94" s="150">
        <f>ROUND(N89*T94,2)</f>
        <v>0</v>
      </c>
      <c r="O94" s="138"/>
      <c r="P94" s="138"/>
      <c r="Q94" s="138"/>
      <c r="R94" s="50"/>
      <c r="S94" s="198"/>
      <c r="T94" s="199"/>
      <c r="U94" s="200" t="s">
        <v>43</v>
      </c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201" t="s">
        <v>215</v>
      </c>
      <c r="AZ94" s="198"/>
      <c r="BA94" s="198"/>
      <c r="BB94" s="198"/>
      <c r="BC94" s="198"/>
      <c r="BD94" s="198"/>
      <c r="BE94" s="202">
        <f>IF(U94="základní",N94,0)</f>
        <v>0</v>
      </c>
      <c r="BF94" s="202">
        <f>IF(U94="snížená",N94,0)</f>
        <v>0</v>
      </c>
      <c r="BG94" s="202">
        <f>IF(U94="zákl. přenesená",N94,0)</f>
        <v>0</v>
      </c>
      <c r="BH94" s="202">
        <f>IF(U94="sníž. přenesená",N94,0)</f>
        <v>0</v>
      </c>
      <c r="BI94" s="202">
        <f>IF(U94="nulová",N94,0)</f>
        <v>0</v>
      </c>
      <c r="BJ94" s="201" t="s">
        <v>85</v>
      </c>
      <c r="BK94" s="198"/>
      <c r="BL94" s="198"/>
      <c r="BM94" s="198"/>
    </row>
    <row r="95" spans="2:65" s="1" customFormat="1" ht="18" customHeight="1">
      <c r="B95" s="48"/>
      <c r="C95" s="49"/>
      <c r="D95" s="155" t="s">
        <v>216</v>
      </c>
      <c r="E95" s="149"/>
      <c r="F95" s="149"/>
      <c r="G95" s="149"/>
      <c r="H95" s="149"/>
      <c r="I95" s="49"/>
      <c r="J95" s="49"/>
      <c r="K95" s="49"/>
      <c r="L95" s="49"/>
      <c r="M95" s="49"/>
      <c r="N95" s="150">
        <f>ROUND(N89*T95,2)</f>
        <v>0</v>
      </c>
      <c r="O95" s="138"/>
      <c r="P95" s="138"/>
      <c r="Q95" s="138"/>
      <c r="R95" s="50"/>
      <c r="S95" s="198"/>
      <c r="T95" s="199"/>
      <c r="U95" s="200" t="s">
        <v>43</v>
      </c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201" t="s">
        <v>215</v>
      </c>
      <c r="AZ95" s="198"/>
      <c r="BA95" s="198"/>
      <c r="BB95" s="198"/>
      <c r="BC95" s="198"/>
      <c r="BD95" s="198"/>
      <c r="BE95" s="202">
        <f>IF(U95="základní",N95,0)</f>
        <v>0</v>
      </c>
      <c r="BF95" s="202">
        <f>IF(U95="snížená",N95,0)</f>
        <v>0</v>
      </c>
      <c r="BG95" s="202">
        <f>IF(U95="zákl. přenesená",N95,0)</f>
        <v>0</v>
      </c>
      <c r="BH95" s="202">
        <f>IF(U95="sníž. přenesená",N95,0)</f>
        <v>0</v>
      </c>
      <c r="BI95" s="202">
        <f>IF(U95="nulová",N95,0)</f>
        <v>0</v>
      </c>
      <c r="BJ95" s="201" t="s">
        <v>85</v>
      </c>
      <c r="BK95" s="198"/>
      <c r="BL95" s="198"/>
      <c r="BM95" s="198"/>
    </row>
    <row r="96" spans="2:65" s="1" customFormat="1" ht="18" customHeight="1">
      <c r="B96" s="48"/>
      <c r="C96" s="49"/>
      <c r="D96" s="155" t="s">
        <v>217</v>
      </c>
      <c r="E96" s="149"/>
      <c r="F96" s="149"/>
      <c r="G96" s="149"/>
      <c r="H96" s="149"/>
      <c r="I96" s="49"/>
      <c r="J96" s="49"/>
      <c r="K96" s="49"/>
      <c r="L96" s="49"/>
      <c r="M96" s="49"/>
      <c r="N96" s="150">
        <f>ROUND(N89*T96,2)</f>
        <v>0</v>
      </c>
      <c r="O96" s="138"/>
      <c r="P96" s="138"/>
      <c r="Q96" s="138"/>
      <c r="R96" s="50"/>
      <c r="S96" s="198"/>
      <c r="T96" s="199"/>
      <c r="U96" s="200" t="s">
        <v>43</v>
      </c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201" t="s">
        <v>215</v>
      </c>
      <c r="AZ96" s="198"/>
      <c r="BA96" s="198"/>
      <c r="BB96" s="198"/>
      <c r="BC96" s="198"/>
      <c r="BD96" s="198"/>
      <c r="BE96" s="202">
        <f>IF(U96="základní",N96,0)</f>
        <v>0</v>
      </c>
      <c r="BF96" s="202">
        <f>IF(U96="snížená",N96,0)</f>
        <v>0</v>
      </c>
      <c r="BG96" s="202">
        <f>IF(U96="zákl. přenesená",N96,0)</f>
        <v>0</v>
      </c>
      <c r="BH96" s="202">
        <f>IF(U96="sníž. přenesená",N96,0)</f>
        <v>0</v>
      </c>
      <c r="BI96" s="202">
        <f>IF(U96="nulová",N96,0)</f>
        <v>0</v>
      </c>
      <c r="BJ96" s="201" t="s">
        <v>85</v>
      </c>
      <c r="BK96" s="198"/>
      <c r="BL96" s="198"/>
      <c r="BM96" s="198"/>
    </row>
    <row r="97" spans="2:65" s="1" customFormat="1" ht="18" customHeight="1">
      <c r="B97" s="48"/>
      <c r="C97" s="49"/>
      <c r="D97" s="155" t="s">
        <v>218</v>
      </c>
      <c r="E97" s="149"/>
      <c r="F97" s="149"/>
      <c r="G97" s="149"/>
      <c r="H97" s="149"/>
      <c r="I97" s="49"/>
      <c r="J97" s="49"/>
      <c r="K97" s="49"/>
      <c r="L97" s="49"/>
      <c r="M97" s="49"/>
      <c r="N97" s="150">
        <f>ROUND(N89*T97,2)</f>
        <v>0</v>
      </c>
      <c r="O97" s="138"/>
      <c r="P97" s="138"/>
      <c r="Q97" s="138"/>
      <c r="R97" s="50"/>
      <c r="S97" s="198"/>
      <c r="T97" s="199"/>
      <c r="U97" s="200" t="s">
        <v>43</v>
      </c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201" t="s">
        <v>215</v>
      </c>
      <c r="AZ97" s="198"/>
      <c r="BA97" s="198"/>
      <c r="BB97" s="198"/>
      <c r="BC97" s="198"/>
      <c r="BD97" s="198"/>
      <c r="BE97" s="202">
        <f>IF(U97="základní",N97,0)</f>
        <v>0</v>
      </c>
      <c r="BF97" s="202">
        <f>IF(U97="snížená",N97,0)</f>
        <v>0</v>
      </c>
      <c r="BG97" s="202">
        <f>IF(U97="zákl. přenesená",N97,0)</f>
        <v>0</v>
      </c>
      <c r="BH97" s="202">
        <f>IF(U97="sníž. přenesená",N97,0)</f>
        <v>0</v>
      </c>
      <c r="BI97" s="202">
        <f>IF(U97="nulová",N97,0)</f>
        <v>0</v>
      </c>
      <c r="BJ97" s="201" t="s">
        <v>85</v>
      </c>
      <c r="BK97" s="198"/>
      <c r="BL97" s="198"/>
      <c r="BM97" s="198"/>
    </row>
    <row r="98" spans="2:65" s="1" customFormat="1" ht="18" customHeight="1">
      <c r="B98" s="48"/>
      <c r="C98" s="49"/>
      <c r="D98" s="155" t="s">
        <v>219</v>
      </c>
      <c r="E98" s="149"/>
      <c r="F98" s="149"/>
      <c r="G98" s="149"/>
      <c r="H98" s="149"/>
      <c r="I98" s="49"/>
      <c r="J98" s="49"/>
      <c r="K98" s="49"/>
      <c r="L98" s="49"/>
      <c r="M98" s="49"/>
      <c r="N98" s="150">
        <f>ROUND(N89*T98,2)</f>
        <v>0</v>
      </c>
      <c r="O98" s="138"/>
      <c r="P98" s="138"/>
      <c r="Q98" s="138"/>
      <c r="R98" s="50"/>
      <c r="S98" s="198"/>
      <c r="T98" s="199"/>
      <c r="U98" s="200" t="s">
        <v>43</v>
      </c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201" t="s">
        <v>215</v>
      </c>
      <c r="AZ98" s="198"/>
      <c r="BA98" s="198"/>
      <c r="BB98" s="198"/>
      <c r="BC98" s="198"/>
      <c r="BD98" s="198"/>
      <c r="BE98" s="202">
        <f>IF(U98="základní",N98,0)</f>
        <v>0</v>
      </c>
      <c r="BF98" s="202">
        <f>IF(U98="snížená",N98,0)</f>
        <v>0</v>
      </c>
      <c r="BG98" s="202">
        <f>IF(U98="zákl. přenesená",N98,0)</f>
        <v>0</v>
      </c>
      <c r="BH98" s="202">
        <f>IF(U98="sníž. přenesená",N98,0)</f>
        <v>0</v>
      </c>
      <c r="BI98" s="202">
        <f>IF(U98="nulová",N98,0)</f>
        <v>0</v>
      </c>
      <c r="BJ98" s="201" t="s">
        <v>85</v>
      </c>
      <c r="BK98" s="198"/>
      <c r="BL98" s="198"/>
      <c r="BM98" s="198"/>
    </row>
    <row r="99" spans="2:65" s="1" customFormat="1" ht="18" customHeight="1">
      <c r="B99" s="48"/>
      <c r="C99" s="49"/>
      <c r="D99" s="149" t="s">
        <v>220</v>
      </c>
      <c r="E99" s="49"/>
      <c r="F99" s="49"/>
      <c r="G99" s="49"/>
      <c r="H99" s="49"/>
      <c r="I99" s="49"/>
      <c r="J99" s="49"/>
      <c r="K99" s="49"/>
      <c r="L99" s="49"/>
      <c r="M99" s="49"/>
      <c r="N99" s="150">
        <f>ROUND(N89*T99,2)</f>
        <v>0</v>
      </c>
      <c r="O99" s="138"/>
      <c r="P99" s="138"/>
      <c r="Q99" s="138"/>
      <c r="R99" s="50"/>
      <c r="S99" s="198"/>
      <c r="T99" s="203"/>
      <c r="U99" s="204" t="s">
        <v>43</v>
      </c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201" t="s">
        <v>221</v>
      </c>
      <c r="AZ99" s="198"/>
      <c r="BA99" s="198"/>
      <c r="BB99" s="198"/>
      <c r="BC99" s="198"/>
      <c r="BD99" s="198"/>
      <c r="BE99" s="202">
        <f>IF(U99="základní",N99,0)</f>
        <v>0</v>
      </c>
      <c r="BF99" s="202">
        <f>IF(U99="snížená",N99,0)</f>
        <v>0</v>
      </c>
      <c r="BG99" s="202">
        <f>IF(U99="zákl. přenesená",N99,0)</f>
        <v>0</v>
      </c>
      <c r="BH99" s="202">
        <f>IF(U99="sníž. přenesená",N99,0)</f>
        <v>0</v>
      </c>
      <c r="BI99" s="202">
        <f>IF(U99="nulová",N99,0)</f>
        <v>0</v>
      </c>
      <c r="BJ99" s="201" t="s">
        <v>85</v>
      </c>
      <c r="BK99" s="198"/>
      <c r="BL99" s="198"/>
      <c r="BM99" s="198"/>
    </row>
    <row r="100" spans="2:21" s="1" customFormat="1" ht="13.5"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0"/>
      <c r="T100" s="181"/>
      <c r="U100" s="181"/>
    </row>
    <row r="101" spans="2:21" s="1" customFormat="1" ht="29.25" customHeight="1">
      <c r="B101" s="48"/>
      <c r="C101" s="160" t="s">
        <v>187</v>
      </c>
      <c r="D101" s="161"/>
      <c r="E101" s="161"/>
      <c r="F101" s="161"/>
      <c r="G101" s="161"/>
      <c r="H101" s="161"/>
      <c r="I101" s="161"/>
      <c r="J101" s="161"/>
      <c r="K101" s="161"/>
      <c r="L101" s="162">
        <f>ROUND(SUM(N89+N93),2)</f>
        <v>0</v>
      </c>
      <c r="M101" s="162"/>
      <c r="N101" s="162"/>
      <c r="O101" s="162"/>
      <c r="P101" s="162"/>
      <c r="Q101" s="162"/>
      <c r="R101" s="50"/>
      <c r="T101" s="181"/>
      <c r="U101" s="181"/>
    </row>
    <row r="102" spans="2:21" s="1" customFormat="1" ht="6.95" customHeight="1">
      <c r="B102" s="77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9"/>
      <c r="T102" s="181"/>
      <c r="U102" s="181"/>
    </row>
    <row r="106" spans="2:18" s="1" customFormat="1" ht="6.95" customHeight="1">
      <c r="B106" s="80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2"/>
    </row>
    <row r="107" spans="2:18" s="1" customFormat="1" ht="36.95" customHeight="1">
      <c r="B107" s="48"/>
      <c r="C107" s="29" t="s">
        <v>222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50"/>
    </row>
    <row r="108" spans="2:18" s="1" customFormat="1" ht="6.95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</row>
    <row r="109" spans="2:18" s="1" customFormat="1" ht="30" customHeight="1">
      <c r="B109" s="48"/>
      <c r="C109" s="40" t="s">
        <v>18</v>
      </c>
      <c r="D109" s="49"/>
      <c r="E109" s="49"/>
      <c r="F109" s="165" t="str">
        <f>F6</f>
        <v>Neratovice - úprava přechodů na komunikacích II/101 a III/0099, zvýšení bezpečnosti chodců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9"/>
      <c r="R109" s="50"/>
    </row>
    <row r="110" spans="2:18" ht="30" customHeight="1">
      <c r="B110" s="28"/>
      <c r="C110" s="40" t="s">
        <v>194</v>
      </c>
      <c r="D110" s="33"/>
      <c r="E110" s="33"/>
      <c r="F110" s="165" t="s">
        <v>758</v>
      </c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1"/>
    </row>
    <row r="111" spans="2:18" s="1" customFormat="1" ht="36.95" customHeight="1">
      <c r="B111" s="48"/>
      <c r="C111" s="87" t="s">
        <v>196</v>
      </c>
      <c r="D111" s="49"/>
      <c r="E111" s="49"/>
      <c r="F111" s="89" t="str">
        <f>F8</f>
        <v>06-1 - SO 401 - Býškovská - VO - část KSÚS</v>
      </c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50"/>
    </row>
    <row r="112" spans="2:18" s="1" customFormat="1" ht="6.95" customHeight="1"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spans="2:18" s="1" customFormat="1" ht="18" customHeight="1">
      <c r="B113" s="48"/>
      <c r="C113" s="40" t="s">
        <v>23</v>
      </c>
      <c r="D113" s="49"/>
      <c r="E113" s="49"/>
      <c r="F113" s="35" t="str">
        <f>F10</f>
        <v xml:space="preserve"> </v>
      </c>
      <c r="G113" s="49"/>
      <c r="H113" s="49"/>
      <c r="I113" s="49"/>
      <c r="J113" s="49"/>
      <c r="K113" s="40" t="s">
        <v>25</v>
      </c>
      <c r="L113" s="49"/>
      <c r="M113" s="92" t="str">
        <f>IF(O10="","",O10)</f>
        <v>6. 11. 2017</v>
      </c>
      <c r="N113" s="92"/>
      <c r="O113" s="92"/>
      <c r="P113" s="92"/>
      <c r="Q113" s="49"/>
      <c r="R113" s="50"/>
    </row>
    <row r="114" spans="2:18" s="1" customFormat="1" ht="6.95" customHeight="1"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spans="2:18" s="1" customFormat="1" ht="13.5">
      <c r="B115" s="48"/>
      <c r="C115" s="40" t="s">
        <v>27</v>
      </c>
      <c r="D115" s="49"/>
      <c r="E115" s="49"/>
      <c r="F115" s="35" t="str">
        <f>E13</f>
        <v>Město Neratovice</v>
      </c>
      <c r="G115" s="49"/>
      <c r="H115" s="49"/>
      <c r="I115" s="49"/>
      <c r="J115" s="49"/>
      <c r="K115" s="40" t="s">
        <v>33</v>
      </c>
      <c r="L115" s="49"/>
      <c r="M115" s="35" t="str">
        <f>E19</f>
        <v>NOZA s.r.o.Kladno</v>
      </c>
      <c r="N115" s="35"/>
      <c r="O115" s="35"/>
      <c r="P115" s="35"/>
      <c r="Q115" s="35"/>
      <c r="R115" s="50"/>
    </row>
    <row r="116" spans="2:18" s="1" customFormat="1" ht="14.4" customHeight="1">
      <c r="B116" s="48"/>
      <c r="C116" s="40" t="s">
        <v>31</v>
      </c>
      <c r="D116" s="49"/>
      <c r="E116" s="49"/>
      <c r="F116" s="35" t="str">
        <f>IF(E16="","",E16)</f>
        <v>Vyplň údaj</v>
      </c>
      <c r="G116" s="49"/>
      <c r="H116" s="49"/>
      <c r="I116" s="49"/>
      <c r="J116" s="49"/>
      <c r="K116" s="40" t="s">
        <v>36</v>
      </c>
      <c r="L116" s="49"/>
      <c r="M116" s="35" t="str">
        <f>E22</f>
        <v>Neubauerová Soňa, SK-Projekt Ostrov</v>
      </c>
      <c r="N116" s="35"/>
      <c r="O116" s="35"/>
      <c r="P116" s="35"/>
      <c r="Q116" s="35"/>
      <c r="R116" s="50"/>
    </row>
    <row r="117" spans="2:18" s="1" customFormat="1" ht="10.3" customHeight="1"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50"/>
    </row>
    <row r="118" spans="2:27" s="9" customFormat="1" ht="29.25" customHeight="1">
      <c r="B118" s="205"/>
      <c r="C118" s="206" t="s">
        <v>223</v>
      </c>
      <c r="D118" s="207" t="s">
        <v>224</v>
      </c>
      <c r="E118" s="207" t="s">
        <v>60</v>
      </c>
      <c r="F118" s="207" t="s">
        <v>225</v>
      </c>
      <c r="G118" s="207"/>
      <c r="H118" s="207"/>
      <c r="I118" s="207"/>
      <c r="J118" s="207" t="s">
        <v>226</v>
      </c>
      <c r="K118" s="207" t="s">
        <v>227</v>
      </c>
      <c r="L118" s="207" t="s">
        <v>228</v>
      </c>
      <c r="M118" s="207"/>
      <c r="N118" s="207" t="s">
        <v>201</v>
      </c>
      <c r="O118" s="207"/>
      <c r="P118" s="207"/>
      <c r="Q118" s="208"/>
      <c r="R118" s="209"/>
      <c r="T118" s="108" t="s">
        <v>229</v>
      </c>
      <c r="U118" s="109" t="s">
        <v>42</v>
      </c>
      <c r="V118" s="109" t="s">
        <v>230</v>
      </c>
      <c r="W118" s="109" t="s">
        <v>231</v>
      </c>
      <c r="X118" s="109" t="s">
        <v>232</v>
      </c>
      <c r="Y118" s="109" t="s">
        <v>233</v>
      </c>
      <c r="Z118" s="109" t="s">
        <v>234</v>
      </c>
      <c r="AA118" s="110" t="s">
        <v>235</v>
      </c>
    </row>
    <row r="119" spans="2:63" s="1" customFormat="1" ht="29.25" customHeight="1">
      <c r="B119" s="48"/>
      <c r="C119" s="112" t="s">
        <v>198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210">
        <f>BK119</f>
        <v>0</v>
      </c>
      <c r="O119" s="211"/>
      <c r="P119" s="211"/>
      <c r="Q119" s="211"/>
      <c r="R119" s="50"/>
      <c r="T119" s="111"/>
      <c r="U119" s="69"/>
      <c r="V119" s="69"/>
      <c r="W119" s="212">
        <f>W120+W130</f>
        <v>0</v>
      </c>
      <c r="X119" s="69"/>
      <c r="Y119" s="212">
        <f>Y120+Y130</f>
        <v>0</v>
      </c>
      <c r="Z119" s="69"/>
      <c r="AA119" s="213">
        <f>AA120+AA130</f>
        <v>0</v>
      </c>
      <c r="AT119" s="24" t="s">
        <v>77</v>
      </c>
      <c r="AU119" s="24" t="s">
        <v>203</v>
      </c>
      <c r="BK119" s="214">
        <f>BK120+BK130</f>
        <v>0</v>
      </c>
    </row>
    <row r="120" spans="2:63" s="10" customFormat="1" ht="37.4" customHeight="1">
      <c r="B120" s="215"/>
      <c r="C120" s="216"/>
      <c r="D120" s="217" t="s">
        <v>211</v>
      </c>
      <c r="E120" s="217"/>
      <c r="F120" s="217"/>
      <c r="G120" s="217"/>
      <c r="H120" s="217"/>
      <c r="I120" s="217"/>
      <c r="J120" s="217"/>
      <c r="K120" s="217"/>
      <c r="L120" s="217"/>
      <c r="M120" s="217"/>
      <c r="N120" s="218">
        <f>BK120</f>
        <v>0</v>
      </c>
      <c r="O120" s="189"/>
      <c r="P120" s="189"/>
      <c r="Q120" s="189"/>
      <c r="R120" s="219"/>
      <c r="T120" s="220"/>
      <c r="U120" s="216"/>
      <c r="V120" s="216"/>
      <c r="W120" s="221">
        <f>W121</f>
        <v>0</v>
      </c>
      <c r="X120" s="216"/>
      <c r="Y120" s="221">
        <f>Y121</f>
        <v>0</v>
      </c>
      <c r="Z120" s="216"/>
      <c r="AA120" s="222">
        <f>AA121</f>
        <v>0</v>
      </c>
      <c r="AR120" s="223" t="s">
        <v>250</v>
      </c>
      <c r="AT120" s="224" t="s">
        <v>77</v>
      </c>
      <c r="AU120" s="224" t="s">
        <v>78</v>
      </c>
      <c r="AY120" s="223" t="s">
        <v>236</v>
      </c>
      <c r="BK120" s="225">
        <f>BK121</f>
        <v>0</v>
      </c>
    </row>
    <row r="121" spans="2:63" s="10" customFormat="1" ht="19.9" customHeight="1">
      <c r="B121" s="215"/>
      <c r="C121" s="216"/>
      <c r="D121" s="226" t="s">
        <v>760</v>
      </c>
      <c r="E121" s="226"/>
      <c r="F121" s="226"/>
      <c r="G121" s="226"/>
      <c r="H121" s="226"/>
      <c r="I121" s="226"/>
      <c r="J121" s="226"/>
      <c r="K121" s="226"/>
      <c r="L121" s="226"/>
      <c r="M121" s="226"/>
      <c r="N121" s="227">
        <f>BK121</f>
        <v>0</v>
      </c>
      <c r="O121" s="228"/>
      <c r="P121" s="228"/>
      <c r="Q121" s="228"/>
      <c r="R121" s="219"/>
      <c r="T121" s="220"/>
      <c r="U121" s="216"/>
      <c r="V121" s="216"/>
      <c r="W121" s="221">
        <f>SUM(W122:W129)</f>
        <v>0</v>
      </c>
      <c r="X121" s="216"/>
      <c r="Y121" s="221">
        <f>SUM(Y122:Y129)</f>
        <v>0</v>
      </c>
      <c r="Z121" s="216"/>
      <c r="AA121" s="222">
        <f>SUM(AA122:AA129)</f>
        <v>0</v>
      </c>
      <c r="AR121" s="223" t="s">
        <v>250</v>
      </c>
      <c r="AT121" s="224" t="s">
        <v>77</v>
      </c>
      <c r="AU121" s="224" t="s">
        <v>85</v>
      </c>
      <c r="AY121" s="223" t="s">
        <v>236</v>
      </c>
      <c r="BK121" s="225">
        <f>SUM(BK122:BK129)</f>
        <v>0</v>
      </c>
    </row>
    <row r="122" spans="2:65" s="1" customFormat="1" ht="16.5" customHeight="1">
      <c r="B122" s="48"/>
      <c r="C122" s="229" t="s">
        <v>85</v>
      </c>
      <c r="D122" s="229" t="s">
        <v>237</v>
      </c>
      <c r="E122" s="230" t="s">
        <v>761</v>
      </c>
      <c r="F122" s="231" t="s">
        <v>762</v>
      </c>
      <c r="G122" s="231"/>
      <c r="H122" s="231"/>
      <c r="I122" s="231"/>
      <c r="J122" s="232" t="s">
        <v>438</v>
      </c>
      <c r="K122" s="233">
        <v>1</v>
      </c>
      <c r="L122" s="234">
        <v>0</v>
      </c>
      <c r="M122" s="235"/>
      <c r="N122" s="233">
        <f>ROUND(L122*K122,2)</f>
        <v>0</v>
      </c>
      <c r="O122" s="233"/>
      <c r="P122" s="233"/>
      <c r="Q122" s="233"/>
      <c r="R122" s="50"/>
      <c r="T122" s="236" t="s">
        <v>21</v>
      </c>
      <c r="U122" s="58" t="s">
        <v>43</v>
      </c>
      <c r="V122" s="49"/>
      <c r="W122" s="237">
        <f>V122*K122</f>
        <v>0</v>
      </c>
      <c r="X122" s="237">
        <v>0</v>
      </c>
      <c r="Y122" s="237">
        <f>X122*K122</f>
        <v>0</v>
      </c>
      <c r="Z122" s="237">
        <v>0</v>
      </c>
      <c r="AA122" s="238">
        <f>Z122*K122</f>
        <v>0</v>
      </c>
      <c r="AR122" s="24" t="s">
        <v>369</v>
      </c>
      <c r="AT122" s="24" t="s">
        <v>237</v>
      </c>
      <c r="AU122" s="24" t="s">
        <v>90</v>
      </c>
      <c r="AY122" s="24" t="s">
        <v>236</v>
      </c>
      <c r="BE122" s="154">
        <f>IF(U122="základní",N122,0)</f>
        <v>0</v>
      </c>
      <c r="BF122" s="154">
        <f>IF(U122="snížená",N122,0)</f>
        <v>0</v>
      </c>
      <c r="BG122" s="154">
        <f>IF(U122="zákl. přenesená",N122,0)</f>
        <v>0</v>
      </c>
      <c r="BH122" s="154">
        <f>IF(U122="sníž. přenesená",N122,0)</f>
        <v>0</v>
      </c>
      <c r="BI122" s="154">
        <f>IF(U122="nulová",N122,0)</f>
        <v>0</v>
      </c>
      <c r="BJ122" s="24" t="s">
        <v>85</v>
      </c>
      <c r="BK122" s="154">
        <f>ROUND(L122*K122,2)</f>
        <v>0</v>
      </c>
      <c r="BL122" s="24" t="s">
        <v>369</v>
      </c>
      <c r="BM122" s="24" t="s">
        <v>763</v>
      </c>
    </row>
    <row r="123" spans="2:65" s="1" customFormat="1" ht="25.5" customHeight="1">
      <c r="B123" s="48"/>
      <c r="C123" s="271" t="s">
        <v>90</v>
      </c>
      <c r="D123" s="271" t="s">
        <v>385</v>
      </c>
      <c r="E123" s="272" t="s">
        <v>764</v>
      </c>
      <c r="F123" s="273" t="s">
        <v>765</v>
      </c>
      <c r="G123" s="273"/>
      <c r="H123" s="273"/>
      <c r="I123" s="273"/>
      <c r="J123" s="274" t="s">
        <v>766</v>
      </c>
      <c r="K123" s="275">
        <v>12</v>
      </c>
      <c r="L123" s="276">
        <v>0</v>
      </c>
      <c r="M123" s="277"/>
      <c r="N123" s="275">
        <f>ROUND(L123*K123,2)</f>
        <v>0</v>
      </c>
      <c r="O123" s="233"/>
      <c r="P123" s="233"/>
      <c r="Q123" s="233"/>
      <c r="R123" s="50"/>
      <c r="T123" s="236" t="s">
        <v>21</v>
      </c>
      <c r="U123" s="58" t="s">
        <v>43</v>
      </c>
      <c r="V123" s="49"/>
      <c r="W123" s="237">
        <f>V123*K123</f>
        <v>0</v>
      </c>
      <c r="X123" s="237">
        <v>0</v>
      </c>
      <c r="Y123" s="237">
        <f>X123*K123</f>
        <v>0</v>
      </c>
      <c r="Z123" s="237">
        <v>0</v>
      </c>
      <c r="AA123" s="238">
        <f>Z123*K123</f>
        <v>0</v>
      </c>
      <c r="AR123" s="24" t="s">
        <v>767</v>
      </c>
      <c r="AT123" s="24" t="s">
        <v>385</v>
      </c>
      <c r="AU123" s="24" t="s">
        <v>90</v>
      </c>
      <c r="AY123" s="24" t="s">
        <v>236</v>
      </c>
      <c r="BE123" s="154">
        <f>IF(U123="základní",N123,0)</f>
        <v>0</v>
      </c>
      <c r="BF123" s="154">
        <f>IF(U123="snížená",N123,0)</f>
        <v>0</v>
      </c>
      <c r="BG123" s="154">
        <f>IF(U123="zákl. přenesená",N123,0)</f>
        <v>0</v>
      </c>
      <c r="BH123" s="154">
        <f>IF(U123="sníž. přenesená",N123,0)</f>
        <v>0</v>
      </c>
      <c r="BI123" s="154">
        <f>IF(U123="nulová",N123,0)</f>
        <v>0</v>
      </c>
      <c r="BJ123" s="24" t="s">
        <v>85</v>
      </c>
      <c r="BK123" s="154">
        <f>ROUND(L123*K123,2)</f>
        <v>0</v>
      </c>
      <c r="BL123" s="24" t="s">
        <v>767</v>
      </c>
      <c r="BM123" s="24" t="s">
        <v>768</v>
      </c>
    </row>
    <row r="124" spans="2:65" s="1" customFormat="1" ht="16.5" customHeight="1">
      <c r="B124" s="48"/>
      <c r="C124" s="271" t="s">
        <v>250</v>
      </c>
      <c r="D124" s="271" t="s">
        <v>385</v>
      </c>
      <c r="E124" s="272" t="s">
        <v>769</v>
      </c>
      <c r="F124" s="273" t="s">
        <v>770</v>
      </c>
      <c r="G124" s="273"/>
      <c r="H124" s="273"/>
      <c r="I124" s="273"/>
      <c r="J124" s="274" t="s">
        <v>766</v>
      </c>
      <c r="K124" s="275">
        <v>1</v>
      </c>
      <c r="L124" s="276">
        <v>0</v>
      </c>
      <c r="M124" s="277"/>
      <c r="N124" s="275">
        <f>ROUND(L124*K124,2)</f>
        <v>0</v>
      </c>
      <c r="O124" s="233"/>
      <c r="P124" s="233"/>
      <c r="Q124" s="233"/>
      <c r="R124" s="50"/>
      <c r="T124" s="236" t="s">
        <v>21</v>
      </c>
      <c r="U124" s="58" t="s">
        <v>43</v>
      </c>
      <c r="V124" s="49"/>
      <c r="W124" s="237">
        <f>V124*K124</f>
        <v>0</v>
      </c>
      <c r="X124" s="237">
        <v>0</v>
      </c>
      <c r="Y124" s="237">
        <f>X124*K124</f>
        <v>0</v>
      </c>
      <c r="Z124" s="237">
        <v>0</v>
      </c>
      <c r="AA124" s="238">
        <f>Z124*K124</f>
        <v>0</v>
      </c>
      <c r="AR124" s="24" t="s">
        <v>767</v>
      </c>
      <c r="AT124" s="24" t="s">
        <v>385</v>
      </c>
      <c r="AU124" s="24" t="s">
        <v>90</v>
      </c>
      <c r="AY124" s="24" t="s">
        <v>236</v>
      </c>
      <c r="BE124" s="154">
        <f>IF(U124="základní",N124,0)</f>
        <v>0</v>
      </c>
      <c r="BF124" s="154">
        <f>IF(U124="snížená",N124,0)</f>
        <v>0</v>
      </c>
      <c r="BG124" s="154">
        <f>IF(U124="zákl. přenesená",N124,0)</f>
        <v>0</v>
      </c>
      <c r="BH124" s="154">
        <f>IF(U124="sníž. přenesená",N124,0)</f>
        <v>0</v>
      </c>
      <c r="BI124" s="154">
        <f>IF(U124="nulová",N124,0)</f>
        <v>0</v>
      </c>
      <c r="BJ124" s="24" t="s">
        <v>85</v>
      </c>
      <c r="BK124" s="154">
        <f>ROUND(L124*K124,2)</f>
        <v>0</v>
      </c>
      <c r="BL124" s="24" t="s">
        <v>767</v>
      </c>
      <c r="BM124" s="24" t="s">
        <v>771</v>
      </c>
    </row>
    <row r="125" spans="2:65" s="1" customFormat="1" ht="16.5" customHeight="1">
      <c r="B125" s="48"/>
      <c r="C125" s="271" t="s">
        <v>241</v>
      </c>
      <c r="D125" s="271" t="s">
        <v>385</v>
      </c>
      <c r="E125" s="272" t="s">
        <v>772</v>
      </c>
      <c r="F125" s="273" t="s">
        <v>773</v>
      </c>
      <c r="G125" s="273"/>
      <c r="H125" s="273"/>
      <c r="I125" s="273"/>
      <c r="J125" s="274" t="s">
        <v>766</v>
      </c>
      <c r="K125" s="275">
        <v>1</v>
      </c>
      <c r="L125" s="276">
        <v>0</v>
      </c>
      <c r="M125" s="277"/>
      <c r="N125" s="275">
        <f>ROUND(L125*K125,2)</f>
        <v>0</v>
      </c>
      <c r="O125" s="233"/>
      <c r="P125" s="233"/>
      <c r="Q125" s="233"/>
      <c r="R125" s="50"/>
      <c r="T125" s="236" t="s">
        <v>21</v>
      </c>
      <c r="U125" s="58" t="s">
        <v>43</v>
      </c>
      <c r="V125" s="49"/>
      <c r="W125" s="237">
        <f>V125*K125</f>
        <v>0</v>
      </c>
      <c r="X125" s="237">
        <v>0</v>
      </c>
      <c r="Y125" s="237">
        <f>X125*K125</f>
        <v>0</v>
      </c>
      <c r="Z125" s="237">
        <v>0</v>
      </c>
      <c r="AA125" s="238">
        <f>Z125*K125</f>
        <v>0</v>
      </c>
      <c r="AR125" s="24" t="s">
        <v>767</v>
      </c>
      <c r="AT125" s="24" t="s">
        <v>385</v>
      </c>
      <c r="AU125" s="24" t="s">
        <v>90</v>
      </c>
      <c r="AY125" s="24" t="s">
        <v>236</v>
      </c>
      <c r="BE125" s="154">
        <f>IF(U125="základní",N125,0)</f>
        <v>0</v>
      </c>
      <c r="BF125" s="154">
        <f>IF(U125="snížená",N125,0)</f>
        <v>0</v>
      </c>
      <c r="BG125" s="154">
        <f>IF(U125="zákl. přenesená",N125,0)</f>
        <v>0</v>
      </c>
      <c r="BH125" s="154">
        <f>IF(U125="sníž. přenesená",N125,0)</f>
        <v>0</v>
      </c>
      <c r="BI125" s="154">
        <f>IF(U125="nulová",N125,0)</f>
        <v>0</v>
      </c>
      <c r="BJ125" s="24" t="s">
        <v>85</v>
      </c>
      <c r="BK125" s="154">
        <f>ROUND(L125*K125,2)</f>
        <v>0</v>
      </c>
      <c r="BL125" s="24" t="s">
        <v>767</v>
      </c>
      <c r="BM125" s="24" t="s">
        <v>774</v>
      </c>
    </row>
    <row r="126" spans="2:65" s="1" customFormat="1" ht="16.5" customHeight="1">
      <c r="B126" s="48"/>
      <c r="C126" s="229" t="s">
        <v>260</v>
      </c>
      <c r="D126" s="229" t="s">
        <v>237</v>
      </c>
      <c r="E126" s="230" t="s">
        <v>775</v>
      </c>
      <c r="F126" s="231" t="s">
        <v>776</v>
      </c>
      <c r="G126" s="231"/>
      <c r="H126" s="231"/>
      <c r="I126" s="231"/>
      <c r="J126" s="232" t="s">
        <v>438</v>
      </c>
      <c r="K126" s="233">
        <v>550</v>
      </c>
      <c r="L126" s="234">
        <v>0</v>
      </c>
      <c r="M126" s="235"/>
      <c r="N126" s="233">
        <f>ROUND(L126*K126,2)</f>
        <v>0</v>
      </c>
      <c r="O126" s="233"/>
      <c r="P126" s="233"/>
      <c r="Q126" s="233"/>
      <c r="R126" s="50"/>
      <c r="T126" s="236" t="s">
        <v>21</v>
      </c>
      <c r="U126" s="58" t="s">
        <v>43</v>
      </c>
      <c r="V126" s="49"/>
      <c r="W126" s="237">
        <f>V126*K126</f>
        <v>0</v>
      </c>
      <c r="X126" s="237">
        <v>0</v>
      </c>
      <c r="Y126" s="237">
        <f>X126*K126</f>
        <v>0</v>
      </c>
      <c r="Z126" s="237">
        <v>0</v>
      </c>
      <c r="AA126" s="238">
        <f>Z126*K126</f>
        <v>0</v>
      </c>
      <c r="AR126" s="24" t="s">
        <v>369</v>
      </c>
      <c r="AT126" s="24" t="s">
        <v>237</v>
      </c>
      <c r="AU126" s="24" t="s">
        <v>90</v>
      </c>
      <c r="AY126" s="24" t="s">
        <v>236</v>
      </c>
      <c r="BE126" s="154">
        <f>IF(U126="základní",N126,0)</f>
        <v>0</v>
      </c>
      <c r="BF126" s="154">
        <f>IF(U126="snížená",N126,0)</f>
        <v>0</v>
      </c>
      <c r="BG126" s="154">
        <f>IF(U126="zákl. přenesená",N126,0)</f>
        <v>0</v>
      </c>
      <c r="BH126" s="154">
        <f>IF(U126="sníž. přenesená",N126,0)</f>
        <v>0</v>
      </c>
      <c r="BI126" s="154">
        <f>IF(U126="nulová",N126,0)</f>
        <v>0</v>
      </c>
      <c r="BJ126" s="24" t="s">
        <v>85</v>
      </c>
      <c r="BK126" s="154">
        <f>ROUND(L126*K126,2)</f>
        <v>0</v>
      </c>
      <c r="BL126" s="24" t="s">
        <v>369</v>
      </c>
      <c r="BM126" s="24" t="s">
        <v>777</v>
      </c>
    </row>
    <row r="127" spans="2:65" s="1" customFormat="1" ht="16.5" customHeight="1">
      <c r="B127" s="48"/>
      <c r="C127" s="229" t="s">
        <v>265</v>
      </c>
      <c r="D127" s="229" t="s">
        <v>237</v>
      </c>
      <c r="E127" s="230" t="s">
        <v>778</v>
      </c>
      <c r="F127" s="231" t="s">
        <v>779</v>
      </c>
      <c r="G127" s="231"/>
      <c r="H127" s="231"/>
      <c r="I127" s="231"/>
      <c r="J127" s="232" t="s">
        <v>438</v>
      </c>
      <c r="K127" s="233">
        <v>5</v>
      </c>
      <c r="L127" s="234">
        <v>0</v>
      </c>
      <c r="M127" s="235"/>
      <c r="N127" s="233">
        <f>ROUND(L127*K127,2)</f>
        <v>0</v>
      </c>
      <c r="O127" s="233"/>
      <c r="P127" s="233"/>
      <c r="Q127" s="233"/>
      <c r="R127" s="50"/>
      <c r="T127" s="236" t="s">
        <v>21</v>
      </c>
      <c r="U127" s="58" t="s">
        <v>43</v>
      </c>
      <c r="V127" s="49"/>
      <c r="W127" s="237">
        <f>V127*K127</f>
        <v>0</v>
      </c>
      <c r="X127" s="237">
        <v>0</v>
      </c>
      <c r="Y127" s="237">
        <f>X127*K127</f>
        <v>0</v>
      </c>
      <c r="Z127" s="237">
        <v>0</v>
      </c>
      <c r="AA127" s="238">
        <f>Z127*K127</f>
        <v>0</v>
      </c>
      <c r="AR127" s="24" t="s">
        <v>369</v>
      </c>
      <c r="AT127" s="24" t="s">
        <v>237</v>
      </c>
      <c r="AU127" s="24" t="s">
        <v>90</v>
      </c>
      <c r="AY127" s="24" t="s">
        <v>236</v>
      </c>
      <c r="BE127" s="154">
        <f>IF(U127="základní",N127,0)</f>
        <v>0</v>
      </c>
      <c r="BF127" s="154">
        <f>IF(U127="snížená",N127,0)</f>
        <v>0</v>
      </c>
      <c r="BG127" s="154">
        <f>IF(U127="zákl. přenesená",N127,0)</f>
        <v>0</v>
      </c>
      <c r="BH127" s="154">
        <f>IF(U127="sníž. přenesená",N127,0)</f>
        <v>0</v>
      </c>
      <c r="BI127" s="154">
        <f>IF(U127="nulová",N127,0)</f>
        <v>0</v>
      </c>
      <c r="BJ127" s="24" t="s">
        <v>85</v>
      </c>
      <c r="BK127" s="154">
        <f>ROUND(L127*K127,2)</f>
        <v>0</v>
      </c>
      <c r="BL127" s="24" t="s">
        <v>369</v>
      </c>
      <c r="BM127" s="24" t="s">
        <v>780</v>
      </c>
    </row>
    <row r="128" spans="2:65" s="1" customFormat="1" ht="16.5" customHeight="1">
      <c r="B128" s="48"/>
      <c r="C128" s="229" t="s">
        <v>269</v>
      </c>
      <c r="D128" s="229" t="s">
        <v>237</v>
      </c>
      <c r="E128" s="230" t="s">
        <v>781</v>
      </c>
      <c r="F128" s="231" t="s">
        <v>782</v>
      </c>
      <c r="G128" s="231"/>
      <c r="H128" s="231"/>
      <c r="I128" s="231"/>
      <c r="J128" s="232" t="s">
        <v>438</v>
      </c>
      <c r="K128" s="233">
        <v>1</v>
      </c>
      <c r="L128" s="234">
        <v>0</v>
      </c>
      <c r="M128" s="235"/>
      <c r="N128" s="233">
        <f>ROUND(L128*K128,2)</f>
        <v>0</v>
      </c>
      <c r="O128" s="233"/>
      <c r="P128" s="233"/>
      <c r="Q128" s="233"/>
      <c r="R128" s="50"/>
      <c r="T128" s="236" t="s">
        <v>21</v>
      </c>
      <c r="U128" s="58" t="s">
        <v>43</v>
      </c>
      <c r="V128" s="49"/>
      <c r="W128" s="237">
        <f>V128*K128</f>
        <v>0</v>
      </c>
      <c r="X128" s="237">
        <v>0</v>
      </c>
      <c r="Y128" s="237">
        <f>X128*K128</f>
        <v>0</v>
      </c>
      <c r="Z128" s="237">
        <v>0</v>
      </c>
      <c r="AA128" s="238">
        <f>Z128*K128</f>
        <v>0</v>
      </c>
      <c r="AR128" s="24" t="s">
        <v>369</v>
      </c>
      <c r="AT128" s="24" t="s">
        <v>237</v>
      </c>
      <c r="AU128" s="24" t="s">
        <v>90</v>
      </c>
      <c r="AY128" s="24" t="s">
        <v>236</v>
      </c>
      <c r="BE128" s="154">
        <f>IF(U128="základní",N128,0)</f>
        <v>0</v>
      </c>
      <c r="BF128" s="154">
        <f>IF(U128="snížená",N128,0)</f>
        <v>0</v>
      </c>
      <c r="BG128" s="154">
        <f>IF(U128="zákl. přenesená",N128,0)</f>
        <v>0</v>
      </c>
      <c r="BH128" s="154">
        <f>IF(U128="sníž. přenesená",N128,0)</f>
        <v>0</v>
      </c>
      <c r="BI128" s="154">
        <f>IF(U128="nulová",N128,0)</f>
        <v>0</v>
      </c>
      <c r="BJ128" s="24" t="s">
        <v>85</v>
      </c>
      <c r="BK128" s="154">
        <f>ROUND(L128*K128,2)</f>
        <v>0</v>
      </c>
      <c r="BL128" s="24" t="s">
        <v>369</v>
      </c>
      <c r="BM128" s="24" t="s">
        <v>783</v>
      </c>
    </row>
    <row r="129" spans="2:65" s="1" customFormat="1" ht="16.5" customHeight="1">
      <c r="B129" s="48"/>
      <c r="C129" s="229" t="s">
        <v>274</v>
      </c>
      <c r="D129" s="229" t="s">
        <v>237</v>
      </c>
      <c r="E129" s="230" t="s">
        <v>784</v>
      </c>
      <c r="F129" s="231" t="s">
        <v>785</v>
      </c>
      <c r="G129" s="231"/>
      <c r="H129" s="231"/>
      <c r="I129" s="231"/>
      <c r="J129" s="232" t="s">
        <v>438</v>
      </c>
      <c r="K129" s="233">
        <v>5</v>
      </c>
      <c r="L129" s="234">
        <v>0</v>
      </c>
      <c r="M129" s="235"/>
      <c r="N129" s="233">
        <f>ROUND(L129*K129,2)</f>
        <v>0</v>
      </c>
      <c r="O129" s="233"/>
      <c r="P129" s="233"/>
      <c r="Q129" s="233"/>
      <c r="R129" s="50"/>
      <c r="T129" s="236" t="s">
        <v>21</v>
      </c>
      <c r="U129" s="58" t="s">
        <v>43</v>
      </c>
      <c r="V129" s="49"/>
      <c r="W129" s="237">
        <f>V129*K129</f>
        <v>0</v>
      </c>
      <c r="X129" s="237">
        <v>0</v>
      </c>
      <c r="Y129" s="237">
        <f>X129*K129</f>
        <v>0</v>
      </c>
      <c r="Z129" s="237">
        <v>0</v>
      </c>
      <c r="AA129" s="238">
        <f>Z129*K129</f>
        <v>0</v>
      </c>
      <c r="AR129" s="24" t="s">
        <v>369</v>
      </c>
      <c r="AT129" s="24" t="s">
        <v>237</v>
      </c>
      <c r="AU129" s="24" t="s">
        <v>90</v>
      </c>
      <c r="AY129" s="24" t="s">
        <v>236</v>
      </c>
      <c r="BE129" s="154">
        <f>IF(U129="základní",N129,0)</f>
        <v>0</v>
      </c>
      <c r="BF129" s="154">
        <f>IF(U129="snížená",N129,0)</f>
        <v>0</v>
      </c>
      <c r="BG129" s="154">
        <f>IF(U129="zákl. přenesená",N129,0)</f>
        <v>0</v>
      </c>
      <c r="BH129" s="154">
        <f>IF(U129="sníž. přenesená",N129,0)</f>
        <v>0</v>
      </c>
      <c r="BI129" s="154">
        <f>IF(U129="nulová",N129,0)</f>
        <v>0</v>
      </c>
      <c r="BJ129" s="24" t="s">
        <v>85</v>
      </c>
      <c r="BK129" s="154">
        <f>ROUND(L129*K129,2)</f>
        <v>0</v>
      </c>
      <c r="BL129" s="24" t="s">
        <v>369</v>
      </c>
      <c r="BM129" s="24" t="s">
        <v>786</v>
      </c>
    </row>
    <row r="130" spans="2:63" s="1" customFormat="1" ht="49.9" customHeight="1">
      <c r="B130" s="48"/>
      <c r="C130" s="49"/>
      <c r="D130" s="217" t="s">
        <v>371</v>
      </c>
      <c r="E130" s="49"/>
      <c r="F130" s="49"/>
      <c r="G130" s="49"/>
      <c r="H130" s="49"/>
      <c r="I130" s="49"/>
      <c r="J130" s="49"/>
      <c r="K130" s="49"/>
      <c r="L130" s="49"/>
      <c r="M130" s="49"/>
      <c r="N130" s="269">
        <f>BK130</f>
        <v>0</v>
      </c>
      <c r="O130" s="270"/>
      <c r="P130" s="270"/>
      <c r="Q130" s="270"/>
      <c r="R130" s="50"/>
      <c r="T130" s="203"/>
      <c r="U130" s="74"/>
      <c r="V130" s="74"/>
      <c r="W130" s="74"/>
      <c r="X130" s="74"/>
      <c r="Y130" s="74"/>
      <c r="Z130" s="74"/>
      <c r="AA130" s="76"/>
      <c r="AT130" s="24" t="s">
        <v>77</v>
      </c>
      <c r="AU130" s="24" t="s">
        <v>78</v>
      </c>
      <c r="AY130" s="24" t="s">
        <v>372</v>
      </c>
      <c r="BK130" s="154">
        <v>0</v>
      </c>
    </row>
    <row r="131" spans="2:18" s="1" customFormat="1" ht="6.95" customHeight="1">
      <c r="B131" s="77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9"/>
    </row>
  </sheetData>
  <sheetProtection password="CC35" sheet="1" objects="1" scenarios="1" formatColumns="0" formatRows="0"/>
  <mergeCells count="95">
    <mergeCell ref="D95:H95"/>
    <mergeCell ref="D94:H94"/>
    <mergeCell ref="D96:H96"/>
    <mergeCell ref="D97:H97"/>
    <mergeCell ref="D98:H98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F127:I127"/>
    <mergeCell ref="F126:I126"/>
    <mergeCell ref="F123:I123"/>
    <mergeCell ref="F124:I124"/>
    <mergeCell ref="F125:I125"/>
    <mergeCell ref="F128:I128"/>
    <mergeCell ref="F129:I12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3:Q93"/>
    <mergeCell ref="N97:Q97"/>
    <mergeCell ref="N94:Q94"/>
    <mergeCell ref="N95:Q95"/>
    <mergeCell ref="N96:Q96"/>
    <mergeCell ref="N98:Q98"/>
    <mergeCell ref="N99:Q99"/>
    <mergeCell ref="L101:Q101"/>
    <mergeCell ref="C107:Q107"/>
    <mergeCell ref="F109:P109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N119:Q119"/>
    <mergeCell ref="N120:Q120"/>
    <mergeCell ref="N121:Q121"/>
    <mergeCell ref="L129:M129"/>
    <mergeCell ref="L123:M123"/>
    <mergeCell ref="L124:M124"/>
    <mergeCell ref="L125:M125"/>
    <mergeCell ref="L126:M126"/>
    <mergeCell ref="L127:M127"/>
    <mergeCell ref="L128:M128"/>
    <mergeCell ref="F122:I122"/>
    <mergeCell ref="L122:M122"/>
    <mergeCell ref="N122:Q122"/>
    <mergeCell ref="N123:Q123"/>
    <mergeCell ref="N124:Q124"/>
    <mergeCell ref="N125:Q125"/>
    <mergeCell ref="N126:Q126"/>
    <mergeCell ref="N127:Q127"/>
    <mergeCell ref="N128:Q128"/>
    <mergeCell ref="N129:Q129"/>
    <mergeCell ref="N130:Q130"/>
  </mergeCells>
  <hyperlinks>
    <hyperlink ref="F1:G1" location="C2" display="1) Krycí list rozpočtu"/>
    <hyperlink ref="H1:K1" location="C87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3"/>
      <c r="B1" s="15"/>
      <c r="C1" s="15"/>
      <c r="D1" s="16" t="s">
        <v>1</v>
      </c>
      <c r="E1" s="15"/>
      <c r="F1" s="17" t="s">
        <v>188</v>
      </c>
      <c r="G1" s="17"/>
      <c r="H1" s="164" t="s">
        <v>189</v>
      </c>
      <c r="I1" s="164"/>
      <c r="J1" s="164"/>
      <c r="K1" s="164"/>
      <c r="L1" s="17" t="s">
        <v>190</v>
      </c>
      <c r="M1" s="15"/>
      <c r="N1" s="15"/>
      <c r="O1" s="16" t="s">
        <v>191</v>
      </c>
      <c r="P1" s="15"/>
      <c r="Q1" s="15"/>
      <c r="R1" s="15"/>
      <c r="S1" s="17" t="s">
        <v>192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142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90</v>
      </c>
    </row>
    <row r="4" spans="2:46" ht="36.95" customHeight="1">
      <c r="B4" s="28"/>
      <c r="C4" s="29" t="s">
        <v>193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18</v>
      </c>
      <c r="E6" s="33"/>
      <c r="F6" s="165" t="str">
        <f>'Rekapitulace stavby'!K6</f>
        <v>Neratovice - úprava přechodů na komunikacích II/101 a III/0099, zvýšení bezpečnosti chodců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194</v>
      </c>
      <c r="E7" s="33"/>
      <c r="F7" s="165" t="s">
        <v>758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196</v>
      </c>
      <c r="E8" s="49"/>
      <c r="F8" s="38" t="s">
        <v>787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20</v>
      </c>
      <c r="E9" s="49"/>
      <c r="F9" s="35" t="s">
        <v>21</v>
      </c>
      <c r="G9" s="49"/>
      <c r="H9" s="49"/>
      <c r="I9" s="49"/>
      <c r="J9" s="49"/>
      <c r="K9" s="49"/>
      <c r="L9" s="49"/>
      <c r="M9" s="40" t="s">
        <v>22</v>
      </c>
      <c r="N9" s="49"/>
      <c r="O9" s="35" t="s">
        <v>21</v>
      </c>
      <c r="P9" s="49"/>
      <c r="Q9" s="49"/>
      <c r="R9" s="50"/>
    </row>
    <row r="10" spans="2:18" s="1" customFormat="1" ht="14.4" customHeight="1">
      <c r="B10" s="48"/>
      <c r="C10" s="49"/>
      <c r="D10" s="40" t="s">
        <v>23</v>
      </c>
      <c r="E10" s="49"/>
      <c r="F10" s="35" t="s">
        <v>24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6. 11. 2017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tr">
        <f>IF('Rekapitulace stavby'!AN10="","",'Rekapitulace stavby'!AN10)</f>
        <v/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tr">
        <f>IF('Rekapitulace stavby'!E11="","",'Rekapitulace stavby'!E11)</f>
        <v>Město Neratovice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tr">
        <f>IF('Rekapitulace stavby'!AN11="","",'Rekapitulace stavby'!AN11)</f>
        <v/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tr">
        <f>IF('Rekapitulace stavby'!AN16="","",'Rekapitulace stavby'!AN16)</f>
        <v/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tr">
        <f>IF('Rekapitulace stavby'!E17="","",'Rekapitulace stavby'!E17)</f>
        <v>NOZA s.r.o.Kladno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tr">
        <f>IF('Rekapitulace stavby'!AN17="","",'Rekapitulace stavby'!AN17)</f>
        <v/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36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tr">
        <f>IF('Rekapitulace stavby'!AN19="","",'Rekapitulace stavby'!AN19)</f>
        <v/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tr">
        <f>IF('Rekapitulace stavby'!E20="","",'Rekapitulace stavby'!E20)</f>
        <v>Neubauerová Soňa, SK-Projekt Ostrov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tr">
        <f>IF('Rekapitulace stavby'!AN20="","",'Rekapitulace stavby'!AN20)</f>
        <v/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21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8" t="s">
        <v>198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182</v>
      </c>
      <c r="E29" s="49"/>
      <c r="F29" s="49"/>
      <c r="G29" s="49"/>
      <c r="H29" s="49"/>
      <c r="I29" s="49"/>
      <c r="J29" s="49"/>
      <c r="K29" s="49"/>
      <c r="L29" s="49"/>
      <c r="M29" s="47">
        <f>N101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9" t="s">
        <v>41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42</v>
      </c>
      <c r="E33" s="56" t="s">
        <v>43</v>
      </c>
      <c r="F33" s="57">
        <v>0.21</v>
      </c>
      <c r="G33" s="171" t="s">
        <v>44</v>
      </c>
      <c r="H33" s="172">
        <f>(SUM(BE101:BE108)+SUM(BE127:BE180))</f>
        <v>0</v>
      </c>
      <c r="I33" s="49"/>
      <c r="J33" s="49"/>
      <c r="K33" s="49"/>
      <c r="L33" s="49"/>
      <c r="M33" s="172">
        <f>ROUND((SUM(BE101:BE108)+SUM(BE127:BE180)),2)*F33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45</v>
      </c>
      <c r="F34" s="57">
        <v>0.15</v>
      </c>
      <c r="G34" s="171" t="s">
        <v>44</v>
      </c>
      <c r="H34" s="172">
        <f>(SUM(BF101:BF108)+SUM(BF127:BF180))</f>
        <v>0</v>
      </c>
      <c r="I34" s="49"/>
      <c r="J34" s="49"/>
      <c r="K34" s="49"/>
      <c r="L34" s="49"/>
      <c r="M34" s="172">
        <f>ROUND((SUM(BF101:BF108)+SUM(BF127:BF180)),2)*F34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46</v>
      </c>
      <c r="F35" s="57">
        <v>0.21</v>
      </c>
      <c r="G35" s="171" t="s">
        <v>44</v>
      </c>
      <c r="H35" s="172">
        <f>(SUM(BG101:BG108)+SUM(BG127:BG180))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47</v>
      </c>
      <c r="F36" s="57">
        <v>0.15</v>
      </c>
      <c r="G36" s="171" t="s">
        <v>44</v>
      </c>
      <c r="H36" s="172">
        <f>(SUM(BH101:BH108)+SUM(BH127:BH180))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48</v>
      </c>
      <c r="F37" s="57">
        <v>0</v>
      </c>
      <c r="G37" s="171" t="s">
        <v>44</v>
      </c>
      <c r="H37" s="172">
        <f>(SUM(BI101:BI108)+SUM(BI127:BI180))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61"/>
      <c r="D39" s="173" t="s">
        <v>49</v>
      </c>
      <c r="E39" s="105"/>
      <c r="F39" s="105"/>
      <c r="G39" s="174" t="s">
        <v>50</v>
      </c>
      <c r="H39" s="175" t="s">
        <v>51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52</v>
      </c>
      <c r="E50" s="69"/>
      <c r="F50" s="69"/>
      <c r="G50" s="69"/>
      <c r="H50" s="70"/>
      <c r="I50" s="49"/>
      <c r="J50" s="68" t="s">
        <v>53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54</v>
      </c>
      <c r="E59" s="74"/>
      <c r="F59" s="74"/>
      <c r="G59" s="75" t="s">
        <v>55</v>
      </c>
      <c r="H59" s="76"/>
      <c r="I59" s="49"/>
      <c r="J59" s="73" t="s">
        <v>54</v>
      </c>
      <c r="K59" s="74"/>
      <c r="L59" s="74"/>
      <c r="M59" s="74"/>
      <c r="N59" s="75" t="s">
        <v>55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56</v>
      </c>
      <c r="E61" s="69"/>
      <c r="F61" s="69"/>
      <c r="G61" s="69"/>
      <c r="H61" s="70"/>
      <c r="I61" s="49"/>
      <c r="J61" s="68" t="s">
        <v>57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54</v>
      </c>
      <c r="E70" s="74"/>
      <c r="F70" s="74"/>
      <c r="G70" s="75" t="s">
        <v>55</v>
      </c>
      <c r="H70" s="76"/>
      <c r="I70" s="49"/>
      <c r="J70" s="73" t="s">
        <v>54</v>
      </c>
      <c r="K70" s="74"/>
      <c r="L70" s="74"/>
      <c r="M70" s="74"/>
      <c r="N70" s="75" t="s">
        <v>55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pans="2:21" s="1" customFormat="1" ht="36.95" customHeight="1">
      <c r="B76" s="48"/>
      <c r="C76" s="29" t="s">
        <v>199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pans="2:21" s="1" customFormat="1" ht="30" customHeight="1">
      <c r="B78" s="48"/>
      <c r="C78" s="40" t="s">
        <v>18</v>
      </c>
      <c r="D78" s="49"/>
      <c r="E78" s="49"/>
      <c r="F78" s="165" t="str">
        <f>F6</f>
        <v>Neratovice - úprava přechodů na komunikacích II/101 a III/0099, zvýšení bezpečnosti chodců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spans="2:21" ht="30" customHeight="1">
      <c r="B79" s="28"/>
      <c r="C79" s="40" t="s">
        <v>194</v>
      </c>
      <c r="D79" s="33"/>
      <c r="E79" s="33"/>
      <c r="F79" s="165" t="s">
        <v>758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pans="2:21" s="1" customFormat="1" ht="36.95" customHeight="1">
      <c r="B80" s="48"/>
      <c r="C80" s="87" t="s">
        <v>196</v>
      </c>
      <c r="D80" s="49"/>
      <c r="E80" s="49"/>
      <c r="F80" s="89" t="str">
        <f>F8</f>
        <v>06-2 - SO 401 - Býškovská - VO - část Město Neratovice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pans="2:2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pans="2:21" s="1" customFormat="1" ht="18" customHeight="1">
      <c r="B82" s="48"/>
      <c r="C82" s="40" t="s">
        <v>23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6. 11. 2017</v>
      </c>
      <c r="N82" s="92"/>
      <c r="O82" s="92"/>
      <c r="P82" s="92"/>
      <c r="Q82" s="49"/>
      <c r="R82" s="50"/>
      <c r="T82" s="181"/>
      <c r="U82" s="181"/>
    </row>
    <row r="83" spans="2:21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pans="2:21" s="1" customFormat="1" ht="13.5">
      <c r="B84" s="48"/>
      <c r="C84" s="40" t="s">
        <v>27</v>
      </c>
      <c r="D84" s="49"/>
      <c r="E84" s="49"/>
      <c r="F84" s="35" t="str">
        <f>E13</f>
        <v>Město Neratovice</v>
      </c>
      <c r="G84" s="49"/>
      <c r="H84" s="49"/>
      <c r="I84" s="49"/>
      <c r="J84" s="49"/>
      <c r="K84" s="40" t="s">
        <v>33</v>
      </c>
      <c r="L84" s="49"/>
      <c r="M84" s="35" t="str">
        <f>E19</f>
        <v>NOZA s.r.o.Kladno</v>
      </c>
      <c r="N84" s="35"/>
      <c r="O84" s="35"/>
      <c r="P84" s="35"/>
      <c r="Q84" s="35"/>
      <c r="R84" s="50"/>
      <c r="T84" s="181"/>
      <c r="U84" s="181"/>
    </row>
    <row r="85" spans="2:21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36</v>
      </c>
      <c r="L85" s="49"/>
      <c r="M85" s="35" t="str">
        <f>E22</f>
        <v>Neubauerová Soňa, SK-Projekt Ostrov</v>
      </c>
      <c r="N85" s="35"/>
      <c r="O85" s="35"/>
      <c r="P85" s="35"/>
      <c r="Q85" s="35"/>
      <c r="R85" s="50"/>
      <c r="T85" s="181"/>
      <c r="U85" s="181"/>
    </row>
    <row r="86" spans="2:21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pans="2:21" s="1" customFormat="1" ht="29.25" customHeight="1">
      <c r="B87" s="48"/>
      <c r="C87" s="183" t="s">
        <v>200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201</v>
      </c>
      <c r="O87" s="161"/>
      <c r="P87" s="161"/>
      <c r="Q87" s="161"/>
      <c r="R87" s="50"/>
      <c r="T87" s="181"/>
      <c r="U87" s="181"/>
    </row>
    <row r="88" spans="2:21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pans="2:47" s="1" customFormat="1" ht="29.25" customHeight="1">
      <c r="B89" s="48"/>
      <c r="C89" s="184" t="s">
        <v>202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N127</f>
        <v>0</v>
      </c>
      <c r="O89" s="185"/>
      <c r="P89" s="185"/>
      <c r="Q89" s="185"/>
      <c r="R89" s="50"/>
      <c r="T89" s="181"/>
      <c r="U89" s="181"/>
      <c r="AU89" s="24" t="s">
        <v>203</v>
      </c>
    </row>
    <row r="90" spans="2:21" s="7" customFormat="1" ht="24.95" customHeight="1">
      <c r="B90" s="186"/>
      <c r="C90" s="187"/>
      <c r="D90" s="188" t="s">
        <v>589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N128</f>
        <v>0</v>
      </c>
      <c r="O90" s="187"/>
      <c r="P90" s="187"/>
      <c r="Q90" s="187"/>
      <c r="R90" s="190"/>
      <c r="T90" s="191"/>
      <c r="U90" s="191"/>
    </row>
    <row r="91" spans="2:21" s="8" customFormat="1" ht="19.9" customHeight="1">
      <c r="B91" s="192"/>
      <c r="C91" s="136"/>
      <c r="D91" s="149" t="s">
        <v>788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N129</f>
        <v>0</v>
      </c>
      <c r="O91" s="136"/>
      <c r="P91" s="136"/>
      <c r="Q91" s="136"/>
      <c r="R91" s="193"/>
      <c r="T91" s="194"/>
      <c r="U91" s="194"/>
    </row>
    <row r="92" spans="2:21" s="7" customFormat="1" ht="24.95" customHeight="1">
      <c r="B92" s="186"/>
      <c r="C92" s="187"/>
      <c r="D92" s="188" t="s">
        <v>211</v>
      </c>
      <c r="E92" s="187"/>
      <c r="F92" s="187"/>
      <c r="G92" s="187"/>
      <c r="H92" s="187"/>
      <c r="I92" s="187"/>
      <c r="J92" s="187"/>
      <c r="K92" s="187"/>
      <c r="L92" s="187"/>
      <c r="M92" s="187"/>
      <c r="N92" s="189">
        <f>N141</f>
        <v>0</v>
      </c>
      <c r="O92" s="187"/>
      <c r="P92" s="187"/>
      <c r="Q92" s="187"/>
      <c r="R92" s="190"/>
      <c r="T92" s="191"/>
      <c r="U92" s="191"/>
    </row>
    <row r="93" spans="2:21" s="8" customFormat="1" ht="19.9" customHeight="1">
      <c r="B93" s="192"/>
      <c r="C93" s="136"/>
      <c r="D93" s="149" t="s">
        <v>789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8">
        <f>N142</f>
        <v>0</v>
      </c>
      <c r="O93" s="136"/>
      <c r="P93" s="136"/>
      <c r="Q93" s="136"/>
      <c r="R93" s="193"/>
      <c r="T93" s="194"/>
      <c r="U93" s="194"/>
    </row>
    <row r="94" spans="2:21" s="8" customFormat="1" ht="19.9" customHeight="1">
      <c r="B94" s="192"/>
      <c r="C94" s="136"/>
      <c r="D94" s="149" t="s">
        <v>212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8">
        <f>N152</f>
        <v>0</v>
      </c>
      <c r="O94" s="136"/>
      <c r="P94" s="136"/>
      <c r="Q94" s="136"/>
      <c r="R94" s="193"/>
      <c r="T94" s="194"/>
      <c r="U94" s="194"/>
    </row>
    <row r="95" spans="2:21" s="7" customFormat="1" ht="24.95" customHeight="1">
      <c r="B95" s="186"/>
      <c r="C95" s="187"/>
      <c r="D95" s="188" t="s">
        <v>375</v>
      </c>
      <c r="E95" s="187"/>
      <c r="F95" s="187"/>
      <c r="G95" s="187"/>
      <c r="H95" s="187"/>
      <c r="I95" s="187"/>
      <c r="J95" s="187"/>
      <c r="K95" s="187"/>
      <c r="L95" s="187"/>
      <c r="M95" s="187"/>
      <c r="N95" s="189">
        <f>N167</f>
        <v>0</v>
      </c>
      <c r="O95" s="187"/>
      <c r="P95" s="187"/>
      <c r="Q95" s="187"/>
      <c r="R95" s="190"/>
      <c r="T95" s="191"/>
      <c r="U95" s="191"/>
    </row>
    <row r="96" spans="2:21" s="8" customFormat="1" ht="19.9" customHeight="1">
      <c r="B96" s="192"/>
      <c r="C96" s="136"/>
      <c r="D96" s="149" t="s">
        <v>790</v>
      </c>
      <c r="E96" s="136"/>
      <c r="F96" s="136"/>
      <c r="G96" s="136"/>
      <c r="H96" s="136"/>
      <c r="I96" s="136"/>
      <c r="J96" s="136"/>
      <c r="K96" s="136"/>
      <c r="L96" s="136"/>
      <c r="M96" s="136"/>
      <c r="N96" s="138">
        <f>N170</f>
        <v>0</v>
      </c>
      <c r="O96" s="136"/>
      <c r="P96" s="136"/>
      <c r="Q96" s="136"/>
      <c r="R96" s="193"/>
      <c r="T96" s="194"/>
      <c r="U96" s="194"/>
    </row>
    <row r="97" spans="2:21" s="8" customFormat="1" ht="19.9" customHeight="1">
      <c r="B97" s="192"/>
      <c r="C97" s="136"/>
      <c r="D97" s="149" t="s">
        <v>791</v>
      </c>
      <c r="E97" s="136"/>
      <c r="F97" s="136"/>
      <c r="G97" s="136"/>
      <c r="H97" s="136"/>
      <c r="I97" s="136"/>
      <c r="J97" s="136"/>
      <c r="K97" s="136"/>
      <c r="L97" s="136"/>
      <c r="M97" s="136"/>
      <c r="N97" s="138">
        <f>N173</f>
        <v>0</v>
      </c>
      <c r="O97" s="136"/>
      <c r="P97" s="136"/>
      <c r="Q97" s="136"/>
      <c r="R97" s="193"/>
      <c r="T97" s="194"/>
      <c r="U97" s="194"/>
    </row>
    <row r="98" spans="2:21" s="8" customFormat="1" ht="19.9" customHeight="1">
      <c r="B98" s="192"/>
      <c r="C98" s="136"/>
      <c r="D98" s="149" t="s">
        <v>792</v>
      </c>
      <c r="E98" s="136"/>
      <c r="F98" s="136"/>
      <c r="G98" s="136"/>
      <c r="H98" s="136"/>
      <c r="I98" s="136"/>
      <c r="J98" s="136"/>
      <c r="K98" s="136"/>
      <c r="L98" s="136"/>
      <c r="M98" s="136"/>
      <c r="N98" s="138">
        <f>N176</f>
        <v>0</v>
      </c>
      <c r="O98" s="136"/>
      <c r="P98" s="136"/>
      <c r="Q98" s="136"/>
      <c r="R98" s="193"/>
      <c r="T98" s="194"/>
      <c r="U98" s="194"/>
    </row>
    <row r="99" spans="2:21" s="8" customFormat="1" ht="19.9" customHeight="1">
      <c r="B99" s="192"/>
      <c r="C99" s="136"/>
      <c r="D99" s="149" t="s">
        <v>793</v>
      </c>
      <c r="E99" s="136"/>
      <c r="F99" s="136"/>
      <c r="G99" s="136"/>
      <c r="H99" s="136"/>
      <c r="I99" s="136"/>
      <c r="J99" s="136"/>
      <c r="K99" s="136"/>
      <c r="L99" s="136"/>
      <c r="M99" s="136"/>
      <c r="N99" s="138">
        <f>N178</f>
        <v>0</v>
      </c>
      <c r="O99" s="136"/>
      <c r="P99" s="136"/>
      <c r="Q99" s="136"/>
      <c r="R99" s="193"/>
      <c r="T99" s="194"/>
      <c r="U99" s="194"/>
    </row>
    <row r="100" spans="2:21" s="1" customFormat="1" ht="21.8" customHeight="1"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0"/>
      <c r="T100" s="181"/>
      <c r="U100" s="181"/>
    </row>
    <row r="101" spans="2:21" s="1" customFormat="1" ht="29.25" customHeight="1">
      <c r="B101" s="48"/>
      <c r="C101" s="184" t="s">
        <v>213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185">
        <f>ROUND(N102+N103+N104+N105+N106+N107,2)</f>
        <v>0</v>
      </c>
      <c r="O101" s="195"/>
      <c r="P101" s="195"/>
      <c r="Q101" s="195"/>
      <c r="R101" s="50"/>
      <c r="T101" s="196"/>
      <c r="U101" s="197" t="s">
        <v>42</v>
      </c>
    </row>
    <row r="102" spans="2:65" s="1" customFormat="1" ht="18" customHeight="1">
      <c r="B102" s="48"/>
      <c r="C102" s="49"/>
      <c r="D102" s="155" t="s">
        <v>214</v>
      </c>
      <c r="E102" s="149"/>
      <c r="F102" s="149"/>
      <c r="G102" s="149"/>
      <c r="H102" s="149"/>
      <c r="I102" s="49"/>
      <c r="J102" s="49"/>
      <c r="K102" s="49"/>
      <c r="L102" s="49"/>
      <c r="M102" s="49"/>
      <c r="N102" s="150">
        <f>ROUND(N89*T102,2)</f>
        <v>0</v>
      </c>
      <c r="O102" s="138"/>
      <c r="P102" s="138"/>
      <c r="Q102" s="138"/>
      <c r="R102" s="50"/>
      <c r="S102" s="198"/>
      <c r="T102" s="199"/>
      <c r="U102" s="200" t="s">
        <v>43</v>
      </c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201" t="s">
        <v>215</v>
      </c>
      <c r="AZ102" s="198"/>
      <c r="BA102" s="198"/>
      <c r="BB102" s="198"/>
      <c r="BC102" s="198"/>
      <c r="BD102" s="198"/>
      <c r="BE102" s="202">
        <f>IF(U102="základní",N102,0)</f>
        <v>0</v>
      </c>
      <c r="BF102" s="202">
        <f>IF(U102="snížená",N102,0)</f>
        <v>0</v>
      </c>
      <c r="BG102" s="202">
        <f>IF(U102="zákl. přenesená",N102,0)</f>
        <v>0</v>
      </c>
      <c r="BH102" s="202">
        <f>IF(U102="sníž. přenesená",N102,0)</f>
        <v>0</v>
      </c>
      <c r="BI102" s="202">
        <f>IF(U102="nulová",N102,0)</f>
        <v>0</v>
      </c>
      <c r="BJ102" s="201" t="s">
        <v>85</v>
      </c>
      <c r="BK102" s="198"/>
      <c r="BL102" s="198"/>
      <c r="BM102" s="198"/>
    </row>
    <row r="103" spans="2:65" s="1" customFormat="1" ht="18" customHeight="1">
      <c r="B103" s="48"/>
      <c r="C103" s="49"/>
      <c r="D103" s="155" t="s">
        <v>216</v>
      </c>
      <c r="E103" s="149"/>
      <c r="F103" s="149"/>
      <c r="G103" s="149"/>
      <c r="H103" s="149"/>
      <c r="I103" s="49"/>
      <c r="J103" s="49"/>
      <c r="K103" s="49"/>
      <c r="L103" s="49"/>
      <c r="M103" s="49"/>
      <c r="N103" s="150">
        <f>ROUND(N89*T103,2)</f>
        <v>0</v>
      </c>
      <c r="O103" s="138"/>
      <c r="P103" s="138"/>
      <c r="Q103" s="138"/>
      <c r="R103" s="50"/>
      <c r="S103" s="198"/>
      <c r="T103" s="199"/>
      <c r="U103" s="200" t="s">
        <v>43</v>
      </c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201" t="s">
        <v>215</v>
      </c>
      <c r="AZ103" s="198"/>
      <c r="BA103" s="198"/>
      <c r="BB103" s="198"/>
      <c r="BC103" s="198"/>
      <c r="BD103" s="198"/>
      <c r="BE103" s="202">
        <f>IF(U103="základní",N103,0)</f>
        <v>0</v>
      </c>
      <c r="BF103" s="202">
        <f>IF(U103="snížená",N103,0)</f>
        <v>0</v>
      </c>
      <c r="BG103" s="202">
        <f>IF(U103="zákl. přenesená",N103,0)</f>
        <v>0</v>
      </c>
      <c r="BH103" s="202">
        <f>IF(U103="sníž. přenesená",N103,0)</f>
        <v>0</v>
      </c>
      <c r="BI103" s="202">
        <f>IF(U103="nulová",N103,0)</f>
        <v>0</v>
      </c>
      <c r="BJ103" s="201" t="s">
        <v>85</v>
      </c>
      <c r="BK103" s="198"/>
      <c r="BL103" s="198"/>
      <c r="BM103" s="198"/>
    </row>
    <row r="104" spans="2:65" s="1" customFormat="1" ht="18" customHeight="1">
      <c r="B104" s="48"/>
      <c r="C104" s="49"/>
      <c r="D104" s="155" t="s">
        <v>217</v>
      </c>
      <c r="E104" s="149"/>
      <c r="F104" s="149"/>
      <c r="G104" s="149"/>
      <c r="H104" s="149"/>
      <c r="I104" s="49"/>
      <c r="J104" s="49"/>
      <c r="K104" s="49"/>
      <c r="L104" s="49"/>
      <c r="M104" s="49"/>
      <c r="N104" s="150">
        <f>ROUND(N89*T104,2)</f>
        <v>0</v>
      </c>
      <c r="O104" s="138"/>
      <c r="P104" s="138"/>
      <c r="Q104" s="138"/>
      <c r="R104" s="50"/>
      <c r="S104" s="198"/>
      <c r="T104" s="199"/>
      <c r="U104" s="200" t="s">
        <v>43</v>
      </c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201" t="s">
        <v>215</v>
      </c>
      <c r="AZ104" s="198"/>
      <c r="BA104" s="198"/>
      <c r="BB104" s="198"/>
      <c r="BC104" s="198"/>
      <c r="BD104" s="198"/>
      <c r="BE104" s="202">
        <f>IF(U104="základní",N104,0)</f>
        <v>0</v>
      </c>
      <c r="BF104" s="202">
        <f>IF(U104="snížená",N104,0)</f>
        <v>0</v>
      </c>
      <c r="BG104" s="202">
        <f>IF(U104="zákl. přenesená",N104,0)</f>
        <v>0</v>
      </c>
      <c r="BH104" s="202">
        <f>IF(U104="sníž. přenesená",N104,0)</f>
        <v>0</v>
      </c>
      <c r="BI104" s="202">
        <f>IF(U104="nulová",N104,0)</f>
        <v>0</v>
      </c>
      <c r="BJ104" s="201" t="s">
        <v>85</v>
      </c>
      <c r="BK104" s="198"/>
      <c r="BL104" s="198"/>
      <c r="BM104" s="198"/>
    </row>
    <row r="105" spans="2:65" s="1" customFormat="1" ht="18" customHeight="1">
      <c r="B105" s="48"/>
      <c r="C105" s="49"/>
      <c r="D105" s="155" t="s">
        <v>218</v>
      </c>
      <c r="E105" s="149"/>
      <c r="F105" s="149"/>
      <c r="G105" s="149"/>
      <c r="H105" s="149"/>
      <c r="I105" s="49"/>
      <c r="J105" s="49"/>
      <c r="K105" s="49"/>
      <c r="L105" s="49"/>
      <c r="M105" s="49"/>
      <c r="N105" s="150">
        <f>ROUND(N89*T105,2)</f>
        <v>0</v>
      </c>
      <c r="O105" s="138"/>
      <c r="P105" s="138"/>
      <c r="Q105" s="138"/>
      <c r="R105" s="50"/>
      <c r="S105" s="198"/>
      <c r="T105" s="199"/>
      <c r="U105" s="200" t="s">
        <v>43</v>
      </c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201" t="s">
        <v>215</v>
      </c>
      <c r="AZ105" s="198"/>
      <c r="BA105" s="198"/>
      <c r="BB105" s="198"/>
      <c r="BC105" s="198"/>
      <c r="BD105" s="198"/>
      <c r="BE105" s="202">
        <f>IF(U105="základní",N105,0)</f>
        <v>0</v>
      </c>
      <c r="BF105" s="202">
        <f>IF(U105="snížená",N105,0)</f>
        <v>0</v>
      </c>
      <c r="BG105" s="202">
        <f>IF(U105="zákl. přenesená",N105,0)</f>
        <v>0</v>
      </c>
      <c r="BH105" s="202">
        <f>IF(U105="sníž. přenesená",N105,0)</f>
        <v>0</v>
      </c>
      <c r="BI105" s="202">
        <f>IF(U105="nulová",N105,0)</f>
        <v>0</v>
      </c>
      <c r="BJ105" s="201" t="s">
        <v>85</v>
      </c>
      <c r="BK105" s="198"/>
      <c r="BL105" s="198"/>
      <c r="BM105" s="198"/>
    </row>
    <row r="106" spans="2:65" s="1" customFormat="1" ht="18" customHeight="1">
      <c r="B106" s="48"/>
      <c r="C106" s="49"/>
      <c r="D106" s="155" t="s">
        <v>219</v>
      </c>
      <c r="E106" s="149"/>
      <c r="F106" s="149"/>
      <c r="G106" s="149"/>
      <c r="H106" s="149"/>
      <c r="I106" s="49"/>
      <c r="J106" s="49"/>
      <c r="K106" s="49"/>
      <c r="L106" s="49"/>
      <c r="M106" s="49"/>
      <c r="N106" s="150">
        <f>ROUND(N89*T106,2)</f>
        <v>0</v>
      </c>
      <c r="O106" s="138"/>
      <c r="P106" s="138"/>
      <c r="Q106" s="138"/>
      <c r="R106" s="50"/>
      <c r="S106" s="198"/>
      <c r="T106" s="199"/>
      <c r="U106" s="200" t="s">
        <v>43</v>
      </c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201" t="s">
        <v>215</v>
      </c>
      <c r="AZ106" s="198"/>
      <c r="BA106" s="198"/>
      <c r="BB106" s="198"/>
      <c r="BC106" s="198"/>
      <c r="BD106" s="198"/>
      <c r="BE106" s="202">
        <f>IF(U106="základní",N106,0)</f>
        <v>0</v>
      </c>
      <c r="BF106" s="202">
        <f>IF(U106="snížená",N106,0)</f>
        <v>0</v>
      </c>
      <c r="BG106" s="202">
        <f>IF(U106="zákl. přenesená",N106,0)</f>
        <v>0</v>
      </c>
      <c r="BH106" s="202">
        <f>IF(U106="sníž. přenesená",N106,0)</f>
        <v>0</v>
      </c>
      <c r="BI106" s="202">
        <f>IF(U106="nulová",N106,0)</f>
        <v>0</v>
      </c>
      <c r="BJ106" s="201" t="s">
        <v>85</v>
      </c>
      <c r="BK106" s="198"/>
      <c r="BL106" s="198"/>
      <c r="BM106" s="198"/>
    </row>
    <row r="107" spans="2:65" s="1" customFormat="1" ht="18" customHeight="1">
      <c r="B107" s="48"/>
      <c r="C107" s="49"/>
      <c r="D107" s="149" t="s">
        <v>220</v>
      </c>
      <c r="E107" s="49"/>
      <c r="F107" s="49"/>
      <c r="G107" s="49"/>
      <c r="H107" s="49"/>
      <c r="I107" s="49"/>
      <c r="J107" s="49"/>
      <c r="K107" s="49"/>
      <c r="L107" s="49"/>
      <c r="M107" s="49"/>
      <c r="N107" s="150">
        <f>ROUND(N89*T107,2)</f>
        <v>0</v>
      </c>
      <c r="O107" s="138"/>
      <c r="P107" s="138"/>
      <c r="Q107" s="138"/>
      <c r="R107" s="50"/>
      <c r="S107" s="198"/>
      <c r="T107" s="203"/>
      <c r="U107" s="204" t="s">
        <v>43</v>
      </c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201" t="s">
        <v>221</v>
      </c>
      <c r="AZ107" s="198"/>
      <c r="BA107" s="198"/>
      <c r="BB107" s="198"/>
      <c r="BC107" s="198"/>
      <c r="BD107" s="198"/>
      <c r="BE107" s="202">
        <f>IF(U107="základní",N107,0)</f>
        <v>0</v>
      </c>
      <c r="BF107" s="202">
        <f>IF(U107="snížená",N107,0)</f>
        <v>0</v>
      </c>
      <c r="BG107" s="202">
        <f>IF(U107="zákl. přenesená",N107,0)</f>
        <v>0</v>
      </c>
      <c r="BH107" s="202">
        <f>IF(U107="sníž. přenesená",N107,0)</f>
        <v>0</v>
      </c>
      <c r="BI107" s="202">
        <f>IF(U107="nulová",N107,0)</f>
        <v>0</v>
      </c>
      <c r="BJ107" s="201" t="s">
        <v>85</v>
      </c>
      <c r="BK107" s="198"/>
      <c r="BL107" s="198"/>
      <c r="BM107" s="198"/>
    </row>
    <row r="108" spans="2:21" s="1" customFormat="1" ht="13.5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  <c r="T108" s="181"/>
      <c r="U108" s="181"/>
    </row>
    <row r="109" spans="2:21" s="1" customFormat="1" ht="29.25" customHeight="1">
      <c r="B109" s="48"/>
      <c r="C109" s="160" t="s">
        <v>187</v>
      </c>
      <c r="D109" s="161"/>
      <c r="E109" s="161"/>
      <c r="F109" s="161"/>
      <c r="G109" s="161"/>
      <c r="H109" s="161"/>
      <c r="I109" s="161"/>
      <c r="J109" s="161"/>
      <c r="K109" s="161"/>
      <c r="L109" s="162">
        <f>ROUND(SUM(N89+N101),2)</f>
        <v>0</v>
      </c>
      <c r="M109" s="162"/>
      <c r="N109" s="162"/>
      <c r="O109" s="162"/>
      <c r="P109" s="162"/>
      <c r="Q109" s="162"/>
      <c r="R109" s="50"/>
      <c r="T109" s="181"/>
      <c r="U109" s="181"/>
    </row>
    <row r="110" spans="2:21" s="1" customFormat="1" ht="6.95" customHeight="1"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9"/>
      <c r="T110" s="181"/>
      <c r="U110" s="181"/>
    </row>
    <row r="114" spans="2:18" s="1" customFormat="1" ht="6.95" customHeight="1">
      <c r="B114" s="80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2:18" s="1" customFormat="1" ht="36.95" customHeight="1">
      <c r="B115" s="48"/>
      <c r="C115" s="29" t="s">
        <v>222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50"/>
    </row>
    <row r="116" spans="2:18" s="1" customFormat="1" ht="6.95" customHeigh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17" spans="2:18" s="1" customFormat="1" ht="30" customHeight="1">
      <c r="B117" s="48"/>
      <c r="C117" s="40" t="s">
        <v>18</v>
      </c>
      <c r="D117" s="49"/>
      <c r="E117" s="49"/>
      <c r="F117" s="165" t="str">
        <f>F6</f>
        <v>Neratovice - úprava přechodů na komunikacích II/101 a III/0099, zvýšení bezpečnosti chodců</v>
      </c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9"/>
      <c r="R117" s="50"/>
    </row>
    <row r="118" spans="2:18" ht="30" customHeight="1">
      <c r="B118" s="28"/>
      <c r="C118" s="40" t="s">
        <v>194</v>
      </c>
      <c r="D118" s="33"/>
      <c r="E118" s="33"/>
      <c r="F118" s="165" t="s">
        <v>758</v>
      </c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1"/>
    </row>
    <row r="119" spans="2:18" s="1" customFormat="1" ht="36.95" customHeight="1">
      <c r="B119" s="48"/>
      <c r="C119" s="87" t="s">
        <v>196</v>
      </c>
      <c r="D119" s="49"/>
      <c r="E119" s="49"/>
      <c r="F119" s="89" t="str">
        <f>F8</f>
        <v>06-2 - SO 401 - Býškovská - VO - část Město Neratovice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0"/>
    </row>
    <row r="120" spans="2:18" s="1" customFormat="1" ht="6.95" customHeight="1"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50"/>
    </row>
    <row r="121" spans="2:18" s="1" customFormat="1" ht="18" customHeight="1">
      <c r="B121" s="48"/>
      <c r="C121" s="40" t="s">
        <v>23</v>
      </c>
      <c r="D121" s="49"/>
      <c r="E121" s="49"/>
      <c r="F121" s="35" t="str">
        <f>F10</f>
        <v xml:space="preserve"> </v>
      </c>
      <c r="G121" s="49"/>
      <c r="H121" s="49"/>
      <c r="I121" s="49"/>
      <c r="J121" s="49"/>
      <c r="K121" s="40" t="s">
        <v>25</v>
      </c>
      <c r="L121" s="49"/>
      <c r="M121" s="92" t="str">
        <f>IF(O10="","",O10)</f>
        <v>6. 11. 2017</v>
      </c>
      <c r="N121" s="92"/>
      <c r="O121" s="92"/>
      <c r="P121" s="92"/>
      <c r="Q121" s="49"/>
      <c r="R121" s="50"/>
    </row>
    <row r="122" spans="2:18" s="1" customFormat="1" ht="6.95" customHeight="1"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50"/>
    </row>
    <row r="123" spans="2:18" s="1" customFormat="1" ht="13.5">
      <c r="B123" s="48"/>
      <c r="C123" s="40" t="s">
        <v>27</v>
      </c>
      <c r="D123" s="49"/>
      <c r="E123" s="49"/>
      <c r="F123" s="35" t="str">
        <f>E13</f>
        <v>Město Neratovice</v>
      </c>
      <c r="G123" s="49"/>
      <c r="H123" s="49"/>
      <c r="I123" s="49"/>
      <c r="J123" s="49"/>
      <c r="K123" s="40" t="s">
        <v>33</v>
      </c>
      <c r="L123" s="49"/>
      <c r="M123" s="35" t="str">
        <f>E19</f>
        <v>NOZA s.r.o.Kladno</v>
      </c>
      <c r="N123" s="35"/>
      <c r="O123" s="35"/>
      <c r="P123" s="35"/>
      <c r="Q123" s="35"/>
      <c r="R123" s="50"/>
    </row>
    <row r="124" spans="2:18" s="1" customFormat="1" ht="14.4" customHeight="1">
      <c r="B124" s="48"/>
      <c r="C124" s="40" t="s">
        <v>31</v>
      </c>
      <c r="D124" s="49"/>
      <c r="E124" s="49"/>
      <c r="F124" s="35" t="str">
        <f>IF(E16="","",E16)</f>
        <v>Vyplň údaj</v>
      </c>
      <c r="G124" s="49"/>
      <c r="H124" s="49"/>
      <c r="I124" s="49"/>
      <c r="J124" s="49"/>
      <c r="K124" s="40" t="s">
        <v>36</v>
      </c>
      <c r="L124" s="49"/>
      <c r="M124" s="35" t="str">
        <f>E22</f>
        <v>Neubauerová Soňa, SK-Projekt Ostrov</v>
      </c>
      <c r="N124" s="35"/>
      <c r="O124" s="35"/>
      <c r="P124" s="35"/>
      <c r="Q124" s="35"/>
      <c r="R124" s="50"/>
    </row>
    <row r="125" spans="2:18" s="1" customFormat="1" ht="10.3" customHeight="1"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50"/>
    </row>
    <row r="126" spans="2:27" s="9" customFormat="1" ht="29.25" customHeight="1">
      <c r="B126" s="205"/>
      <c r="C126" s="206" t="s">
        <v>223</v>
      </c>
      <c r="D126" s="207" t="s">
        <v>224</v>
      </c>
      <c r="E126" s="207" t="s">
        <v>60</v>
      </c>
      <c r="F126" s="207" t="s">
        <v>225</v>
      </c>
      <c r="G126" s="207"/>
      <c r="H126" s="207"/>
      <c r="I126" s="207"/>
      <c r="J126" s="207" t="s">
        <v>226</v>
      </c>
      <c r="K126" s="207" t="s">
        <v>227</v>
      </c>
      <c r="L126" s="207" t="s">
        <v>228</v>
      </c>
      <c r="M126" s="207"/>
      <c r="N126" s="207" t="s">
        <v>201</v>
      </c>
      <c r="O126" s="207"/>
      <c r="P126" s="207"/>
      <c r="Q126" s="208"/>
      <c r="R126" s="209"/>
      <c r="T126" s="108" t="s">
        <v>229</v>
      </c>
      <c r="U126" s="109" t="s">
        <v>42</v>
      </c>
      <c r="V126" s="109" t="s">
        <v>230</v>
      </c>
      <c r="W126" s="109" t="s">
        <v>231</v>
      </c>
      <c r="X126" s="109" t="s">
        <v>232</v>
      </c>
      <c r="Y126" s="109" t="s">
        <v>233</v>
      </c>
      <c r="Z126" s="109" t="s">
        <v>234</v>
      </c>
      <c r="AA126" s="110" t="s">
        <v>235</v>
      </c>
    </row>
    <row r="127" spans="2:63" s="1" customFormat="1" ht="29.25" customHeight="1">
      <c r="B127" s="48"/>
      <c r="C127" s="112" t="s">
        <v>198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210">
        <f>BK127</f>
        <v>0</v>
      </c>
      <c r="O127" s="211"/>
      <c r="P127" s="211"/>
      <c r="Q127" s="211"/>
      <c r="R127" s="50"/>
      <c r="T127" s="111"/>
      <c r="U127" s="69"/>
      <c r="V127" s="69"/>
      <c r="W127" s="212">
        <f>W128+W141+W167+W181</f>
        <v>0</v>
      </c>
      <c r="X127" s="69"/>
      <c r="Y127" s="212">
        <f>Y128+Y141+Y167+Y181</f>
        <v>7.035355999999998</v>
      </c>
      <c r="Z127" s="69"/>
      <c r="AA127" s="213">
        <f>AA128+AA141+AA167+AA181</f>
        <v>0</v>
      </c>
      <c r="AT127" s="24" t="s">
        <v>77</v>
      </c>
      <c r="AU127" s="24" t="s">
        <v>203</v>
      </c>
      <c r="BK127" s="214">
        <f>BK128+BK141+BK167+BK181</f>
        <v>0</v>
      </c>
    </row>
    <row r="128" spans="2:63" s="10" customFormat="1" ht="37.4" customHeight="1">
      <c r="B128" s="215"/>
      <c r="C128" s="216"/>
      <c r="D128" s="217" t="s">
        <v>589</v>
      </c>
      <c r="E128" s="217"/>
      <c r="F128" s="217"/>
      <c r="G128" s="217"/>
      <c r="H128" s="217"/>
      <c r="I128" s="217"/>
      <c r="J128" s="217"/>
      <c r="K128" s="217"/>
      <c r="L128" s="217"/>
      <c r="M128" s="217"/>
      <c r="N128" s="218">
        <f>BK128</f>
        <v>0</v>
      </c>
      <c r="O128" s="189"/>
      <c r="P128" s="189"/>
      <c r="Q128" s="189"/>
      <c r="R128" s="219"/>
      <c r="T128" s="220"/>
      <c r="U128" s="216"/>
      <c r="V128" s="216"/>
      <c r="W128" s="221">
        <f>W129</f>
        <v>0</v>
      </c>
      <c r="X128" s="216"/>
      <c r="Y128" s="221">
        <f>Y129</f>
        <v>0.01576</v>
      </c>
      <c r="Z128" s="216"/>
      <c r="AA128" s="222">
        <f>AA129</f>
        <v>0</v>
      </c>
      <c r="AR128" s="223" t="s">
        <v>90</v>
      </c>
      <c r="AT128" s="224" t="s">
        <v>77</v>
      </c>
      <c r="AU128" s="224" t="s">
        <v>78</v>
      </c>
      <c r="AY128" s="223" t="s">
        <v>236</v>
      </c>
      <c r="BK128" s="225">
        <f>BK129</f>
        <v>0</v>
      </c>
    </row>
    <row r="129" spans="2:63" s="10" customFormat="1" ht="19.9" customHeight="1">
      <c r="B129" s="215"/>
      <c r="C129" s="216"/>
      <c r="D129" s="226" t="s">
        <v>788</v>
      </c>
      <c r="E129" s="226"/>
      <c r="F129" s="226"/>
      <c r="G129" s="226"/>
      <c r="H129" s="226"/>
      <c r="I129" s="226"/>
      <c r="J129" s="226"/>
      <c r="K129" s="226"/>
      <c r="L129" s="226"/>
      <c r="M129" s="226"/>
      <c r="N129" s="227">
        <f>BK129</f>
        <v>0</v>
      </c>
      <c r="O129" s="228"/>
      <c r="P129" s="228"/>
      <c r="Q129" s="228"/>
      <c r="R129" s="219"/>
      <c r="T129" s="220"/>
      <c r="U129" s="216"/>
      <c r="V129" s="216"/>
      <c r="W129" s="221">
        <f>SUM(W130:W140)</f>
        <v>0</v>
      </c>
      <c r="X129" s="216"/>
      <c r="Y129" s="221">
        <f>SUM(Y130:Y140)</f>
        <v>0.01576</v>
      </c>
      <c r="Z129" s="216"/>
      <c r="AA129" s="222">
        <f>SUM(AA130:AA140)</f>
        <v>0</v>
      </c>
      <c r="AR129" s="223" t="s">
        <v>90</v>
      </c>
      <c r="AT129" s="224" t="s">
        <v>77</v>
      </c>
      <c r="AU129" s="224" t="s">
        <v>85</v>
      </c>
      <c r="AY129" s="223" t="s">
        <v>236</v>
      </c>
      <c r="BK129" s="225">
        <f>SUM(BK130:BK140)</f>
        <v>0</v>
      </c>
    </row>
    <row r="130" spans="2:65" s="1" customFormat="1" ht="25.5" customHeight="1">
      <c r="B130" s="48"/>
      <c r="C130" s="229" t="s">
        <v>85</v>
      </c>
      <c r="D130" s="229" t="s">
        <v>237</v>
      </c>
      <c r="E130" s="230" t="s">
        <v>794</v>
      </c>
      <c r="F130" s="231" t="s">
        <v>795</v>
      </c>
      <c r="G130" s="231"/>
      <c r="H130" s="231"/>
      <c r="I130" s="231"/>
      <c r="J130" s="232" t="s">
        <v>293</v>
      </c>
      <c r="K130" s="233">
        <v>1.5</v>
      </c>
      <c r="L130" s="234">
        <v>0</v>
      </c>
      <c r="M130" s="235"/>
      <c r="N130" s="233">
        <f>ROUND(L130*K130,2)</f>
        <v>0</v>
      </c>
      <c r="O130" s="233"/>
      <c r="P130" s="233"/>
      <c r="Q130" s="233"/>
      <c r="R130" s="50"/>
      <c r="T130" s="236" t="s">
        <v>21</v>
      </c>
      <c r="U130" s="58" t="s">
        <v>43</v>
      </c>
      <c r="V130" s="49"/>
      <c r="W130" s="237">
        <f>V130*K130</f>
        <v>0</v>
      </c>
      <c r="X130" s="237">
        <v>0</v>
      </c>
      <c r="Y130" s="237">
        <f>X130*K130</f>
        <v>0</v>
      </c>
      <c r="Z130" s="237">
        <v>0</v>
      </c>
      <c r="AA130" s="238">
        <f>Z130*K130</f>
        <v>0</v>
      </c>
      <c r="AR130" s="24" t="s">
        <v>315</v>
      </c>
      <c r="AT130" s="24" t="s">
        <v>237</v>
      </c>
      <c r="AU130" s="24" t="s">
        <v>90</v>
      </c>
      <c r="AY130" s="24" t="s">
        <v>236</v>
      </c>
      <c r="BE130" s="154">
        <f>IF(U130="základní",N130,0)</f>
        <v>0</v>
      </c>
      <c r="BF130" s="154">
        <f>IF(U130="snížená",N130,0)</f>
        <v>0</v>
      </c>
      <c r="BG130" s="154">
        <f>IF(U130="zákl. přenesená",N130,0)</f>
        <v>0</v>
      </c>
      <c r="BH130" s="154">
        <f>IF(U130="sníž. přenesená",N130,0)</f>
        <v>0</v>
      </c>
      <c r="BI130" s="154">
        <f>IF(U130="nulová",N130,0)</f>
        <v>0</v>
      </c>
      <c r="BJ130" s="24" t="s">
        <v>85</v>
      </c>
      <c r="BK130" s="154">
        <f>ROUND(L130*K130,2)</f>
        <v>0</v>
      </c>
      <c r="BL130" s="24" t="s">
        <v>315</v>
      </c>
      <c r="BM130" s="24" t="s">
        <v>796</v>
      </c>
    </row>
    <row r="131" spans="2:65" s="1" customFormat="1" ht="25.5" customHeight="1">
      <c r="B131" s="48"/>
      <c r="C131" s="271" t="s">
        <v>90</v>
      </c>
      <c r="D131" s="271" t="s">
        <v>385</v>
      </c>
      <c r="E131" s="272" t="s">
        <v>797</v>
      </c>
      <c r="F131" s="273" t="s">
        <v>798</v>
      </c>
      <c r="G131" s="273"/>
      <c r="H131" s="273"/>
      <c r="I131" s="273"/>
      <c r="J131" s="274" t="s">
        <v>385</v>
      </c>
      <c r="K131" s="275">
        <v>1.5</v>
      </c>
      <c r="L131" s="276">
        <v>0</v>
      </c>
      <c r="M131" s="277"/>
      <c r="N131" s="275">
        <f>ROUND(L131*K131,2)</f>
        <v>0</v>
      </c>
      <c r="O131" s="233"/>
      <c r="P131" s="233"/>
      <c r="Q131" s="233"/>
      <c r="R131" s="50"/>
      <c r="T131" s="236" t="s">
        <v>21</v>
      </c>
      <c r="U131" s="58" t="s">
        <v>43</v>
      </c>
      <c r="V131" s="49"/>
      <c r="W131" s="237">
        <f>V131*K131</f>
        <v>0</v>
      </c>
      <c r="X131" s="237">
        <v>0</v>
      </c>
      <c r="Y131" s="237">
        <f>X131*K131</f>
        <v>0</v>
      </c>
      <c r="Z131" s="237">
        <v>0</v>
      </c>
      <c r="AA131" s="238">
        <f>Z131*K131</f>
        <v>0</v>
      </c>
      <c r="AR131" s="24" t="s">
        <v>487</v>
      </c>
      <c r="AT131" s="24" t="s">
        <v>385</v>
      </c>
      <c r="AU131" s="24" t="s">
        <v>90</v>
      </c>
      <c r="AY131" s="24" t="s">
        <v>236</v>
      </c>
      <c r="BE131" s="154">
        <f>IF(U131="základní",N131,0)</f>
        <v>0</v>
      </c>
      <c r="BF131" s="154">
        <f>IF(U131="snížená",N131,0)</f>
        <v>0</v>
      </c>
      <c r="BG131" s="154">
        <f>IF(U131="zákl. přenesená",N131,0)</f>
        <v>0</v>
      </c>
      <c r="BH131" s="154">
        <f>IF(U131="sníž. přenesená",N131,0)</f>
        <v>0</v>
      </c>
      <c r="BI131" s="154">
        <f>IF(U131="nulová",N131,0)</f>
        <v>0</v>
      </c>
      <c r="BJ131" s="24" t="s">
        <v>85</v>
      </c>
      <c r="BK131" s="154">
        <f>ROUND(L131*K131,2)</f>
        <v>0</v>
      </c>
      <c r="BL131" s="24" t="s">
        <v>315</v>
      </c>
      <c r="BM131" s="24" t="s">
        <v>799</v>
      </c>
    </row>
    <row r="132" spans="2:65" s="1" customFormat="1" ht="25.5" customHeight="1">
      <c r="B132" s="48"/>
      <c r="C132" s="229" t="s">
        <v>250</v>
      </c>
      <c r="D132" s="229" t="s">
        <v>237</v>
      </c>
      <c r="E132" s="230" t="s">
        <v>800</v>
      </c>
      <c r="F132" s="231" t="s">
        <v>801</v>
      </c>
      <c r="G132" s="231"/>
      <c r="H132" s="231"/>
      <c r="I132" s="231"/>
      <c r="J132" s="232" t="s">
        <v>293</v>
      </c>
      <c r="K132" s="233">
        <v>20</v>
      </c>
      <c r="L132" s="234">
        <v>0</v>
      </c>
      <c r="M132" s="235"/>
      <c r="N132" s="233">
        <f>ROUND(L132*K132,2)</f>
        <v>0</v>
      </c>
      <c r="O132" s="233"/>
      <c r="P132" s="233"/>
      <c r="Q132" s="233"/>
      <c r="R132" s="50"/>
      <c r="T132" s="236" t="s">
        <v>21</v>
      </c>
      <c r="U132" s="58" t="s">
        <v>43</v>
      </c>
      <c r="V132" s="49"/>
      <c r="W132" s="237">
        <f>V132*K132</f>
        <v>0</v>
      </c>
      <c r="X132" s="237">
        <v>0</v>
      </c>
      <c r="Y132" s="237">
        <f>X132*K132</f>
        <v>0</v>
      </c>
      <c r="Z132" s="237">
        <v>0</v>
      </c>
      <c r="AA132" s="238">
        <f>Z132*K132</f>
        <v>0</v>
      </c>
      <c r="AR132" s="24" t="s">
        <v>315</v>
      </c>
      <c r="AT132" s="24" t="s">
        <v>237</v>
      </c>
      <c r="AU132" s="24" t="s">
        <v>90</v>
      </c>
      <c r="AY132" s="24" t="s">
        <v>236</v>
      </c>
      <c r="BE132" s="154">
        <f>IF(U132="základní",N132,0)</f>
        <v>0</v>
      </c>
      <c r="BF132" s="154">
        <f>IF(U132="snížená",N132,0)</f>
        <v>0</v>
      </c>
      <c r="BG132" s="154">
        <f>IF(U132="zákl. přenesená",N132,0)</f>
        <v>0</v>
      </c>
      <c r="BH132" s="154">
        <f>IF(U132="sníž. přenesená",N132,0)</f>
        <v>0</v>
      </c>
      <c r="BI132" s="154">
        <f>IF(U132="nulová",N132,0)</f>
        <v>0</v>
      </c>
      <c r="BJ132" s="24" t="s">
        <v>85</v>
      </c>
      <c r="BK132" s="154">
        <f>ROUND(L132*K132,2)</f>
        <v>0</v>
      </c>
      <c r="BL132" s="24" t="s">
        <v>315</v>
      </c>
      <c r="BM132" s="24" t="s">
        <v>802</v>
      </c>
    </row>
    <row r="133" spans="2:65" s="1" customFormat="1" ht="25.5" customHeight="1">
      <c r="B133" s="48"/>
      <c r="C133" s="271" t="s">
        <v>241</v>
      </c>
      <c r="D133" s="271" t="s">
        <v>385</v>
      </c>
      <c r="E133" s="272" t="s">
        <v>803</v>
      </c>
      <c r="F133" s="273" t="s">
        <v>804</v>
      </c>
      <c r="G133" s="273"/>
      <c r="H133" s="273"/>
      <c r="I133" s="273"/>
      <c r="J133" s="274" t="s">
        <v>293</v>
      </c>
      <c r="K133" s="275">
        <v>20</v>
      </c>
      <c r="L133" s="276">
        <v>0</v>
      </c>
      <c r="M133" s="277"/>
      <c r="N133" s="275">
        <f>ROUND(L133*K133,2)</f>
        <v>0</v>
      </c>
      <c r="O133" s="233"/>
      <c r="P133" s="233"/>
      <c r="Q133" s="233"/>
      <c r="R133" s="50"/>
      <c r="T133" s="236" t="s">
        <v>21</v>
      </c>
      <c r="U133" s="58" t="s">
        <v>43</v>
      </c>
      <c r="V133" s="49"/>
      <c r="W133" s="237">
        <f>V133*K133</f>
        <v>0</v>
      </c>
      <c r="X133" s="237">
        <v>0.00012</v>
      </c>
      <c r="Y133" s="237">
        <f>X133*K133</f>
        <v>0.0024000000000000002</v>
      </c>
      <c r="Z133" s="237">
        <v>0</v>
      </c>
      <c r="AA133" s="238">
        <f>Z133*K133</f>
        <v>0</v>
      </c>
      <c r="AR133" s="24" t="s">
        <v>487</v>
      </c>
      <c r="AT133" s="24" t="s">
        <v>385</v>
      </c>
      <c r="AU133" s="24" t="s">
        <v>90</v>
      </c>
      <c r="AY133" s="24" t="s">
        <v>236</v>
      </c>
      <c r="BE133" s="154">
        <f>IF(U133="základní",N133,0)</f>
        <v>0</v>
      </c>
      <c r="BF133" s="154">
        <f>IF(U133="snížená",N133,0)</f>
        <v>0</v>
      </c>
      <c r="BG133" s="154">
        <f>IF(U133="zákl. přenesená",N133,0)</f>
        <v>0</v>
      </c>
      <c r="BH133" s="154">
        <f>IF(U133="sníž. přenesená",N133,0)</f>
        <v>0</v>
      </c>
      <c r="BI133" s="154">
        <f>IF(U133="nulová",N133,0)</f>
        <v>0</v>
      </c>
      <c r="BJ133" s="24" t="s">
        <v>85</v>
      </c>
      <c r="BK133" s="154">
        <f>ROUND(L133*K133,2)</f>
        <v>0</v>
      </c>
      <c r="BL133" s="24" t="s">
        <v>315</v>
      </c>
      <c r="BM133" s="24" t="s">
        <v>805</v>
      </c>
    </row>
    <row r="134" spans="2:65" s="1" customFormat="1" ht="25.5" customHeight="1">
      <c r="B134" s="48"/>
      <c r="C134" s="229" t="s">
        <v>260</v>
      </c>
      <c r="D134" s="229" t="s">
        <v>237</v>
      </c>
      <c r="E134" s="230" t="s">
        <v>806</v>
      </c>
      <c r="F134" s="231" t="s">
        <v>807</v>
      </c>
      <c r="G134" s="231"/>
      <c r="H134" s="231"/>
      <c r="I134" s="231"/>
      <c r="J134" s="232" t="s">
        <v>293</v>
      </c>
      <c r="K134" s="233">
        <v>20</v>
      </c>
      <c r="L134" s="234">
        <v>0</v>
      </c>
      <c r="M134" s="235"/>
      <c r="N134" s="233">
        <f>ROUND(L134*K134,2)</f>
        <v>0</v>
      </c>
      <c r="O134" s="233"/>
      <c r="P134" s="233"/>
      <c r="Q134" s="233"/>
      <c r="R134" s="50"/>
      <c r="T134" s="236" t="s">
        <v>21</v>
      </c>
      <c r="U134" s="58" t="s">
        <v>43</v>
      </c>
      <c r="V134" s="49"/>
      <c r="W134" s="237">
        <f>V134*K134</f>
        <v>0</v>
      </c>
      <c r="X134" s="237">
        <v>0</v>
      </c>
      <c r="Y134" s="237">
        <f>X134*K134</f>
        <v>0</v>
      </c>
      <c r="Z134" s="237">
        <v>0</v>
      </c>
      <c r="AA134" s="238">
        <f>Z134*K134</f>
        <v>0</v>
      </c>
      <c r="AR134" s="24" t="s">
        <v>315</v>
      </c>
      <c r="AT134" s="24" t="s">
        <v>237</v>
      </c>
      <c r="AU134" s="24" t="s">
        <v>90</v>
      </c>
      <c r="AY134" s="24" t="s">
        <v>236</v>
      </c>
      <c r="BE134" s="154">
        <f>IF(U134="základní",N134,0)</f>
        <v>0</v>
      </c>
      <c r="BF134" s="154">
        <f>IF(U134="snížená",N134,0)</f>
        <v>0</v>
      </c>
      <c r="BG134" s="154">
        <f>IF(U134="zákl. přenesená",N134,0)</f>
        <v>0</v>
      </c>
      <c r="BH134" s="154">
        <f>IF(U134="sníž. přenesená",N134,0)</f>
        <v>0</v>
      </c>
      <c r="BI134" s="154">
        <f>IF(U134="nulová",N134,0)</f>
        <v>0</v>
      </c>
      <c r="BJ134" s="24" t="s">
        <v>85</v>
      </c>
      <c r="BK134" s="154">
        <f>ROUND(L134*K134,2)</f>
        <v>0</v>
      </c>
      <c r="BL134" s="24" t="s">
        <v>315</v>
      </c>
      <c r="BM134" s="24" t="s">
        <v>808</v>
      </c>
    </row>
    <row r="135" spans="2:65" s="1" customFormat="1" ht="16.5" customHeight="1">
      <c r="B135" s="48"/>
      <c r="C135" s="271" t="s">
        <v>265</v>
      </c>
      <c r="D135" s="271" t="s">
        <v>385</v>
      </c>
      <c r="E135" s="272" t="s">
        <v>809</v>
      </c>
      <c r="F135" s="273" t="s">
        <v>810</v>
      </c>
      <c r="G135" s="273"/>
      <c r="H135" s="273"/>
      <c r="I135" s="273"/>
      <c r="J135" s="274" t="s">
        <v>293</v>
      </c>
      <c r="K135" s="275">
        <v>20</v>
      </c>
      <c r="L135" s="276">
        <v>0</v>
      </c>
      <c r="M135" s="277"/>
      <c r="N135" s="275">
        <f>ROUND(L135*K135,2)</f>
        <v>0</v>
      </c>
      <c r="O135" s="233"/>
      <c r="P135" s="233"/>
      <c r="Q135" s="233"/>
      <c r="R135" s="50"/>
      <c r="T135" s="236" t="s">
        <v>21</v>
      </c>
      <c r="U135" s="58" t="s">
        <v>43</v>
      </c>
      <c r="V135" s="49"/>
      <c r="W135" s="237">
        <f>V135*K135</f>
        <v>0</v>
      </c>
      <c r="X135" s="237">
        <v>0.00063</v>
      </c>
      <c r="Y135" s="237">
        <f>X135*K135</f>
        <v>0.0126</v>
      </c>
      <c r="Z135" s="237">
        <v>0</v>
      </c>
      <c r="AA135" s="238">
        <f>Z135*K135</f>
        <v>0</v>
      </c>
      <c r="AR135" s="24" t="s">
        <v>487</v>
      </c>
      <c r="AT135" s="24" t="s">
        <v>385</v>
      </c>
      <c r="AU135" s="24" t="s">
        <v>90</v>
      </c>
      <c r="AY135" s="24" t="s">
        <v>236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24" t="s">
        <v>85</v>
      </c>
      <c r="BK135" s="154">
        <f>ROUND(L135*K135,2)</f>
        <v>0</v>
      </c>
      <c r="BL135" s="24" t="s">
        <v>315</v>
      </c>
      <c r="BM135" s="24" t="s">
        <v>811</v>
      </c>
    </row>
    <row r="136" spans="2:65" s="1" customFormat="1" ht="16.5" customHeight="1">
      <c r="B136" s="48"/>
      <c r="C136" s="229" t="s">
        <v>269</v>
      </c>
      <c r="D136" s="229" t="s">
        <v>237</v>
      </c>
      <c r="E136" s="230" t="s">
        <v>812</v>
      </c>
      <c r="F136" s="231" t="s">
        <v>813</v>
      </c>
      <c r="G136" s="231"/>
      <c r="H136" s="231"/>
      <c r="I136" s="231"/>
      <c r="J136" s="232" t="s">
        <v>438</v>
      </c>
      <c r="K136" s="233">
        <v>2</v>
      </c>
      <c r="L136" s="234">
        <v>0</v>
      </c>
      <c r="M136" s="235"/>
      <c r="N136" s="233">
        <f>ROUND(L136*K136,2)</f>
        <v>0</v>
      </c>
      <c r="O136" s="233"/>
      <c r="P136" s="233"/>
      <c r="Q136" s="233"/>
      <c r="R136" s="50"/>
      <c r="T136" s="236" t="s">
        <v>21</v>
      </c>
      <c r="U136" s="58" t="s">
        <v>43</v>
      </c>
      <c r="V136" s="49"/>
      <c r="W136" s="237">
        <f>V136*K136</f>
        <v>0</v>
      </c>
      <c r="X136" s="237">
        <v>0</v>
      </c>
      <c r="Y136" s="237">
        <f>X136*K136</f>
        <v>0</v>
      </c>
      <c r="Z136" s="237">
        <v>0</v>
      </c>
      <c r="AA136" s="238">
        <f>Z136*K136</f>
        <v>0</v>
      </c>
      <c r="AR136" s="24" t="s">
        <v>315</v>
      </c>
      <c r="AT136" s="24" t="s">
        <v>237</v>
      </c>
      <c r="AU136" s="24" t="s">
        <v>90</v>
      </c>
      <c r="AY136" s="24" t="s">
        <v>236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24" t="s">
        <v>85</v>
      </c>
      <c r="BK136" s="154">
        <f>ROUND(L136*K136,2)</f>
        <v>0</v>
      </c>
      <c r="BL136" s="24" t="s">
        <v>315</v>
      </c>
      <c r="BM136" s="24" t="s">
        <v>814</v>
      </c>
    </row>
    <row r="137" spans="2:65" s="1" customFormat="1" ht="25.5" customHeight="1">
      <c r="B137" s="48"/>
      <c r="C137" s="271" t="s">
        <v>274</v>
      </c>
      <c r="D137" s="271" t="s">
        <v>385</v>
      </c>
      <c r="E137" s="272" t="s">
        <v>815</v>
      </c>
      <c r="F137" s="273" t="s">
        <v>816</v>
      </c>
      <c r="G137" s="273"/>
      <c r="H137" s="273"/>
      <c r="I137" s="273"/>
      <c r="J137" s="274" t="s">
        <v>766</v>
      </c>
      <c r="K137" s="275">
        <v>2</v>
      </c>
      <c r="L137" s="276">
        <v>0</v>
      </c>
      <c r="M137" s="277"/>
      <c r="N137" s="275">
        <f>ROUND(L137*K137,2)</f>
        <v>0</v>
      </c>
      <c r="O137" s="233"/>
      <c r="P137" s="233"/>
      <c r="Q137" s="233"/>
      <c r="R137" s="50"/>
      <c r="T137" s="236" t="s">
        <v>21</v>
      </c>
      <c r="U137" s="58" t="s">
        <v>43</v>
      </c>
      <c r="V137" s="49"/>
      <c r="W137" s="237">
        <f>V137*K137</f>
        <v>0</v>
      </c>
      <c r="X137" s="237">
        <v>0</v>
      </c>
      <c r="Y137" s="237">
        <f>X137*K137</f>
        <v>0</v>
      </c>
      <c r="Z137" s="237">
        <v>0</v>
      </c>
      <c r="AA137" s="238">
        <f>Z137*K137</f>
        <v>0</v>
      </c>
      <c r="AR137" s="24" t="s">
        <v>487</v>
      </c>
      <c r="AT137" s="24" t="s">
        <v>385</v>
      </c>
      <c r="AU137" s="24" t="s">
        <v>90</v>
      </c>
      <c r="AY137" s="24" t="s">
        <v>236</v>
      </c>
      <c r="BE137" s="154">
        <f>IF(U137="základní",N137,0)</f>
        <v>0</v>
      </c>
      <c r="BF137" s="154">
        <f>IF(U137="snížená",N137,0)</f>
        <v>0</v>
      </c>
      <c r="BG137" s="154">
        <f>IF(U137="zákl. přenesená",N137,0)</f>
        <v>0</v>
      </c>
      <c r="BH137" s="154">
        <f>IF(U137="sníž. přenesená",N137,0)</f>
        <v>0</v>
      </c>
      <c r="BI137" s="154">
        <f>IF(U137="nulová",N137,0)</f>
        <v>0</v>
      </c>
      <c r="BJ137" s="24" t="s">
        <v>85</v>
      </c>
      <c r="BK137" s="154">
        <f>ROUND(L137*K137,2)</f>
        <v>0</v>
      </c>
      <c r="BL137" s="24" t="s">
        <v>315</v>
      </c>
      <c r="BM137" s="24" t="s">
        <v>817</v>
      </c>
    </row>
    <row r="138" spans="2:65" s="1" customFormat="1" ht="16.5" customHeight="1">
      <c r="B138" s="48"/>
      <c r="C138" s="229" t="s">
        <v>278</v>
      </c>
      <c r="D138" s="229" t="s">
        <v>237</v>
      </c>
      <c r="E138" s="230" t="s">
        <v>818</v>
      </c>
      <c r="F138" s="231" t="s">
        <v>819</v>
      </c>
      <c r="G138" s="231"/>
      <c r="H138" s="231"/>
      <c r="I138" s="231"/>
      <c r="J138" s="232" t="s">
        <v>438</v>
      </c>
      <c r="K138" s="233">
        <v>4</v>
      </c>
      <c r="L138" s="234">
        <v>0</v>
      </c>
      <c r="M138" s="235"/>
      <c r="N138" s="233">
        <f>ROUND(L138*K138,2)</f>
        <v>0</v>
      </c>
      <c r="O138" s="233"/>
      <c r="P138" s="233"/>
      <c r="Q138" s="233"/>
      <c r="R138" s="50"/>
      <c r="T138" s="236" t="s">
        <v>21</v>
      </c>
      <c r="U138" s="58" t="s">
        <v>43</v>
      </c>
      <c r="V138" s="49"/>
      <c r="W138" s="237">
        <f>V138*K138</f>
        <v>0</v>
      </c>
      <c r="X138" s="237">
        <v>0</v>
      </c>
      <c r="Y138" s="237">
        <f>X138*K138</f>
        <v>0</v>
      </c>
      <c r="Z138" s="237">
        <v>0</v>
      </c>
      <c r="AA138" s="238">
        <f>Z138*K138</f>
        <v>0</v>
      </c>
      <c r="AR138" s="24" t="s">
        <v>315</v>
      </c>
      <c r="AT138" s="24" t="s">
        <v>237</v>
      </c>
      <c r="AU138" s="24" t="s">
        <v>90</v>
      </c>
      <c r="AY138" s="24" t="s">
        <v>236</v>
      </c>
      <c r="BE138" s="154">
        <f>IF(U138="základní",N138,0)</f>
        <v>0</v>
      </c>
      <c r="BF138" s="154">
        <f>IF(U138="snížená",N138,0)</f>
        <v>0</v>
      </c>
      <c r="BG138" s="154">
        <f>IF(U138="zákl. přenesená",N138,0)</f>
        <v>0</v>
      </c>
      <c r="BH138" s="154">
        <f>IF(U138="sníž. přenesená",N138,0)</f>
        <v>0</v>
      </c>
      <c r="BI138" s="154">
        <f>IF(U138="nulová",N138,0)</f>
        <v>0</v>
      </c>
      <c r="BJ138" s="24" t="s">
        <v>85</v>
      </c>
      <c r="BK138" s="154">
        <f>ROUND(L138*K138,2)</f>
        <v>0</v>
      </c>
      <c r="BL138" s="24" t="s">
        <v>315</v>
      </c>
      <c r="BM138" s="24" t="s">
        <v>820</v>
      </c>
    </row>
    <row r="139" spans="2:65" s="1" customFormat="1" ht="25.5" customHeight="1">
      <c r="B139" s="48"/>
      <c r="C139" s="271" t="s">
        <v>170</v>
      </c>
      <c r="D139" s="271" t="s">
        <v>385</v>
      </c>
      <c r="E139" s="272" t="s">
        <v>821</v>
      </c>
      <c r="F139" s="273" t="s">
        <v>822</v>
      </c>
      <c r="G139" s="273"/>
      <c r="H139" s="273"/>
      <c r="I139" s="273"/>
      <c r="J139" s="274" t="s">
        <v>438</v>
      </c>
      <c r="K139" s="275">
        <v>2</v>
      </c>
      <c r="L139" s="276">
        <v>0</v>
      </c>
      <c r="M139" s="277"/>
      <c r="N139" s="275">
        <f>ROUND(L139*K139,2)</f>
        <v>0</v>
      </c>
      <c r="O139" s="233"/>
      <c r="P139" s="233"/>
      <c r="Q139" s="233"/>
      <c r="R139" s="50"/>
      <c r="T139" s="236" t="s">
        <v>21</v>
      </c>
      <c r="U139" s="58" t="s">
        <v>43</v>
      </c>
      <c r="V139" s="49"/>
      <c r="W139" s="237">
        <f>V139*K139</f>
        <v>0</v>
      </c>
      <c r="X139" s="237">
        <v>0.00016</v>
      </c>
      <c r="Y139" s="237">
        <f>X139*K139</f>
        <v>0.00032</v>
      </c>
      <c r="Z139" s="237">
        <v>0</v>
      </c>
      <c r="AA139" s="238">
        <f>Z139*K139</f>
        <v>0</v>
      </c>
      <c r="AR139" s="24" t="s">
        <v>487</v>
      </c>
      <c r="AT139" s="24" t="s">
        <v>385</v>
      </c>
      <c r="AU139" s="24" t="s">
        <v>90</v>
      </c>
      <c r="AY139" s="24" t="s">
        <v>236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24" t="s">
        <v>85</v>
      </c>
      <c r="BK139" s="154">
        <f>ROUND(L139*K139,2)</f>
        <v>0</v>
      </c>
      <c r="BL139" s="24" t="s">
        <v>315</v>
      </c>
      <c r="BM139" s="24" t="s">
        <v>823</v>
      </c>
    </row>
    <row r="140" spans="2:65" s="1" customFormat="1" ht="16.5" customHeight="1">
      <c r="B140" s="48"/>
      <c r="C140" s="271" t="s">
        <v>286</v>
      </c>
      <c r="D140" s="271" t="s">
        <v>385</v>
      </c>
      <c r="E140" s="272" t="s">
        <v>824</v>
      </c>
      <c r="F140" s="273" t="s">
        <v>825</v>
      </c>
      <c r="G140" s="273"/>
      <c r="H140" s="273"/>
      <c r="I140" s="273"/>
      <c r="J140" s="274" t="s">
        <v>438</v>
      </c>
      <c r="K140" s="275">
        <v>2</v>
      </c>
      <c r="L140" s="276">
        <v>0</v>
      </c>
      <c r="M140" s="277"/>
      <c r="N140" s="275">
        <f>ROUND(L140*K140,2)</f>
        <v>0</v>
      </c>
      <c r="O140" s="233"/>
      <c r="P140" s="233"/>
      <c r="Q140" s="233"/>
      <c r="R140" s="50"/>
      <c r="T140" s="236" t="s">
        <v>21</v>
      </c>
      <c r="U140" s="58" t="s">
        <v>43</v>
      </c>
      <c r="V140" s="49"/>
      <c r="W140" s="237">
        <f>V140*K140</f>
        <v>0</v>
      </c>
      <c r="X140" s="237">
        <v>0.00022</v>
      </c>
      <c r="Y140" s="237">
        <f>X140*K140</f>
        <v>0.00044</v>
      </c>
      <c r="Z140" s="237">
        <v>0</v>
      </c>
      <c r="AA140" s="238">
        <f>Z140*K140</f>
        <v>0</v>
      </c>
      <c r="AR140" s="24" t="s">
        <v>487</v>
      </c>
      <c r="AT140" s="24" t="s">
        <v>385</v>
      </c>
      <c r="AU140" s="24" t="s">
        <v>90</v>
      </c>
      <c r="AY140" s="24" t="s">
        <v>236</v>
      </c>
      <c r="BE140" s="154">
        <f>IF(U140="základní",N140,0)</f>
        <v>0</v>
      </c>
      <c r="BF140" s="154">
        <f>IF(U140="snížená",N140,0)</f>
        <v>0</v>
      </c>
      <c r="BG140" s="154">
        <f>IF(U140="zákl. přenesená",N140,0)</f>
        <v>0</v>
      </c>
      <c r="BH140" s="154">
        <f>IF(U140="sníž. přenesená",N140,0)</f>
        <v>0</v>
      </c>
      <c r="BI140" s="154">
        <f>IF(U140="nulová",N140,0)</f>
        <v>0</v>
      </c>
      <c r="BJ140" s="24" t="s">
        <v>85</v>
      </c>
      <c r="BK140" s="154">
        <f>ROUND(L140*K140,2)</f>
        <v>0</v>
      </c>
      <c r="BL140" s="24" t="s">
        <v>315</v>
      </c>
      <c r="BM140" s="24" t="s">
        <v>826</v>
      </c>
    </row>
    <row r="141" spans="2:63" s="10" customFormat="1" ht="37.4" customHeight="1">
      <c r="B141" s="215"/>
      <c r="C141" s="216"/>
      <c r="D141" s="217" t="s">
        <v>211</v>
      </c>
      <c r="E141" s="217"/>
      <c r="F141" s="217"/>
      <c r="G141" s="217"/>
      <c r="H141" s="217"/>
      <c r="I141" s="217"/>
      <c r="J141" s="217"/>
      <c r="K141" s="217"/>
      <c r="L141" s="217"/>
      <c r="M141" s="217"/>
      <c r="N141" s="269">
        <f>BK141</f>
        <v>0</v>
      </c>
      <c r="O141" s="270"/>
      <c r="P141" s="270"/>
      <c r="Q141" s="270"/>
      <c r="R141" s="219"/>
      <c r="T141" s="220"/>
      <c r="U141" s="216"/>
      <c r="V141" s="216"/>
      <c r="W141" s="221">
        <f>W142+W152</f>
        <v>0</v>
      </c>
      <c r="X141" s="216"/>
      <c r="Y141" s="221">
        <f>Y142+Y152</f>
        <v>7.019595999999998</v>
      </c>
      <c r="Z141" s="216"/>
      <c r="AA141" s="222">
        <f>AA142+AA152</f>
        <v>0</v>
      </c>
      <c r="AR141" s="223" t="s">
        <v>250</v>
      </c>
      <c r="AT141" s="224" t="s">
        <v>77</v>
      </c>
      <c r="AU141" s="224" t="s">
        <v>78</v>
      </c>
      <c r="AY141" s="223" t="s">
        <v>236</v>
      </c>
      <c r="BK141" s="225">
        <f>BK142+BK152</f>
        <v>0</v>
      </c>
    </row>
    <row r="142" spans="2:63" s="10" customFormat="1" ht="19.9" customHeight="1">
      <c r="B142" s="215"/>
      <c r="C142" s="216"/>
      <c r="D142" s="226" t="s">
        <v>789</v>
      </c>
      <c r="E142" s="226"/>
      <c r="F142" s="226"/>
      <c r="G142" s="226"/>
      <c r="H142" s="226"/>
      <c r="I142" s="226"/>
      <c r="J142" s="226"/>
      <c r="K142" s="226"/>
      <c r="L142" s="226"/>
      <c r="M142" s="226"/>
      <c r="N142" s="227">
        <f>BK142</f>
        <v>0</v>
      </c>
      <c r="O142" s="228"/>
      <c r="P142" s="228"/>
      <c r="Q142" s="228"/>
      <c r="R142" s="219"/>
      <c r="T142" s="220"/>
      <c r="U142" s="216"/>
      <c r="V142" s="216"/>
      <c r="W142" s="221">
        <f>SUM(W143:W151)</f>
        <v>0</v>
      </c>
      <c r="X142" s="216"/>
      <c r="Y142" s="221">
        <f>SUM(Y143:Y151)</f>
        <v>0.02218</v>
      </c>
      <c r="Z142" s="216"/>
      <c r="AA142" s="222">
        <f>SUM(AA143:AA151)</f>
        <v>0</v>
      </c>
      <c r="AR142" s="223" t="s">
        <v>250</v>
      </c>
      <c r="AT142" s="224" t="s">
        <v>77</v>
      </c>
      <c r="AU142" s="224" t="s">
        <v>85</v>
      </c>
      <c r="AY142" s="223" t="s">
        <v>236</v>
      </c>
      <c r="BK142" s="225">
        <f>SUM(BK143:BK151)</f>
        <v>0</v>
      </c>
    </row>
    <row r="143" spans="2:65" s="1" customFormat="1" ht="16.5" customHeight="1">
      <c r="B143" s="48"/>
      <c r="C143" s="271" t="s">
        <v>290</v>
      </c>
      <c r="D143" s="271" t="s">
        <v>385</v>
      </c>
      <c r="E143" s="272" t="s">
        <v>827</v>
      </c>
      <c r="F143" s="273" t="s">
        <v>828</v>
      </c>
      <c r="G143" s="273"/>
      <c r="H143" s="273"/>
      <c r="I143" s="273"/>
      <c r="J143" s="274" t="s">
        <v>766</v>
      </c>
      <c r="K143" s="275">
        <v>2</v>
      </c>
      <c r="L143" s="276">
        <v>0</v>
      </c>
      <c r="M143" s="277"/>
      <c r="N143" s="275">
        <f>ROUND(L143*K143,2)</f>
        <v>0</v>
      </c>
      <c r="O143" s="233"/>
      <c r="P143" s="233"/>
      <c r="Q143" s="233"/>
      <c r="R143" s="50"/>
      <c r="T143" s="236" t="s">
        <v>21</v>
      </c>
      <c r="U143" s="58" t="s">
        <v>43</v>
      </c>
      <c r="V143" s="49"/>
      <c r="W143" s="237">
        <f>V143*K143</f>
        <v>0</v>
      </c>
      <c r="X143" s="237">
        <v>0</v>
      </c>
      <c r="Y143" s="237">
        <f>X143*K143</f>
        <v>0</v>
      </c>
      <c r="Z143" s="237">
        <v>0</v>
      </c>
      <c r="AA143" s="238">
        <f>Z143*K143</f>
        <v>0</v>
      </c>
      <c r="AR143" s="24" t="s">
        <v>767</v>
      </c>
      <c r="AT143" s="24" t="s">
        <v>385</v>
      </c>
      <c r="AU143" s="24" t="s">
        <v>90</v>
      </c>
      <c r="AY143" s="24" t="s">
        <v>236</v>
      </c>
      <c r="BE143" s="154">
        <f>IF(U143="základní",N143,0)</f>
        <v>0</v>
      </c>
      <c r="BF143" s="154">
        <f>IF(U143="snížená",N143,0)</f>
        <v>0</v>
      </c>
      <c r="BG143" s="154">
        <f>IF(U143="zákl. přenesená",N143,0)</f>
        <v>0</v>
      </c>
      <c r="BH143" s="154">
        <f>IF(U143="sníž. přenesená",N143,0)</f>
        <v>0</v>
      </c>
      <c r="BI143" s="154">
        <f>IF(U143="nulová",N143,0)</f>
        <v>0</v>
      </c>
      <c r="BJ143" s="24" t="s">
        <v>85</v>
      </c>
      <c r="BK143" s="154">
        <f>ROUND(L143*K143,2)</f>
        <v>0</v>
      </c>
      <c r="BL143" s="24" t="s">
        <v>767</v>
      </c>
      <c r="BM143" s="24" t="s">
        <v>829</v>
      </c>
    </row>
    <row r="144" spans="2:65" s="1" customFormat="1" ht="25.5" customHeight="1">
      <c r="B144" s="48"/>
      <c r="C144" s="229" t="s">
        <v>300</v>
      </c>
      <c r="D144" s="229" t="s">
        <v>237</v>
      </c>
      <c r="E144" s="230" t="s">
        <v>830</v>
      </c>
      <c r="F144" s="231" t="s">
        <v>831</v>
      </c>
      <c r="G144" s="231"/>
      <c r="H144" s="231"/>
      <c r="I144" s="231"/>
      <c r="J144" s="232" t="s">
        <v>438</v>
      </c>
      <c r="K144" s="233">
        <v>2</v>
      </c>
      <c r="L144" s="234">
        <v>0</v>
      </c>
      <c r="M144" s="235"/>
      <c r="N144" s="233">
        <f>ROUND(L144*K144,2)</f>
        <v>0</v>
      </c>
      <c r="O144" s="233"/>
      <c r="P144" s="233"/>
      <c r="Q144" s="233"/>
      <c r="R144" s="50"/>
      <c r="T144" s="236" t="s">
        <v>21</v>
      </c>
      <c r="U144" s="58" t="s">
        <v>43</v>
      </c>
      <c r="V144" s="49"/>
      <c r="W144" s="237">
        <f>V144*K144</f>
        <v>0</v>
      </c>
      <c r="X144" s="237">
        <v>0</v>
      </c>
      <c r="Y144" s="237">
        <f>X144*K144</f>
        <v>0</v>
      </c>
      <c r="Z144" s="237">
        <v>0</v>
      </c>
      <c r="AA144" s="238">
        <f>Z144*K144</f>
        <v>0</v>
      </c>
      <c r="AR144" s="24" t="s">
        <v>369</v>
      </c>
      <c r="AT144" s="24" t="s">
        <v>237</v>
      </c>
      <c r="AU144" s="24" t="s">
        <v>90</v>
      </c>
      <c r="AY144" s="24" t="s">
        <v>236</v>
      </c>
      <c r="BE144" s="154">
        <f>IF(U144="základní",N144,0)</f>
        <v>0</v>
      </c>
      <c r="BF144" s="154">
        <f>IF(U144="snížená",N144,0)</f>
        <v>0</v>
      </c>
      <c r="BG144" s="154">
        <f>IF(U144="zákl. přenesená",N144,0)</f>
        <v>0</v>
      </c>
      <c r="BH144" s="154">
        <f>IF(U144="sníž. přenesená",N144,0)</f>
        <v>0</v>
      </c>
      <c r="BI144" s="154">
        <f>IF(U144="nulová",N144,0)</f>
        <v>0</v>
      </c>
      <c r="BJ144" s="24" t="s">
        <v>85</v>
      </c>
      <c r="BK144" s="154">
        <f>ROUND(L144*K144,2)</f>
        <v>0</v>
      </c>
      <c r="BL144" s="24" t="s">
        <v>369</v>
      </c>
      <c r="BM144" s="24" t="s">
        <v>832</v>
      </c>
    </row>
    <row r="145" spans="2:65" s="1" customFormat="1" ht="16.5" customHeight="1">
      <c r="B145" s="48"/>
      <c r="C145" s="271" t="s">
        <v>305</v>
      </c>
      <c r="D145" s="271" t="s">
        <v>385</v>
      </c>
      <c r="E145" s="272" t="s">
        <v>833</v>
      </c>
      <c r="F145" s="273" t="s">
        <v>834</v>
      </c>
      <c r="G145" s="273"/>
      <c r="H145" s="273"/>
      <c r="I145" s="273"/>
      <c r="J145" s="274" t="s">
        <v>766</v>
      </c>
      <c r="K145" s="275">
        <v>2</v>
      </c>
      <c r="L145" s="276">
        <v>0</v>
      </c>
      <c r="M145" s="277"/>
      <c r="N145" s="275">
        <f>ROUND(L145*K145,2)</f>
        <v>0</v>
      </c>
      <c r="O145" s="233"/>
      <c r="P145" s="233"/>
      <c r="Q145" s="233"/>
      <c r="R145" s="50"/>
      <c r="T145" s="236" t="s">
        <v>21</v>
      </c>
      <c r="U145" s="58" t="s">
        <v>43</v>
      </c>
      <c r="V145" s="49"/>
      <c r="W145" s="237">
        <f>V145*K145</f>
        <v>0</v>
      </c>
      <c r="X145" s="237">
        <v>0</v>
      </c>
      <c r="Y145" s="237">
        <f>X145*K145</f>
        <v>0</v>
      </c>
      <c r="Z145" s="237">
        <v>0</v>
      </c>
      <c r="AA145" s="238">
        <f>Z145*K145</f>
        <v>0</v>
      </c>
      <c r="AR145" s="24" t="s">
        <v>835</v>
      </c>
      <c r="AT145" s="24" t="s">
        <v>385</v>
      </c>
      <c r="AU145" s="24" t="s">
        <v>90</v>
      </c>
      <c r="AY145" s="24" t="s">
        <v>236</v>
      </c>
      <c r="BE145" s="154">
        <f>IF(U145="základní",N145,0)</f>
        <v>0</v>
      </c>
      <c r="BF145" s="154">
        <f>IF(U145="snížená",N145,0)</f>
        <v>0</v>
      </c>
      <c r="BG145" s="154">
        <f>IF(U145="zákl. přenesená",N145,0)</f>
        <v>0</v>
      </c>
      <c r="BH145" s="154">
        <f>IF(U145="sníž. přenesená",N145,0)</f>
        <v>0</v>
      </c>
      <c r="BI145" s="154">
        <f>IF(U145="nulová",N145,0)</f>
        <v>0</v>
      </c>
      <c r="BJ145" s="24" t="s">
        <v>85</v>
      </c>
      <c r="BK145" s="154">
        <f>ROUND(L145*K145,2)</f>
        <v>0</v>
      </c>
      <c r="BL145" s="24" t="s">
        <v>369</v>
      </c>
      <c r="BM145" s="24" t="s">
        <v>836</v>
      </c>
    </row>
    <row r="146" spans="2:65" s="1" customFormat="1" ht="38.25" customHeight="1">
      <c r="B146" s="48"/>
      <c r="C146" s="229" t="s">
        <v>11</v>
      </c>
      <c r="D146" s="229" t="s">
        <v>237</v>
      </c>
      <c r="E146" s="230" t="s">
        <v>837</v>
      </c>
      <c r="F146" s="231" t="s">
        <v>838</v>
      </c>
      <c r="G146" s="231"/>
      <c r="H146" s="231"/>
      <c r="I146" s="231"/>
      <c r="J146" s="232" t="s">
        <v>293</v>
      </c>
      <c r="K146" s="233">
        <v>20</v>
      </c>
      <c r="L146" s="234">
        <v>0</v>
      </c>
      <c r="M146" s="235"/>
      <c r="N146" s="233">
        <f>ROUND(L146*K146,2)</f>
        <v>0</v>
      </c>
      <c r="O146" s="233"/>
      <c r="P146" s="233"/>
      <c r="Q146" s="233"/>
      <c r="R146" s="50"/>
      <c r="T146" s="236" t="s">
        <v>21</v>
      </c>
      <c r="U146" s="58" t="s">
        <v>43</v>
      </c>
      <c r="V146" s="49"/>
      <c r="W146" s="237">
        <f>V146*K146</f>
        <v>0</v>
      </c>
      <c r="X146" s="237">
        <v>0</v>
      </c>
      <c r="Y146" s="237">
        <f>X146*K146</f>
        <v>0</v>
      </c>
      <c r="Z146" s="237">
        <v>0</v>
      </c>
      <c r="AA146" s="238">
        <f>Z146*K146</f>
        <v>0</v>
      </c>
      <c r="AR146" s="24" t="s">
        <v>369</v>
      </c>
      <c r="AT146" s="24" t="s">
        <v>237</v>
      </c>
      <c r="AU146" s="24" t="s">
        <v>90</v>
      </c>
      <c r="AY146" s="24" t="s">
        <v>236</v>
      </c>
      <c r="BE146" s="154">
        <f>IF(U146="základní",N146,0)</f>
        <v>0</v>
      </c>
      <c r="BF146" s="154">
        <f>IF(U146="snížená",N146,0)</f>
        <v>0</v>
      </c>
      <c r="BG146" s="154">
        <f>IF(U146="zákl. přenesená",N146,0)</f>
        <v>0</v>
      </c>
      <c r="BH146" s="154">
        <f>IF(U146="sníž. přenesená",N146,0)</f>
        <v>0</v>
      </c>
      <c r="BI146" s="154">
        <f>IF(U146="nulová",N146,0)</f>
        <v>0</v>
      </c>
      <c r="BJ146" s="24" t="s">
        <v>85</v>
      </c>
      <c r="BK146" s="154">
        <f>ROUND(L146*K146,2)</f>
        <v>0</v>
      </c>
      <c r="BL146" s="24" t="s">
        <v>369</v>
      </c>
      <c r="BM146" s="24" t="s">
        <v>839</v>
      </c>
    </row>
    <row r="147" spans="2:65" s="1" customFormat="1" ht="16.5" customHeight="1">
      <c r="B147" s="48"/>
      <c r="C147" s="271" t="s">
        <v>315</v>
      </c>
      <c r="D147" s="271" t="s">
        <v>385</v>
      </c>
      <c r="E147" s="272" t="s">
        <v>840</v>
      </c>
      <c r="F147" s="273" t="s">
        <v>841</v>
      </c>
      <c r="G147" s="273"/>
      <c r="H147" s="273"/>
      <c r="I147" s="273"/>
      <c r="J147" s="274" t="s">
        <v>395</v>
      </c>
      <c r="K147" s="275">
        <v>19.2</v>
      </c>
      <c r="L147" s="276">
        <v>0</v>
      </c>
      <c r="M147" s="277"/>
      <c r="N147" s="275">
        <f>ROUND(L147*K147,2)</f>
        <v>0</v>
      </c>
      <c r="O147" s="233"/>
      <c r="P147" s="233"/>
      <c r="Q147" s="233"/>
      <c r="R147" s="50"/>
      <c r="T147" s="236" t="s">
        <v>21</v>
      </c>
      <c r="U147" s="58" t="s">
        <v>43</v>
      </c>
      <c r="V147" s="49"/>
      <c r="W147" s="237">
        <f>V147*K147</f>
        <v>0</v>
      </c>
      <c r="X147" s="237">
        <v>0.001</v>
      </c>
      <c r="Y147" s="237">
        <f>X147*K147</f>
        <v>0.0192</v>
      </c>
      <c r="Z147" s="237">
        <v>0</v>
      </c>
      <c r="AA147" s="238">
        <f>Z147*K147</f>
        <v>0</v>
      </c>
      <c r="AR147" s="24" t="s">
        <v>767</v>
      </c>
      <c r="AT147" s="24" t="s">
        <v>385</v>
      </c>
      <c r="AU147" s="24" t="s">
        <v>90</v>
      </c>
      <c r="AY147" s="24" t="s">
        <v>236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24" t="s">
        <v>85</v>
      </c>
      <c r="BK147" s="154">
        <f>ROUND(L147*K147,2)</f>
        <v>0</v>
      </c>
      <c r="BL147" s="24" t="s">
        <v>767</v>
      </c>
      <c r="BM147" s="24" t="s">
        <v>842</v>
      </c>
    </row>
    <row r="148" spans="2:65" s="1" customFormat="1" ht="25.5" customHeight="1">
      <c r="B148" s="48"/>
      <c r="C148" s="229" t="s">
        <v>319</v>
      </c>
      <c r="D148" s="229" t="s">
        <v>237</v>
      </c>
      <c r="E148" s="230" t="s">
        <v>843</v>
      </c>
      <c r="F148" s="231" t="s">
        <v>844</v>
      </c>
      <c r="G148" s="231"/>
      <c r="H148" s="231"/>
      <c r="I148" s="231"/>
      <c r="J148" s="232" t="s">
        <v>293</v>
      </c>
      <c r="K148" s="233">
        <v>3.14</v>
      </c>
      <c r="L148" s="234">
        <v>0</v>
      </c>
      <c r="M148" s="235"/>
      <c r="N148" s="233">
        <f>ROUND(L148*K148,2)</f>
        <v>0</v>
      </c>
      <c r="O148" s="233"/>
      <c r="P148" s="233"/>
      <c r="Q148" s="233"/>
      <c r="R148" s="50"/>
      <c r="T148" s="236" t="s">
        <v>21</v>
      </c>
      <c r="U148" s="58" t="s">
        <v>43</v>
      </c>
      <c r="V148" s="49"/>
      <c r="W148" s="237">
        <f>V148*K148</f>
        <v>0</v>
      </c>
      <c r="X148" s="237">
        <v>0</v>
      </c>
      <c r="Y148" s="237">
        <f>X148*K148</f>
        <v>0</v>
      </c>
      <c r="Z148" s="237">
        <v>0</v>
      </c>
      <c r="AA148" s="238">
        <f>Z148*K148</f>
        <v>0</v>
      </c>
      <c r="AR148" s="24" t="s">
        <v>369</v>
      </c>
      <c r="AT148" s="24" t="s">
        <v>237</v>
      </c>
      <c r="AU148" s="24" t="s">
        <v>90</v>
      </c>
      <c r="AY148" s="24" t="s">
        <v>236</v>
      </c>
      <c r="BE148" s="154">
        <f>IF(U148="základní",N148,0)</f>
        <v>0</v>
      </c>
      <c r="BF148" s="154">
        <f>IF(U148="snížená",N148,0)</f>
        <v>0</v>
      </c>
      <c r="BG148" s="154">
        <f>IF(U148="zákl. přenesená",N148,0)</f>
        <v>0</v>
      </c>
      <c r="BH148" s="154">
        <f>IF(U148="sníž. přenesená",N148,0)</f>
        <v>0</v>
      </c>
      <c r="BI148" s="154">
        <f>IF(U148="nulová",N148,0)</f>
        <v>0</v>
      </c>
      <c r="BJ148" s="24" t="s">
        <v>85</v>
      </c>
      <c r="BK148" s="154">
        <f>ROUND(L148*K148,2)</f>
        <v>0</v>
      </c>
      <c r="BL148" s="24" t="s">
        <v>369</v>
      </c>
      <c r="BM148" s="24" t="s">
        <v>845</v>
      </c>
    </row>
    <row r="149" spans="2:65" s="1" customFormat="1" ht="16.5" customHeight="1">
      <c r="B149" s="48"/>
      <c r="C149" s="271" t="s">
        <v>324</v>
      </c>
      <c r="D149" s="271" t="s">
        <v>385</v>
      </c>
      <c r="E149" s="272" t="s">
        <v>846</v>
      </c>
      <c r="F149" s="273" t="s">
        <v>847</v>
      </c>
      <c r="G149" s="273"/>
      <c r="H149" s="273"/>
      <c r="I149" s="273"/>
      <c r="J149" s="274" t="s">
        <v>395</v>
      </c>
      <c r="K149" s="275">
        <v>2.98</v>
      </c>
      <c r="L149" s="276">
        <v>0</v>
      </c>
      <c r="M149" s="277"/>
      <c r="N149" s="275">
        <f>ROUND(L149*K149,2)</f>
        <v>0</v>
      </c>
      <c r="O149" s="233"/>
      <c r="P149" s="233"/>
      <c r="Q149" s="233"/>
      <c r="R149" s="50"/>
      <c r="T149" s="236" t="s">
        <v>21</v>
      </c>
      <c r="U149" s="58" t="s">
        <v>43</v>
      </c>
      <c r="V149" s="49"/>
      <c r="W149" s="237">
        <f>V149*K149</f>
        <v>0</v>
      </c>
      <c r="X149" s="237">
        <v>0.001</v>
      </c>
      <c r="Y149" s="237">
        <f>X149*K149</f>
        <v>0.00298</v>
      </c>
      <c r="Z149" s="237">
        <v>0</v>
      </c>
      <c r="AA149" s="238">
        <f>Z149*K149</f>
        <v>0</v>
      </c>
      <c r="AR149" s="24" t="s">
        <v>767</v>
      </c>
      <c r="AT149" s="24" t="s">
        <v>385</v>
      </c>
      <c r="AU149" s="24" t="s">
        <v>90</v>
      </c>
      <c r="AY149" s="24" t="s">
        <v>236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24" t="s">
        <v>85</v>
      </c>
      <c r="BK149" s="154">
        <f>ROUND(L149*K149,2)</f>
        <v>0</v>
      </c>
      <c r="BL149" s="24" t="s">
        <v>767</v>
      </c>
      <c r="BM149" s="24" t="s">
        <v>848</v>
      </c>
    </row>
    <row r="150" spans="2:65" s="1" customFormat="1" ht="25.5" customHeight="1">
      <c r="B150" s="48"/>
      <c r="C150" s="229" t="s">
        <v>329</v>
      </c>
      <c r="D150" s="229" t="s">
        <v>237</v>
      </c>
      <c r="E150" s="230" t="s">
        <v>849</v>
      </c>
      <c r="F150" s="231" t="s">
        <v>850</v>
      </c>
      <c r="G150" s="231"/>
      <c r="H150" s="231"/>
      <c r="I150" s="231"/>
      <c r="J150" s="232" t="s">
        <v>438</v>
      </c>
      <c r="K150" s="233">
        <v>2</v>
      </c>
      <c r="L150" s="234">
        <v>0</v>
      </c>
      <c r="M150" s="235"/>
      <c r="N150" s="233">
        <f>ROUND(L150*K150,2)</f>
        <v>0</v>
      </c>
      <c r="O150" s="233"/>
      <c r="P150" s="233"/>
      <c r="Q150" s="233"/>
      <c r="R150" s="50"/>
      <c r="T150" s="236" t="s">
        <v>21</v>
      </c>
      <c r="U150" s="58" t="s">
        <v>43</v>
      </c>
      <c r="V150" s="49"/>
      <c r="W150" s="237">
        <f>V150*K150</f>
        <v>0</v>
      </c>
      <c r="X150" s="237">
        <v>0</v>
      </c>
      <c r="Y150" s="237">
        <f>X150*K150</f>
        <v>0</v>
      </c>
      <c r="Z150" s="237">
        <v>0</v>
      </c>
      <c r="AA150" s="238">
        <f>Z150*K150</f>
        <v>0</v>
      </c>
      <c r="AR150" s="24" t="s">
        <v>369</v>
      </c>
      <c r="AT150" s="24" t="s">
        <v>237</v>
      </c>
      <c r="AU150" s="24" t="s">
        <v>90</v>
      </c>
      <c r="AY150" s="24" t="s">
        <v>236</v>
      </c>
      <c r="BE150" s="154">
        <f>IF(U150="základní",N150,0)</f>
        <v>0</v>
      </c>
      <c r="BF150" s="154">
        <f>IF(U150="snížená",N150,0)</f>
        <v>0</v>
      </c>
      <c r="BG150" s="154">
        <f>IF(U150="zákl. přenesená",N150,0)</f>
        <v>0</v>
      </c>
      <c r="BH150" s="154">
        <f>IF(U150="sníž. přenesená",N150,0)</f>
        <v>0</v>
      </c>
      <c r="BI150" s="154">
        <f>IF(U150="nulová",N150,0)</f>
        <v>0</v>
      </c>
      <c r="BJ150" s="24" t="s">
        <v>85</v>
      </c>
      <c r="BK150" s="154">
        <f>ROUND(L150*K150,2)</f>
        <v>0</v>
      </c>
      <c r="BL150" s="24" t="s">
        <v>369</v>
      </c>
      <c r="BM150" s="24" t="s">
        <v>851</v>
      </c>
    </row>
    <row r="151" spans="2:65" s="1" customFormat="1" ht="16.5" customHeight="1">
      <c r="B151" s="48"/>
      <c r="C151" s="271" t="s">
        <v>333</v>
      </c>
      <c r="D151" s="271" t="s">
        <v>385</v>
      </c>
      <c r="E151" s="272" t="s">
        <v>852</v>
      </c>
      <c r="F151" s="273" t="s">
        <v>853</v>
      </c>
      <c r="G151" s="273"/>
      <c r="H151" s="273"/>
      <c r="I151" s="273"/>
      <c r="J151" s="274" t="s">
        <v>766</v>
      </c>
      <c r="K151" s="275">
        <v>2</v>
      </c>
      <c r="L151" s="276">
        <v>0</v>
      </c>
      <c r="M151" s="277"/>
      <c r="N151" s="275">
        <f>ROUND(L151*K151,2)</f>
        <v>0</v>
      </c>
      <c r="O151" s="233"/>
      <c r="P151" s="233"/>
      <c r="Q151" s="233"/>
      <c r="R151" s="50"/>
      <c r="T151" s="236" t="s">
        <v>21</v>
      </c>
      <c r="U151" s="58" t="s">
        <v>43</v>
      </c>
      <c r="V151" s="49"/>
      <c r="W151" s="237">
        <f>V151*K151</f>
        <v>0</v>
      </c>
      <c r="X151" s="237">
        <v>0</v>
      </c>
      <c r="Y151" s="237">
        <f>X151*K151</f>
        <v>0</v>
      </c>
      <c r="Z151" s="237">
        <v>0</v>
      </c>
      <c r="AA151" s="238">
        <f>Z151*K151</f>
        <v>0</v>
      </c>
      <c r="AR151" s="24" t="s">
        <v>767</v>
      </c>
      <c r="AT151" s="24" t="s">
        <v>385</v>
      </c>
      <c r="AU151" s="24" t="s">
        <v>90</v>
      </c>
      <c r="AY151" s="24" t="s">
        <v>236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24" t="s">
        <v>85</v>
      </c>
      <c r="BK151" s="154">
        <f>ROUND(L151*K151,2)</f>
        <v>0</v>
      </c>
      <c r="BL151" s="24" t="s">
        <v>767</v>
      </c>
      <c r="BM151" s="24" t="s">
        <v>854</v>
      </c>
    </row>
    <row r="152" spans="2:63" s="10" customFormat="1" ht="29.85" customHeight="1">
      <c r="B152" s="215"/>
      <c r="C152" s="216"/>
      <c r="D152" s="226" t="s">
        <v>212</v>
      </c>
      <c r="E152" s="226"/>
      <c r="F152" s="226"/>
      <c r="G152" s="226"/>
      <c r="H152" s="226"/>
      <c r="I152" s="226"/>
      <c r="J152" s="226"/>
      <c r="K152" s="226"/>
      <c r="L152" s="226"/>
      <c r="M152" s="226"/>
      <c r="N152" s="278">
        <f>BK152</f>
        <v>0</v>
      </c>
      <c r="O152" s="279"/>
      <c r="P152" s="279"/>
      <c r="Q152" s="279"/>
      <c r="R152" s="219"/>
      <c r="T152" s="220"/>
      <c r="U152" s="216"/>
      <c r="V152" s="216"/>
      <c r="W152" s="221">
        <f>SUM(W153:W166)</f>
        <v>0</v>
      </c>
      <c r="X152" s="216"/>
      <c r="Y152" s="221">
        <f>SUM(Y153:Y166)</f>
        <v>6.9974159999999985</v>
      </c>
      <c r="Z152" s="216"/>
      <c r="AA152" s="222">
        <f>SUM(AA153:AA166)</f>
        <v>0</v>
      </c>
      <c r="AR152" s="223" t="s">
        <v>250</v>
      </c>
      <c r="AT152" s="224" t="s">
        <v>77</v>
      </c>
      <c r="AU152" s="224" t="s">
        <v>85</v>
      </c>
      <c r="AY152" s="223" t="s">
        <v>236</v>
      </c>
      <c r="BK152" s="225">
        <f>SUM(BK153:BK166)</f>
        <v>0</v>
      </c>
    </row>
    <row r="153" spans="2:65" s="1" customFormat="1" ht="25.5" customHeight="1">
      <c r="B153" s="48"/>
      <c r="C153" s="229" t="s">
        <v>10</v>
      </c>
      <c r="D153" s="229" t="s">
        <v>237</v>
      </c>
      <c r="E153" s="230" t="s">
        <v>855</v>
      </c>
      <c r="F153" s="231" t="s">
        <v>856</v>
      </c>
      <c r="G153" s="231"/>
      <c r="H153" s="231"/>
      <c r="I153" s="231"/>
      <c r="J153" s="232" t="s">
        <v>593</v>
      </c>
      <c r="K153" s="233">
        <v>1.4</v>
      </c>
      <c r="L153" s="234">
        <v>0</v>
      </c>
      <c r="M153" s="235"/>
      <c r="N153" s="233">
        <f>ROUND(L153*K153,2)</f>
        <v>0</v>
      </c>
      <c r="O153" s="233"/>
      <c r="P153" s="233"/>
      <c r="Q153" s="233"/>
      <c r="R153" s="50"/>
      <c r="T153" s="236" t="s">
        <v>21</v>
      </c>
      <c r="U153" s="58" t="s">
        <v>43</v>
      </c>
      <c r="V153" s="49"/>
      <c r="W153" s="237">
        <f>V153*K153</f>
        <v>0</v>
      </c>
      <c r="X153" s="237">
        <v>0</v>
      </c>
      <c r="Y153" s="237">
        <f>X153*K153</f>
        <v>0</v>
      </c>
      <c r="Z153" s="237">
        <v>0</v>
      </c>
      <c r="AA153" s="238">
        <f>Z153*K153</f>
        <v>0</v>
      </c>
      <c r="AR153" s="24" t="s">
        <v>369</v>
      </c>
      <c r="AT153" s="24" t="s">
        <v>237</v>
      </c>
      <c r="AU153" s="24" t="s">
        <v>90</v>
      </c>
      <c r="AY153" s="24" t="s">
        <v>236</v>
      </c>
      <c r="BE153" s="154">
        <f>IF(U153="základní",N153,0)</f>
        <v>0</v>
      </c>
      <c r="BF153" s="154">
        <f>IF(U153="snížená",N153,0)</f>
        <v>0</v>
      </c>
      <c r="BG153" s="154">
        <f>IF(U153="zákl. přenesená",N153,0)</f>
        <v>0</v>
      </c>
      <c r="BH153" s="154">
        <f>IF(U153="sníž. přenesená",N153,0)</f>
        <v>0</v>
      </c>
      <c r="BI153" s="154">
        <f>IF(U153="nulová",N153,0)</f>
        <v>0</v>
      </c>
      <c r="BJ153" s="24" t="s">
        <v>85</v>
      </c>
      <c r="BK153" s="154">
        <f>ROUND(L153*K153,2)</f>
        <v>0</v>
      </c>
      <c r="BL153" s="24" t="s">
        <v>369</v>
      </c>
      <c r="BM153" s="24" t="s">
        <v>857</v>
      </c>
    </row>
    <row r="154" spans="2:65" s="1" customFormat="1" ht="25.5" customHeight="1">
      <c r="B154" s="48"/>
      <c r="C154" s="229" t="s">
        <v>341</v>
      </c>
      <c r="D154" s="229" t="s">
        <v>237</v>
      </c>
      <c r="E154" s="230" t="s">
        <v>858</v>
      </c>
      <c r="F154" s="231" t="s">
        <v>859</v>
      </c>
      <c r="G154" s="231"/>
      <c r="H154" s="231"/>
      <c r="I154" s="231"/>
      <c r="J154" s="232" t="s">
        <v>593</v>
      </c>
      <c r="K154" s="233">
        <v>1.4</v>
      </c>
      <c r="L154" s="234">
        <v>0</v>
      </c>
      <c r="M154" s="235"/>
      <c r="N154" s="233">
        <f>ROUND(L154*K154,2)</f>
        <v>0</v>
      </c>
      <c r="O154" s="233"/>
      <c r="P154" s="233"/>
      <c r="Q154" s="233"/>
      <c r="R154" s="50"/>
      <c r="T154" s="236" t="s">
        <v>21</v>
      </c>
      <c r="U154" s="58" t="s">
        <v>43</v>
      </c>
      <c r="V154" s="49"/>
      <c r="W154" s="237">
        <f>V154*K154</f>
        <v>0</v>
      </c>
      <c r="X154" s="237">
        <v>2.25634</v>
      </c>
      <c r="Y154" s="237">
        <f>X154*K154</f>
        <v>3.1588759999999994</v>
      </c>
      <c r="Z154" s="237">
        <v>0</v>
      </c>
      <c r="AA154" s="238">
        <f>Z154*K154</f>
        <v>0</v>
      </c>
      <c r="AR154" s="24" t="s">
        <v>369</v>
      </c>
      <c r="AT154" s="24" t="s">
        <v>237</v>
      </c>
      <c r="AU154" s="24" t="s">
        <v>90</v>
      </c>
      <c r="AY154" s="24" t="s">
        <v>236</v>
      </c>
      <c r="BE154" s="154">
        <f>IF(U154="základní",N154,0)</f>
        <v>0</v>
      </c>
      <c r="BF154" s="154">
        <f>IF(U154="snížená",N154,0)</f>
        <v>0</v>
      </c>
      <c r="BG154" s="154">
        <f>IF(U154="zákl. přenesená",N154,0)</f>
        <v>0</v>
      </c>
      <c r="BH154" s="154">
        <f>IF(U154="sníž. přenesená",N154,0)</f>
        <v>0</v>
      </c>
      <c r="BI154" s="154">
        <f>IF(U154="nulová",N154,0)</f>
        <v>0</v>
      </c>
      <c r="BJ154" s="24" t="s">
        <v>85</v>
      </c>
      <c r="BK154" s="154">
        <f>ROUND(L154*K154,2)</f>
        <v>0</v>
      </c>
      <c r="BL154" s="24" t="s">
        <v>369</v>
      </c>
      <c r="BM154" s="24" t="s">
        <v>860</v>
      </c>
    </row>
    <row r="155" spans="2:65" s="1" customFormat="1" ht="16.5" customHeight="1">
      <c r="B155" s="48"/>
      <c r="C155" s="271" t="s">
        <v>346</v>
      </c>
      <c r="D155" s="271" t="s">
        <v>385</v>
      </c>
      <c r="E155" s="272" t="s">
        <v>861</v>
      </c>
      <c r="F155" s="273" t="s">
        <v>862</v>
      </c>
      <c r="G155" s="273"/>
      <c r="H155" s="273"/>
      <c r="I155" s="273"/>
      <c r="J155" s="274" t="s">
        <v>766</v>
      </c>
      <c r="K155" s="275">
        <v>2</v>
      </c>
      <c r="L155" s="276">
        <v>0</v>
      </c>
      <c r="M155" s="277"/>
      <c r="N155" s="275">
        <f>ROUND(L155*K155,2)</f>
        <v>0</v>
      </c>
      <c r="O155" s="233"/>
      <c r="P155" s="233"/>
      <c r="Q155" s="233"/>
      <c r="R155" s="50"/>
      <c r="T155" s="236" t="s">
        <v>21</v>
      </c>
      <c r="U155" s="58" t="s">
        <v>43</v>
      </c>
      <c r="V155" s="49"/>
      <c r="W155" s="237">
        <f>V155*K155</f>
        <v>0</v>
      </c>
      <c r="X155" s="237">
        <v>0</v>
      </c>
      <c r="Y155" s="237">
        <f>X155*K155</f>
        <v>0</v>
      </c>
      <c r="Z155" s="237">
        <v>0</v>
      </c>
      <c r="AA155" s="238">
        <f>Z155*K155</f>
        <v>0</v>
      </c>
      <c r="AR155" s="24" t="s">
        <v>835</v>
      </c>
      <c r="AT155" s="24" t="s">
        <v>385</v>
      </c>
      <c r="AU155" s="24" t="s">
        <v>90</v>
      </c>
      <c r="AY155" s="24" t="s">
        <v>236</v>
      </c>
      <c r="BE155" s="154">
        <f>IF(U155="základní",N155,0)</f>
        <v>0</v>
      </c>
      <c r="BF155" s="154">
        <f>IF(U155="snížená",N155,0)</f>
        <v>0</v>
      </c>
      <c r="BG155" s="154">
        <f>IF(U155="zákl. přenesená",N155,0)</f>
        <v>0</v>
      </c>
      <c r="BH155" s="154">
        <f>IF(U155="sníž. přenesená",N155,0)</f>
        <v>0</v>
      </c>
      <c r="BI155" s="154">
        <f>IF(U155="nulová",N155,0)</f>
        <v>0</v>
      </c>
      <c r="BJ155" s="24" t="s">
        <v>85</v>
      </c>
      <c r="BK155" s="154">
        <f>ROUND(L155*K155,2)</f>
        <v>0</v>
      </c>
      <c r="BL155" s="24" t="s">
        <v>369</v>
      </c>
      <c r="BM155" s="24" t="s">
        <v>863</v>
      </c>
    </row>
    <row r="156" spans="2:65" s="1" customFormat="1" ht="38.25" customHeight="1">
      <c r="B156" s="48"/>
      <c r="C156" s="229" t="s">
        <v>352</v>
      </c>
      <c r="D156" s="229" t="s">
        <v>237</v>
      </c>
      <c r="E156" s="230" t="s">
        <v>864</v>
      </c>
      <c r="F156" s="231" t="s">
        <v>865</v>
      </c>
      <c r="G156" s="231"/>
      <c r="H156" s="231"/>
      <c r="I156" s="231"/>
      <c r="J156" s="232" t="s">
        <v>293</v>
      </c>
      <c r="K156" s="233">
        <v>5</v>
      </c>
      <c r="L156" s="234">
        <v>0</v>
      </c>
      <c r="M156" s="235"/>
      <c r="N156" s="233">
        <f>ROUND(L156*K156,2)</f>
        <v>0</v>
      </c>
      <c r="O156" s="233"/>
      <c r="P156" s="233"/>
      <c r="Q156" s="233"/>
      <c r="R156" s="50"/>
      <c r="T156" s="236" t="s">
        <v>21</v>
      </c>
      <c r="U156" s="58" t="s">
        <v>43</v>
      </c>
      <c r="V156" s="49"/>
      <c r="W156" s="237">
        <f>V156*K156</f>
        <v>0</v>
      </c>
      <c r="X156" s="237">
        <v>0</v>
      </c>
      <c r="Y156" s="237">
        <f>X156*K156</f>
        <v>0</v>
      </c>
      <c r="Z156" s="237">
        <v>0</v>
      </c>
      <c r="AA156" s="238">
        <f>Z156*K156</f>
        <v>0</v>
      </c>
      <c r="AR156" s="24" t="s">
        <v>369</v>
      </c>
      <c r="AT156" s="24" t="s">
        <v>237</v>
      </c>
      <c r="AU156" s="24" t="s">
        <v>90</v>
      </c>
      <c r="AY156" s="24" t="s">
        <v>236</v>
      </c>
      <c r="BE156" s="154">
        <f>IF(U156="základní",N156,0)</f>
        <v>0</v>
      </c>
      <c r="BF156" s="154">
        <f>IF(U156="snížená",N156,0)</f>
        <v>0</v>
      </c>
      <c r="BG156" s="154">
        <f>IF(U156="zákl. přenesená",N156,0)</f>
        <v>0</v>
      </c>
      <c r="BH156" s="154">
        <f>IF(U156="sníž. přenesená",N156,0)</f>
        <v>0</v>
      </c>
      <c r="BI156" s="154">
        <f>IF(U156="nulová",N156,0)</f>
        <v>0</v>
      </c>
      <c r="BJ156" s="24" t="s">
        <v>85</v>
      </c>
      <c r="BK156" s="154">
        <f>ROUND(L156*K156,2)</f>
        <v>0</v>
      </c>
      <c r="BL156" s="24" t="s">
        <v>369</v>
      </c>
      <c r="BM156" s="24" t="s">
        <v>866</v>
      </c>
    </row>
    <row r="157" spans="2:65" s="1" customFormat="1" ht="38.25" customHeight="1">
      <c r="B157" s="48"/>
      <c r="C157" s="229" t="s">
        <v>357</v>
      </c>
      <c r="D157" s="229" t="s">
        <v>237</v>
      </c>
      <c r="E157" s="230" t="s">
        <v>867</v>
      </c>
      <c r="F157" s="231" t="s">
        <v>868</v>
      </c>
      <c r="G157" s="231"/>
      <c r="H157" s="231"/>
      <c r="I157" s="231"/>
      <c r="J157" s="232" t="s">
        <v>293</v>
      </c>
      <c r="K157" s="233">
        <v>15</v>
      </c>
      <c r="L157" s="234">
        <v>0</v>
      </c>
      <c r="M157" s="235"/>
      <c r="N157" s="233">
        <f>ROUND(L157*K157,2)</f>
        <v>0</v>
      </c>
      <c r="O157" s="233"/>
      <c r="P157" s="233"/>
      <c r="Q157" s="233"/>
      <c r="R157" s="50"/>
      <c r="T157" s="236" t="s">
        <v>21</v>
      </c>
      <c r="U157" s="58" t="s">
        <v>43</v>
      </c>
      <c r="V157" s="49"/>
      <c r="W157" s="237">
        <f>V157*K157</f>
        <v>0</v>
      </c>
      <c r="X157" s="237">
        <v>0</v>
      </c>
      <c r="Y157" s="237">
        <f>X157*K157</f>
        <v>0</v>
      </c>
      <c r="Z157" s="237">
        <v>0</v>
      </c>
      <c r="AA157" s="238">
        <f>Z157*K157</f>
        <v>0</v>
      </c>
      <c r="AR157" s="24" t="s">
        <v>369</v>
      </c>
      <c r="AT157" s="24" t="s">
        <v>237</v>
      </c>
      <c r="AU157" s="24" t="s">
        <v>90</v>
      </c>
      <c r="AY157" s="24" t="s">
        <v>236</v>
      </c>
      <c r="BE157" s="154">
        <f>IF(U157="základní",N157,0)</f>
        <v>0</v>
      </c>
      <c r="BF157" s="154">
        <f>IF(U157="snížená",N157,0)</f>
        <v>0</v>
      </c>
      <c r="BG157" s="154">
        <f>IF(U157="zákl. přenesená",N157,0)</f>
        <v>0</v>
      </c>
      <c r="BH157" s="154">
        <f>IF(U157="sníž. přenesená",N157,0)</f>
        <v>0</v>
      </c>
      <c r="BI157" s="154">
        <f>IF(U157="nulová",N157,0)</f>
        <v>0</v>
      </c>
      <c r="BJ157" s="24" t="s">
        <v>85</v>
      </c>
      <c r="BK157" s="154">
        <f>ROUND(L157*K157,2)</f>
        <v>0</v>
      </c>
      <c r="BL157" s="24" t="s">
        <v>369</v>
      </c>
      <c r="BM157" s="24" t="s">
        <v>869</v>
      </c>
    </row>
    <row r="158" spans="2:65" s="1" customFormat="1" ht="38.25" customHeight="1">
      <c r="B158" s="48"/>
      <c r="C158" s="229" t="s">
        <v>362</v>
      </c>
      <c r="D158" s="229" t="s">
        <v>237</v>
      </c>
      <c r="E158" s="230" t="s">
        <v>870</v>
      </c>
      <c r="F158" s="231" t="s">
        <v>871</v>
      </c>
      <c r="G158" s="231"/>
      <c r="H158" s="231"/>
      <c r="I158" s="231"/>
      <c r="J158" s="232" t="s">
        <v>293</v>
      </c>
      <c r="K158" s="233">
        <v>20</v>
      </c>
      <c r="L158" s="234">
        <v>0</v>
      </c>
      <c r="M158" s="235"/>
      <c r="N158" s="233">
        <f>ROUND(L158*K158,2)</f>
        <v>0</v>
      </c>
      <c r="O158" s="233"/>
      <c r="P158" s="233"/>
      <c r="Q158" s="233"/>
      <c r="R158" s="50"/>
      <c r="T158" s="236" t="s">
        <v>21</v>
      </c>
      <c r="U158" s="58" t="s">
        <v>43</v>
      </c>
      <c r="V158" s="49"/>
      <c r="W158" s="237">
        <f>V158*K158</f>
        <v>0</v>
      </c>
      <c r="X158" s="237">
        <v>0.07807</v>
      </c>
      <c r="Y158" s="237">
        <f>X158*K158</f>
        <v>1.5614</v>
      </c>
      <c r="Z158" s="237">
        <v>0</v>
      </c>
      <c r="AA158" s="238">
        <f>Z158*K158</f>
        <v>0</v>
      </c>
      <c r="AR158" s="24" t="s">
        <v>369</v>
      </c>
      <c r="AT158" s="24" t="s">
        <v>237</v>
      </c>
      <c r="AU158" s="24" t="s">
        <v>90</v>
      </c>
      <c r="AY158" s="24" t="s">
        <v>236</v>
      </c>
      <c r="BE158" s="154">
        <f>IF(U158="základní",N158,0)</f>
        <v>0</v>
      </c>
      <c r="BF158" s="154">
        <f>IF(U158="snížená",N158,0)</f>
        <v>0</v>
      </c>
      <c r="BG158" s="154">
        <f>IF(U158="zákl. přenesená",N158,0)</f>
        <v>0</v>
      </c>
      <c r="BH158" s="154">
        <f>IF(U158="sníž. přenesená",N158,0)</f>
        <v>0</v>
      </c>
      <c r="BI158" s="154">
        <f>IF(U158="nulová",N158,0)</f>
        <v>0</v>
      </c>
      <c r="BJ158" s="24" t="s">
        <v>85</v>
      </c>
      <c r="BK158" s="154">
        <f>ROUND(L158*K158,2)</f>
        <v>0</v>
      </c>
      <c r="BL158" s="24" t="s">
        <v>369</v>
      </c>
      <c r="BM158" s="24" t="s">
        <v>872</v>
      </c>
    </row>
    <row r="159" spans="2:65" s="1" customFormat="1" ht="16.5" customHeight="1">
      <c r="B159" s="48"/>
      <c r="C159" s="271" t="s">
        <v>366</v>
      </c>
      <c r="D159" s="271" t="s">
        <v>385</v>
      </c>
      <c r="E159" s="272" t="s">
        <v>873</v>
      </c>
      <c r="F159" s="273" t="s">
        <v>874</v>
      </c>
      <c r="G159" s="273"/>
      <c r="H159" s="273"/>
      <c r="I159" s="273"/>
      <c r="J159" s="274" t="s">
        <v>385</v>
      </c>
      <c r="K159" s="275">
        <v>25</v>
      </c>
      <c r="L159" s="276">
        <v>0</v>
      </c>
      <c r="M159" s="277"/>
      <c r="N159" s="275">
        <f>ROUND(L159*K159,2)</f>
        <v>0</v>
      </c>
      <c r="O159" s="233"/>
      <c r="P159" s="233"/>
      <c r="Q159" s="233"/>
      <c r="R159" s="50"/>
      <c r="T159" s="236" t="s">
        <v>21</v>
      </c>
      <c r="U159" s="58" t="s">
        <v>43</v>
      </c>
      <c r="V159" s="49"/>
      <c r="W159" s="237">
        <f>V159*K159</f>
        <v>0</v>
      </c>
      <c r="X159" s="237">
        <v>0</v>
      </c>
      <c r="Y159" s="237">
        <f>X159*K159</f>
        <v>0</v>
      </c>
      <c r="Z159" s="237">
        <v>0</v>
      </c>
      <c r="AA159" s="238">
        <f>Z159*K159</f>
        <v>0</v>
      </c>
      <c r="AR159" s="24" t="s">
        <v>835</v>
      </c>
      <c r="AT159" s="24" t="s">
        <v>385</v>
      </c>
      <c r="AU159" s="24" t="s">
        <v>90</v>
      </c>
      <c r="AY159" s="24" t="s">
        <v>236</v>
      </c>
      <c r="BE159" s="154">
        <f>IF(U159="základní",N159,0)</f>
        <v>0</v>
      </c>
      <c r="BF159" s="154">
        <f>IF(U159="snížená",N159,0)</f>
        <v>0</v>
      </c>
      <c r="BG159" s="154">
        <f>IF(U159="zákl. přenesená",N159,0)</f>
        <v>0</v>
      </c>
      <c r="BH159" s="154">
        <f>IF(U159="sníž. přenesená",N159,0)</f>
        <v>0</v>
      </c>
      <c r="BI159" s="154">
        <f>IF(U159="nulová",N159,0)</f>
        <v>0</v>
      </c>
      <c r="BJ159" s="24" t="s">
        <v>85</v>
      </c>
      <c r="BK159" s="154">
        <f>ROUND(L159*K159,2)</f>
        <v>0</v>
      </c>
      <c r="BL159" s="24" t="s">
        <v>369</v>
      </c>
      <c r="BM159" s="24" t="s">
        <v>875</v>
      </c>
    </row>
    <row r="160" spans="2:65" s="1" customFormat="1" ht="16.5" customHeight="1">
      <c r="B160" s="48"/>
      <c r="C160" s="271" t="s">
        <v>473</v>
      </c>
      <c r="D160" s="271" t="s">
        <v>385</v>
      </c>
      <c r="E160" s="272" t="s">
        <v>876</v>
      </c>
      <c r="F160" s="273" t="s">
        <v>877</v>
      </c>
      <c r="G160" s="273"/>
      <c r="H160" s="273"/>
      <c r="I160" s="273"/>
      <c r="J160" s="274" t="s">
        <v>344</v>
      </c>
      <c r="K160" s="275">
        <v>1.14</v>
      </c>
      <c r="L160" s="276">
        <v>0</v>
      </c>
      <c r="M160" s="277"/>
      <c r="N160" s="275">
        <f>ROUND(L160*K160,2)</f>
        <v>0</v>
      </c>
      <c r="O160" s="233"/>
      <c r="P160" s="233"/>
      <c r="Q160" s="233"/>
      <c r="R160" s="50"/>
      <c r="T160" s="236" t="s">
        <v>21</v>
      </c>
      <c r="U160" s="58" t="s">
        <v>43</v>
      </c>
      <c r="V160" s="49"/>
      <c r="W160" s="237">
        <f>V160*K160</f>
        <v>0</v>
      </c>
      <c r="X160" s="237">
        <v>0</v>
      </c>
      <c r="Y160" s="237">
        <f>X160*K160</f>
        <v>0</v>
      </c>
      <c r="Z160" s="237">
        <v>0</v>
      </c>
      <c r="AA160" s="238">
        <f>Z160*K160</f>
        <v>0</v>
      </c>
      <c r="AR160" s="24" t="s">
        <v>835</v>
      </c>
      <c r="AT160" s="24" t="s">
        <v>385</v>
      </c>
      <c r="AU160" s="24" t="s">
        <v>90</v>
      </c>
      <c r="AY160" s="24" t="s">
        <v>236</v>
      </c>
      <c r="BE160" s="154">
        <f>IF(U160="základní",N160,0)</f>
        <v>0</v>
      </c>
      <c r="BF160" s="154">
        <f>IF(U160="snížená",N160,0)</f>
        <v>0</v>
      </c>
      <c r="BG160" s="154">
        <f>IF(U160="zákl. přenesená",N160,0)</f>
        <v>0</v>
      </c>
      <c r="BH160" s="154">
        <f>IF(U160="sníž. přenesená",N160,0)</f>
        <v>0</v>
      </c>
      <c r="BI160" s="154">
        <f>IF(U160="nulová",N160,0)</f>
        <v>0</v>
      </c>
      <c r="BJ160" s="24" t="s">
        <v>85</v>
      </c>
      <c r="BK160" s="154">
        <f>ROUND(L160*K160,2)</f>
        <v>0</v>
      </c>
      <c r="BL160" s="24" t="s">
        <v>369</v>
      </c>
      <c r="BM160" s="24" t="s">
        <v>878</v>
      </c>
    </row>
    <row r="161" spans="2:65" s="1" customFormat="1" ht="25.5" customHeight="1">
      <c r="B161" s="48"/>
      <c r="C161" s="229" t="s">
        <v>476</v>
      </c>
      <c r="D161" s="229" t="s">
        <v>237</v>
      </c>
      <c r="E161" s="230" t="s">
        <v>879</v>
      </c>
      <c r="F161" s="231" t="s">
        <v>880</v>
      </c>
      <c r="G161" s="231"/>
      <c r="H161" s="231"/>
      <c r="I161" s="231"/>
      <c r="J161" s="232" t="s">
        <v>293</v>
      </c>
      <c r="K161" s="233">
        <v>20</v>
      </c>
      <c r="L161" s="234">
        <v>0</v>
      </c>
      <c r="M161" s="235"/>
      <c r="N161" s="233">
        <f>ROUND(L161*K161,2)</f>
        <v>0</v>
      </c>
      <c r="O161" s="233"/>
      <c r="P161" s="233"/>
      <c r="Q161" s="233"/>
      <c r="R161" s="50"/>
      <c r="T161" s="236" t="s">
        <v>21</v>
      </c>
      <c r="U161" s="58" t="s">
        <v>43</v>
      </c>
      <c r="V161" s="49"/>
      <c r="W161" s="237">
        <f>V161*K161</f>
        <v>0</v>
      </c>
      <c r="X161" s="237">
        <v>0</v>
      </c>
      <c r="Y161" s="237">
        <f>X161*K161</f>
        <v>0</v>
      </c>
      <c r="Z161" s="237">
        <v>0</v>
      </c>
      <c r="AA161" s="238">
        <f>Z161*K161</f>
        <v>0</v>
      </c>
      <c r="AR161" s="24" t="s">
        <v>369</v>
      </c>
      <c r="AT161" s="24" t="s">
        <v>237</v>
      </c>
      <c r="AU161" s="24" t="s">
        <v>90</v>
      </c>
      <c r="AY161" s="24" t="s">
        <v>236</v>
      </c>
      <c r="BE161" s="154">
        <f>IF(U161="základní",N161,0)</f>
        <v>0</v>
      </c>
      <c r="BF161" s="154">
        <f>IF(U161="snížená",N161,0)</f>
        <v>0</v>
      </c>
      <c r="BG161" s="154">
        <f>IF(U161="zákl. přenesená",N161,0)</f>
        <v>0</v>
      </c>
      <c r="BH161" s="154">
        <f>IF(U161="sníž. přenesená",N161,0)</f>
        <v>0</v>
      </c>
      <c r="BI161" s="154">
        <f>IF(U161="nulová",N161,0)</f>
        <v>0</v>
      </c>
      <c r="BJ161" s="24" t="s">
        <v>85</v>
      </c>
      <c r="BK161" s="154">
        <f>ROUND(L161*K161,2)</f>
        <v>0</v>
      </c>
      <c r="BL161" s="24" t="s">
        <v>369</v>
      </c>
      <c r="BM161" s="24" t="s">
        <v>881</v>
      </c>
    </row>
    <row r="162" spans="2:65" s="1" customFormat="1" ht="25.5" customHeight="1">
      <c r="B162" s="48"/>
      <c r="C162" s="271" t="s">
        <v>481</v>
      </c>
      <c r="D162" s="271" t="s">
        <v>385</v>
      </c>
      <c r="E162" s="272" t="s">
        <v>882</v>
      </c>
      <c r="F162" s="273" t="s">
        <v>883</v>
      </c>
      <c r="G162" s="273"/>
      <c r="H162" s="273"/>
      <c r="I162" s="273"/>
      <c r="J162" s="274" t="s">
        <v>293</v>
      </c>
      <c r="K162" s="275">
        <v>20</v>
      </c>
      <c r="L162" s="276">
        <v>0</v>
      </c>
      <c r="M162" s="277"/>
      <c r="N162" s="275">
        <f>ROUND(L162*K162,2)</f>
        <v>0</v>
      </c>
      <c r="O162" s="233"/>
      <c r="P162" s="233"/>
      <c r="Q162" s="233"/>
      <c r="R162" s="50"/>
      <c r="T162" s="236" t="s">
        <v>21</v>
      </c>
      <c r="U162" s="58" t="s">
        <v>43</v>
      </c>
      <c r="V162" s="49"/>
      <c r="W162" s="237">
        <f>V162*K162</f>
        <v>0</v>
      </c>
      <c r="X162" s="237">
        <v>0.00035</v>
      </c>
      <c r="Y162" s="237">
        <f>X162*K162</f>
        <v>0.007</v>
      </c>
      <c r="Z162" s="237">
        <v>0</v>
      </c>
      <c r="AA162" s="238">
        <f>Z162*K162</f>
        <v>0</v>
      </c>
      <c r="AR162" s="24" t="s">
        <v>767</v>
      </c>
      <c r="AT162" s="24" t="s">
        <v>385</v>
      </c>
      <c r="AU162" s="24" t="s">
        <v>90</v>
      </c>
      <c r="AY162" s="24" t="s">
        <v>236</v>
      </c>
      <c r="BE162" s="154">
        <f>IF(U162="základní",N162,0)</f>
        <v>0</v>
      </c>
      <c r="BF162" s="154">
        <f>IF(U162="snížená",N162,0)</f>
        <v>0</v>
      </c>
      <c r="BG162" s="154">
        <f>IF(U162="zákl. přenesená",N162,0)</f>
        <v>0</v>
      </c>
      <c r="BH162" s="154">
        <f>IF(U162="sníž. přenesená",N162,0)</f>
        <v>0</v>
      </c>
      <c r="BI162" s="154">
        <f>IF(U162="nulová",N162,0)</f>
        <v>0</v>
      </c>
      <c r="BJ162" s="24" t="s">
        <v>85</v>
      </c>
      <c r="BK162" s="154">
        <f>ROUND(L162*K162,2)</f>
        <v>0</v>
      </c>
      <c r="BL162" s="24" t="s">
        <v>767</v>
      </c>
      <c r="BM162" s="24" t="s">
        <v>884</v>
      </c>
    </row>
    <row r="163" spans="2:65" s="1" customFormat="1" ht="25.5" customHeight="1">
      <c r="B163" s="48"/>
      <c r="C163" s="229" t="s">
        <v>484</v>
      </c>
      <c r="D163" s="229" t="s">
        <v>237</v>
      </c>
      <c r="E163" s="230" t="s">
        <v>885</v>
      </c>
      <c r="F163" s="231" t="s">
        <v>886</v>
      </c>
      <c r="G163" s="231"/>
      <c r="H163" s="231"/>
      <c r="I163" s="231"/>
      <c r="J163" s="232" t="s">
        <v>293</v>
      </c>
      <c r="K163" s="233">
        <v>20</v>
      </c>
      <c r="L163" s="234">
        <v>0</v>
      </c>
      <c r="M163" s="235"/>
      <c r="N163" s="233">
        <f>ROUND(L163*K163,2)</f>
        <v>0</v>
      </c>
      <c r="O163" s="233"/>
      <c r="P163" s="233"/>
      <c r="Q163" s="233"/>
      <c r="R163" s="50"/>
      <c r="T163" s="236" t="s">
        <v>21</v>
      </c>
      <c r="U163" s="58" t="s">
        <v>43</v>
      </c>
      <c r="V163" s="49"/>
      <c r="W163" s="237">
        <f>V163*K163</f>
        <v>0</v>
      </c>
      <c r="X163" s="237">
        <v>0</v>
      </c>
      <c r="Y163" s="237">
        <f>X163*K163</f>
        <v>0</v>
      </c>
      <c r="Z163" s="237">
        <v>0</v>
      </c>
      <c r="AA163" s="238">
        <f>Z163*K163</f>
        <v>0</v>
      </c>
      <c r="AR163" s="24" t="s">
        <v>369</v>
      </c>
      <c r="AT163" s="24" t="s">
        <v>237</v>
      </c>
      <c r="AU163" s="24" t="s">
        <v>90</v>
      </c>
      <c r="AY163" s="24" t="s">
        <v>236</v>
      </c>
      <c r="BE163" s="154">
        <f>IF(U163="základní",N163,0)</f>
        <v>0</v>
      </c>
      <c r="BF163" s="154">
        <f>IF(U163="snížená",N163,0)</f>
        <v>0</v>
      </c>
      <c r="BG163" s="154">
        <f>IF(U163="zákl. přenesená",N163,0)</f>
        <v>0</v>
      </c>
      <c r="BH163" s="154">
        <f>IF(U163="sníž. přenesená",N163,0)</f>
        <v>0</v>
      </c>
      <c r="BI163" s="154">
        <f>IF(U163="nulová",N163,0)</f>
        <v>0</v>
      </c>
      <c r="BJ163" s="24" t="s">
        <v>85</v>
      </c>
      <c r="BK163" s="154">
        <f>ROUND(L163*K163,2)</f>
        <v>0</v>
      </c>
      <c r="BL163" s="24" t="s">
        <v>369</v>
      </c>
      <c r="BM163" s="24" t="s">
        <v>887</v>
      </c>
    </row>
    <row r="164" spans="2:65" s="1" customFormat="1" ht="25.5" customHeight="1">
      <c r="B164" s="48"/>
      <c r="C164" s="271" t="s">
        <v>487</v>
      </c>
      <c r="D164" s="271" t="s">
        <v>385</v>
      </c>
      <c r="E164" s="272" t="s">
        <v>888</v>
      </c>
      <c r="F164" s="273" t="s">
        <v>889</v>
      </c>
      <c r="G164" s="273"/>
      <c r="H164" s="273"/>
      <c r="I164" s="273"/>
      <c r="J164" s="274" t="s">
        <v>293</v>
      </c>
      <c r="K164" s="275">
        <v>20</v>
      </c>
      <c r="L164" s="276">
        <v>0</v>
      </c>
      <c r="M164" s="277"/>
      <c r="N164" s="275">
        <f>ROUND(L164*K164,2)</f>
        <v>0</v>
      </c>
      <c r="O164" s="233"/>
      <c r="P164" s="233"/>
      <c r="Q164" s="233"/>
      <c r="R164" s="50"/>
      <c r="T164" s="236" t="s">
        <v>21</v>
      </c>
      <c r="U164" s="58" t="s">
        <v>43</v>
      </c>
      <c r="V164" s="49"/>
      <c r="W164" s="237">
        <f>V164*K164</f>
        <v>0</v>
      </c>
      <c r="X164" s="237">
        <v>0.00069</v>
      </c>
      <c r="Y164" s="237">
        <f>X164*K164</f>
        <v>0.0138</v>
      </c>
      <c r="Z164" s="237">
        <v>0</v>
      </c>
      <c r="AA164" s="238">
        <f>Z164*K164</f>
        <v>0</v>
      </c>
      <c r="AR164" s="24" t="s">
        <v>767</v>
      </c>
      <c r="AT164" s="24" t="s">
        <v>385</v>
      </c>
      <c r="AU164" s="24" t="s">
        <v>90</v>
      </c>
      <c r="AY164" s="24" t="s">
        <v>236</v>
      </c>
      <c r="BE164" s="154">
        <f>IF(U164="základní",N164,0)</f>
        <v>0</v>
      </c>
      <c r="BF164" s="154">
        <f>IF(U164="snížená",N164,0)</f>
        <v>0</v>
      </c>
      <c r="BG164" s="154">
        <f>IF(U164="zákl. přenesená",N164,0)</f>
        <v>0</v>
      </c>
      <c r="BH164" s="154">
        <f>IF(U164="sníž. přenesená",N164,0)</f>
        <v>0</v>
      </c>
      <c r="BI164" s="154">
        <f>IF(U164="nulová",N164,0)</f>
        <v>0</v>
      </c>
      <c r="BJ164" s="24" t="s">
        <v>85</v>
      </c>
      <c r="BK164" s="154">
        <f>ROUND(L164*K164,2)</f>
        <v>0</v>
      </c>
      <c r="BL164" s="24" t="s">
        <v>767</v>
      </c>
      <c r="BM164" s="24" t="s">
        <v>890</v>
      </c>
    </row>
    <row r="165" spans="2:65" s="1" customFormat="1" ht="25.5" customHeight="1">
      <c r="B165" s="48"/>
      <c r="C165" s="229" t="s">
        <v>491</v>
      </c>
      <c r="D165" s="229" t="s">
        <v>237</v>
      </c>
      <c r="E165" s="230" t="s">
        <v>891</v>
      </c>
      <c r="F165" s="231" t="s">
        <v>892</v>
      </c>
      <c r="G165" s="231"/>
      <c r="H165" s="231"/>
      <c r="I165" s="231"/>
      <c r="J165" s="232" t="s">
        <v>593</v>
      </c>
      <c r="K165" s="233">
        <v>1</v>
      </c>
      <c r="L165" s="234">
        <v>0</v>
      </c>
      <c r="M165" s="235"/>
      <c r="N165" s="233">
        <f>ROUND(L165*K165,2)</f>
        <v>0</v>
      </c>
      <c r="O165" s="233"/>
      <c r="P165" s="233"/>
      <c r="Q165" s="233"/>
      <c r="R165" s="50"/>
      <c r="T165" s="236" t="s">
        <v>21</v>
      </c>
      <c r="U165" s="58" t="s">
        <v>43</v>
      </c>
      <c r="V165" s="49"/>
      <c r="W165" s="237">
        <f>V165*K165</f>
        <v>0</v>
      </c>
      <c r="X165" s="237">
        <v>2.25634</v>
      </c>
      <c r="Y165" s="237">
        <f>X165*K165</f>
        <v>2.25634</v>
      </c>
      <c r="Z165" s="237">
        <v>0</v>
      </c>
      <c r="AA165" s="238">
        <f>Z165*K165</f>
        <v>0</v>
      </c>
      <c r="AR165" s="24" t="s">
        <v>369</v>
      </c>
      <c r="AT165" s="24" t="s">
        <v>237</v>
      </c>
      <c r="AU165" s="24" t="s">
        <v>90</v>
      </c>
      <c r="AY165" s="24" t="s">
        <v>236</v>
      </c>
      <c r="BE165" s="154">
        <f>IF(U165="základní",N165,0)</f>
        <v>0</v>
      </c>
      <c r="BF165" s="154">
        <f>IF(U165="snížená",N165,0)</f>
        <v>0</v>
      </c>
      <c r="BG165" s="154">
        <f>IF(U165="zákl. přenesená",N165,0)</f>
        <v>0</v>
      </c>
      <c r="BH165" s="154">
        <f>IF(U165="sníž. přenesená",N165,0)</f>
        <v>0</v>
      </c>
      <c r="BI165" s="154">
        <f>IF(U165="nulová",N165,0)</f>
        <v>0</v>
      </c>
      <c r="BJ165" s="24" t="s">
        <v>85</v>
      </c>
      <c r="BK165" s="154">
        <f>ROUND(L165*K165,2)</f>
        <v>0</v>
      </c>
      <c r="BL165" s="24" t="s">
        <v>369</v>
      </c>
      <c r="BM165" s="24" t="s">
        <v>893</v>
      </c>
    </row>
    <row r="166" spans="2:65" s="1" customFormat="1" ht="25.5" customHeight="1">
      <c r="B166" s="48"/>
      <c r="C166" s="229" t="s">
        <v>497</v>
      </c>
      <c r="D166" s="229" t="s">
        <v>237</v>
      </c>
      <c r="E166" s="230" t="s">
        <v>894</v>
      </c>
      <c r="F166" s="231" t="s">
        <v>895</v>
      </c>
      <c r="G166" s="231"/>
      <c r="H166" s="231"/>
      <c r="I166" s="231"/>
      <c r="J166" s="232" t="s">
        <v>593</v>
      </c>
      <c r="K166" s="233">
        <v>10</v>
      </c>
      <c r="L166" s="234">
        <v>0</v>
      </c>
      <c r="M166" s="235"/>
      <c r="N166" s="233">
        <f>ROUND(L166*K166,2)</f>
        <v>0</v>
      </c>
      <c r="O166" s="233"/>
      <c r="P166" s="233"/>
      <c r="Q166" s="233"/>
      <c r="R166" s="50"/>
      <c r="T166" s="236" t="s">
        <v>21</v>
      </c>
      <c r="U166" s="58" t="s">
        <v>43</v>
      </c>
      <c r="V166" s="49"/>
      <c r="W166" s="237">
        <f>V166*K166</f>
        <v>0</v>
      </c>
      <c r="X166" s="237">
        <v>0</v>
      </c>
      <c r="Y166" s="237">
        <f>X166*K166</f>
        <v>0</v>
      </c>
      <c r="Z166" s="237">
        <v>0</v>
      </c>
      <c r="AA166" s="238">
        <f>Z166*K166</f>
        <v>0</v>
      </c>
      <c r="AR166" s="24" t="s">
        <v>369</v>
      </c>
      <c r="AT166" s="24" t="s">
        <v>237</v>
      </c>
      <c r="AU166" s="24" t="s">
        <v>90</v>
      </c>
      <c r="AY166" s="24" t="s">
        <v>236</v>
      </c>
      <c r="BE166" s="154">
        <f>IF(U166="základní",N166,0)</f>
        <v>0</v>
      </c>
      <c r="BF166" s="154">
        <f>IF(U166="snížená",N166,0)</f>
        <v>0</v>
      </c>
      <c r="BG166" s="154">
        <f>IF(U166="zákl. přenesená",N166,0)</f>
        <v>0</v>
      </c>
      <c r="BH166" s="154">
        <f>IF(U166="sníž. přenesená",N166,0)</f>
        <v>0</v>
      </c>
      <c r="BI166" s="154">
        <f>IF(U166="nulová",N166,0)</f>
        <v>0</v>
      </c>
      <c r="BJ166" s="24" t="s">
        <v>85</v>
      </c>
      <c r="BK166" s="154">
        <f>ROUND(L166*K166,2)</f>
        <v>0</v>
      </c>
      <c r="BL166" s="24" t="s">
        <v>369</v>
      </c>
      <c r="BM166" s="24" t="s">
        <v>896</v>
      </c>
    </row>
    <row r="167" spans="2:63" s="10" customFormat="1" ht="37.4" customHeight="1">
      <c r="B167" s="215"/>
      <c r="C167" s="216"/>
      <c r="D167" s="217" t="s">
        <v>375</v>
      </c>
      <c r="E167" s="217"/>
      <c r="F167" s="217"/>
      <c r="G167" s="217"/>
      <c r="H167" s="217"/>
      <c r="I167" s="217"/>
      <c r="J167" s="217"/>
      <c r="K167" s="217"/>
      <c r="L167" s="217"/>
      <c r="M167" s="217"/>
      <c r="N167" s="280">
        <f>BK167</f>
        <v>0</v>
      </c>
      <c r="O167" s="281"/>
      <c r="P167" s="281"/>
      <c r="Q167" s="281"/>
      <c r="R167" s="219"/>
      <c r="T167" s="220"/>
      <c r="U167" s="216"/>
      <c r="V167" s="216"/>
      <c r="W167" s="221">
        <f>W168+W169+W170+W173+W176+W178</f>
        <v>0</v>
      </c>
      <c r="X167" s="216"/>
      <c r="Y167" s="221">
        <f>Y168+Y169+Y170+Y173+Y176+Y178</f>
        <v>0</v>
      </c>
      <c r="Z167" s="216"/>
      <c r="AA167" s="222">
        <f>AA168+AA169+AA170+AA173+AA176+AA178</f>
        <v>0</v>
      </c>
      <c r="AR167" s="223" t="s">
        <v>260</v>
      </c>
      <c r="AT167" s="224" t="s">
        <v>77</v>
      </c>
      <c r="AU167" s="224" t="s">
        <v>78</v>
      </c>
      <c r="AY167" s="223" t="s">
        <v>236</v>
      </c>
      <c r="BK167" s="225">
        <f>BK168+BK169+BK170+BK173+BK176+BK178</f>
        <v>0</v>
      </c>
    </row>
    <row r="168" spans="2:65" s="1" customFormat="1" ht="16.5" customHeight="1">
      <c r="B168" s="48"/>
      <c r="C168" s="229" t="s">
        <v>501</v>
      </c>
      <c r="D168" s="229" t="s">
        <v>237</v>
      </c>
      <c r="E168" s="230" t="s">
        <v>897</v>
      </c>
      <c r="F168" s="231" t="s">
        <v>898</v>
      </c>
      <c r="G168" s="231"/>
      <c r="H168" s="231"/>
      <c r="I168" s="231"/>
      <c r="J168" s="232" t="s">
        <v>899</v>
      </c>
      <c r="K168" s="233">
        <v>1</v>
      </c>
      <c r="L168" s="234">
        <v>0</v>
      </c>
      <c r="M168" s="235"/>
      <c r="N168" s="233">
        <f>ROUND(L168*K168,2)</f>
        <v>0</v>
      </c>
      <c r="O168" s="233"/>
      <c r="P168" s="233"/>
      <c r="Q168" s="233"/>
      <c r="R168" s="50"/>
      <c r="T168" s="236" t="s">
        <v>21</v>
      </c>
      <c r="U168" s="58" t="s">
        <v>43</v>
      </c>
      <c r="V168" s="49"/>
      <c r="W168" s="237">
        <f>V168*K168</f>
        <v>0</v>
      </c>
      <c r="X168" s="237">
        <v>0</v>
      </c>
      <c r="Y168" s="237">
        <f>X168*K168</f>
        <v>0</v>
      </c>
      <c r="Z168" s="237">
        <v>0</v>
      </c>
      <c r="AA168" s="238">
        <f>Z168*K168</f>
        <v>0</v>
      </c>
      <c r="AR168" s="24" t="s">
        <v>495</v>
      </c>
      <c r="AT168" s="24" t="s">
        <v>237</v>
      </c>
      <c r="AU168" s="24" t="s">
        <v>85</v>
      </c>
      <c r="AY168" s="24" t="s">
        <v>236</v>
      </c>
      <c r="BE168" s="154">
        <f>IF(U168="základní",N168,0)</f>
        <v>0</v>
      </c>
      <c r="BF168" s="154">
        <f>IF(U168="snížená",N168,0)</f>
        <v>0</v>
      </c>
      <c r="BG168" s="154">
        <f>IF(U168="zákl. přenesená",N168,0)</f>
        <v>0</v>
      </c>
      <c r="BH168" s="154">
        <f>IF(U168="sníž. přenesená",N168,0)</f>
        <v>0</v>
      </c>
      <c r="BI168" s="154">
        <f>IF(U168="nulová",N168,0)</f>
        <v>0</v>
      </c>
      <c r="BJ168" s="24" t="s">
        <v>85</v>
      </c>
      <c r="BK168" s="154">
        <f>ROUND(L168*K168,2)</f>
        <v>0</v>
      </c>
      <c r="BL168" s="24" t="s">
        <v>495</v>
      </c>
      <c r="BM168" s="24" t="s">
        <v>900</v>
      </c>
    </row>
    <row r="169" spans="2:65" s="1" customFormat="1" ht="16.5" customHeight="1">
      <c r="B169" s="48"/>
      <c r="C169" s="229" t="s">
        <v>505</v>
      </c>
      <c r="D169" s="229" t="s">
        <v>237</v>
      </c>
      <c r="E169" s="230" t="s">
        <v>502</v>
      </c>
      <c r="F169" s="231" t="s">
        <v>503</v>
      </c>
      <c r="G169" s="231"/>
      <c r="H169" s="231"/>
      <c r="I169" s="231"/>
      <c r="J169" s="232" t="s">
        <v>899</v>
      </c>
      <c r="K169" s="233">
        <v>1</v>
      </c>
      <c r="L169" s="234">
        <v>0</v>
      </c>
      <c r="M169" s="235"/>
      <c r="N169" s="233">
        <f>ROUND(L169*K169,2)</f>
        <v>0</v>
      </c>
      <c r="O169" s="233"/>
      <c r="P169" s="233"/>
      <c r="Q169" s="233"/>
      <c r="R169" s="50"/>
      <c r="T169" s="236" t="s">
        <v>21</v>
      </c>
      <c r="U169" s="58" t="s">
        <v>43</v>
      </c>
      <c r="V169" s="49"/>
      <c r="W169" s="237">
        <f>V169*K169</f>
        <v>0</v>
      </c>
      <c r="X169" s="237">
        <v>0</v>
      </c>
      <c r="Y169" s="237">
        <f>X169*K169</f>
        <v>0</v>
      </c>
      <c r="Z169" s="237">
        <v>0</v>
      </c>
      <c r="AA169" s="238">
        <f>Z169*K169</f>
        <v>0</v>
      </c>
      <c r="AR169" s="24" t="s">
        <v>495</v>
      </c>
      <c r="AT169" s="24" t="s">
        <v>237</v>
      </c>
      <c r="AU169" s="24" t="s">
        <v>85</v>
      </c>
      <c r="AY169" s="24" t="s">
        <v>236</v>
      </c>
      <c r="BE169" s="154">
        <f>IF(U169="základní",N169,0)</f>
        <v>0</v>
      </c>
      <c r="BF169" s="154">
        <f>IF(U169="snížená",N169,0)</f>
        <v>0</v>
      </c>
      <c r="BG169" s="154">
        <f>IF(U169="zákl. přenesená",N169,0)</f>
        <v>0</v>
      </c>
      <c r="BH169" s="154">
        <f>IF(U169="sníž. přenesená",N169,0)</f>
        <v>0</v>
      </c>
      <c r="BI169" s="154">
        <f>IF(U169="nulová",N169,0)</f>
        <v>0</v>
      </c>
      <c r="BJ169" s="24" t="s">
        <v>85</v>
      </c>
      <c r="BK169" s="154">
        <f>ROUND(L169*K169,2)</f>
        <v>0</v>
      </c>
      <c r="BL169" s="24" t="s">
        <v>495</v>
      </c>
      <c r="BM169" s="24" t="s">
        <v>901</v>
      </c>
    </row>
    <row r="170" spans="2:63" s="10" customFormat="1" ht="29.85" customHeight="1">
      <c r="B170" s="215"/>
      <c r="C170" s="216"/>
      <c r="D170" s="226" t="s">
        <v>790</v>
      </c>
      <c r="E170" s="226"/>
      <c r="F170" s="226"/>
      <c r="G170" s="226"/>
      <c r="H170" s="226"/>
      <c r="I170" s="226"/>
      <c r="J170" s="226"/>
      <c r="K170" s="226"/>
      <c r="L170" s="226"/>
      <c r="M170" s="226"/>
      <c r="N170" s="278">
        <f>BK170</f>
        <v>0</v>
      </c>
      <c r="O170" s="279"/>
      <c r="P170" s="279"/>
      <c r="Q170" s="279"/>
      <c r="R170" s="219"/>
      <c r="T170" s="220"/>
      <c r="U170" s="216"/>
      <c r="V170" s="216"/>
      <c r="W170" s="221">
        <f>SUM(W171:W172)</f>
        <v>0</v>
      </c>
      <c r="X170" s="216"/>
      <c r="Y170" s="221">
        <f>SUM(Y171:Y172)</f>
        <v>0</v>
      </c>
      <c r="Z170" s="216"/>
      <c r="AA170" s="222">
        <f>SUM(AA171:AA172)</f>
        <v>0</v>
      </c>
      <c r="AR170" s="223" t="s">
        <v>260</v>
      </c>
      <c r="AT170" s="224" t="s">
        <v>77</v>
      </c>
      <c r="AU170" s="224" t="s">
        <v>85</v>
      </c>
      <c r="AY170" s="223" t="s">
        <v>236</v>
      </c>
      <c r="BK170" s="225">
        <f>SUM(BK171:BK172)</f>
        <v>0</v>
      </c>
    </row>
    <row r="171" spans="2:65" s="1" customFormat="1" ht="16.5" customHeight="1">
      <c r="B171" s="48"/>
      <c r="C171" s="229" t="s">
        <v>510</v>
      </c>
      <c r="D171" s="229" t="s">
        <v>237</v>
      </c>
      <c r="E171" s="230" t="s">
        <v>902</v>
      </c>
      <c r="F171" s="231" t="s">
        <v>903</v>
      </c>
      <c r="G171" s="231"/>
      <c r="H171" s="231"/>
      <c r="I171" s="231"/>
      <c r="J171" s="232" t="s">
        <v>438</v>
      </c>
      <c r="K171" s="233">
        <v>4</v>
      </c>
      <c r="L171" s="234">
        <v>0</v>
      </c>
      <c r="M171" s="235"/>
      <c r="N171" s="233">
        <f>ROUND(L171*K171,2)</f>
        <v>0</v>
      </c>
      <c r="O171" s="233"/>
      <c r="P171" s="233"/>
      <c r="Q171" s="233"/>
      <c r="R171" s="50"/>
      <c r="T171" s="236" t="s">
        <v>21</v>
      </c>
      <c r="U171" s="58" t="s">
        <v>43</v>
      </c>
      <c r="V171" s="49"/>
      <c r="W171" s="237">
        <f>V171*K171</f>
        <v>0</v>
      </c>
      <c r="X171" s="237">
        <v>0</v>
      </c>
      <c r="Y171" s="237">
        <f>X171*K171</f>
        <v>0</v>
      </c>
      <c r="Z171" s="237">
        <v>0</v>
      </c>
      <c r="AA171" s="238">
        <f>Z171*K171</f>
        <v>0</v>
      </c>
      <c r="AR171" s="24" t="s">
        <v>495</v>
      </c>
      <c r="AT171" s="24" t="s">
        <v>237</v>
      </c>
      <c r="AU171" s="24" t="s">
        <v>90</v>
      </c>
      <c r="AY171" s="24" t="s">
        <v>236</v>
      </c>
      <c r="BE171" s="154">
        <f>IF(U171="základní",N171,0)</f>
        <v>0</v>
      </c>
      <c r="BF171" s="154">
        <f>IF(U171="snížená",N171,0)</f>
        <v>0</v>
      </c>
      <c r="BG171" s="154">
        <f>IF(U171="zákl. přenesená",N171,0)</f>
        <v>0</v>
      </c>
      <c r="BH171" s="154">
        <f>IF(U171="sníž. přenesená",N171,0)</f>
        <v>0</v>
      </c>
      <c r="BI171" s="154">
        <f>IF(U171="nulová",N171,0)</f>
        <v>0</v>
      </c>
      <c r="BJ171" s="24" t="s">
        <v>85</v>
      </c>
      <c r="BK171" s="154">
        <f>ROUND(L171*K171,2)</f>
        <v>0</v>
      </c>
      <c r="BL171" s="24" t="s">
        <v>495</v>
      </c>
      <c r="BM171" s="24" t="s">
        <v>904</v>
      </c>
    </row>
    <row r="172" spans="2:65" s="1" customFormat="1" ht="16.5" customHeight="1">
      <c r="B172" s="48"/>
      <c r="C172" s="229" t="s">
        <v>304</v>
      </c>
      <c r="D172" s="229" t="s">
        <v>237</v>
      </c>
      <c r="E172" s="230" t="s">
        <v>905</v>
      </c>
      <c r="F172" s="231" t="s">
        <v>903</v>
      </c>
      <c r="G172" s="231"/>
      <c r="H172" s="231"/>
      <c r="I172" s="231"/>
      <c r="J172" s="232" t="s">
        <v>293</v>
      </c>
      <c r="K172" s="233">
        <v>25</v>
      </c>
      <c r="L172" s="234">
        <v>0</v>
      </c>
      <c r="M172" s="235"/>
      <c r="N172" s="233">
        <f>ROUND(L172*K172,2)</f>
        <v>0</v>
      </c>
      <c r="O172" s="233"/>
      <c r="P172" s="233"/>
      <c r="Q172" s="233"/>
      <c r="R172" s="50"/>
      <c r="T172" s="236" t="s">
        <v>21</v>
      </c>
      <c r="U172" s="58" t="s">
        <v>43</v>
      </c>
      <c r="V172" s="49"/>
      <c r="W172" s="237">
        <f>V172*K172</f>
        <v>0</v>
      </c>
      <c r="X172" s="237">
        <v>0</v>
      </c>
      <c r="Y172" s="237">
        <f>X172*K172</f>
        <v>0</v>
      </c>
      <c r="Z172" s="237">
        <v>0</v>
      </c>
      <c r="AA172" s="238">
        <f>Z172*K172</f>
        <v>0</v>
      </c>
      <c r="AR172" s="24" t="s">
        <v>495</v>
      </c>
      <c r="AT172" s="24" t="s">
        <v>237</v>
      </c>
      <c r="AU172" s="24" t="s">
        <v>90</v>
      </c>
      <c r="AY172" s="24" t="s">
        <v>236</v>
      </c>
      <c r="BE172" s="154">
        <f>IF(U172="základní",N172,0)</f>
        <v>0</v>
      </c>
      <c r="BF172" s="154">
        <f>IF(U172="snížená",N172,0)</f>
        <v>0</v>
      </c>
      <c r="BG172" s="154">
        <f>IF(U172="zákl. přenesená",N172,0)</f>
        <v>0</v>
      </c>
      <c r="BH172" s="154">
        <f>IF(U172="sníž. přenesená",N172,0)</f>
        <v>0</v>
      </c>
      <c r="BI172" s="154">
        <f>IF(U172="nulová",N172,0)</f>
        <v>0</v>
      </c>
      <c r="BJ172" s="24" t="s">
        <v>85</v>
      </c>
      <c r="BK172" s="154">
        <f>ROUND(L172*K172,2)</f>
        <v>0</v>
      </c>
      <c r="BL172" s="24" t="s">
        <v>495</v>
      </c>
      <c r="BM172" s="24" t="s">
        <v>906</v>
      </c>
    </row>
    <row r="173" spans="2:63" s="10" customFormat="1" ht="29.85" customHeight="1">
      <c r="B173" s="215"/>
      <c r="C173" s="216"/>
      <c r="D173" s="226" t="s">
        <v>791</v>
      </c>
      <c r="E173" s="226"/>
      <c r="F173" s="226"/>
      <c r="G173" s="226"/>
      <c r="H173" s="226"/>
      <c r="I173" s="226"/>
      <c r="J173" s="226"/>
      <c r="K173" s="226"/>
      <c r="L173" s="226"/>
      <c r="M173" s="226"/>
      <c r="N173" s="278">
        <f>BK173</f>
        <v>0</v>
      </c>
      <c r="O173" s="279"/>
      <c r="P173" s="279"/>
      <c r="Q173" s="279"/>
      <c r="R173" s="219"/>
      <c r="T173" s="220"/>
      <c r="U173" s="216"/>
      <c r="V173" s="216"/>
      <c r="W173" s="221">
        <f>SUM(W174:W175)</f>
        <v>0</v>
      </c>
      <c r="X173" s="216"/>
      <c r="Y173" s="221">
        <f>SUM(Y174:Y175)</f>
        <v>0</v>
      </c>
      <c r="Z173" s="216"/>
      <c r="AA173" s="222">
        <f>SUM(AA174:AA175)</f>
        <v>0</v>
      </c>
      <c r="AR173" s="223" t="s">
        <v>260</v>
      </c>
      <c r="AT173" s="224" t="s">
        <v>77</v>
      </c>
      <c r="AU173" s="224" t="s">
        <v>85</v>
      </c>
      <c r="AY173" s="223" t="s">
        <v>236</v>
      </c>
      <c r="BK173" s="225">
        <f>SUM(BK174:BK175)</f>
        <v>0</v>
      </c>
    </row>
    <row r="174" spans="2:65" s="1" customFormat="1" ht="16.5" customHeight="1">
      <c r="B174" s="48"/>
      <c r="C174" s="229" t="s">
        <v>641</v>
      </c>
      <c r="D174" s="229" t="s">
        <v>237</v>
      </c>
      <c r="E174" s="230" t="s">
        <v>907</v>
      </c>
      <c r="F174" s="231" t="s">
        <v>908</v>
      </c>
      <c r="G174" s="231"/>
      <c r="H174" s="231"/>
      <c r="I174" s="231"/>
      <c r="J174" s="232" t="s">
        <v>909</v>
      </c>
      <c r="K174" s="233">
        <v>25</v>
      </c>
      <c r="L174" s="234">
        <v>0</v>
      </c>
      <c r="M174" s="235"/>
      <c r="N174" s="233">
        <f>ROUND(L174*K174,2)</f>
        <v>0</v>
      </c>
      <c r="O174" s="233"/>
      <c r="P174" s="233"/>
      <c r="Q174" s="233"/>
      <c r="R174" s="50"/>
      <c r="T174" s="236" t="s">
        <v>21</v>
      </c>
      <c r="U174" s="58" t="s">
        <v>43</v>
      </c>
      <c r="V174" s="49"/>
      <c r="W174" s="237">
        <f>V174*K174</f>
        <v>0</v>
      </c>
      <c r="X174" s="237">
        <v>0</v>
      </c>
      <c r="Y174" s="237">
        <f>X174*K174</f>
        <v>0</v>
      </c>
      <c r="Z174" s="237">
        <v>0</v>
      </c>
      <c r="AA174" s="238">
        <f>Z174*K174</f>
        <v>0</v>
      </c>
      <c r="AR174" s="24" t="s">
        <v>495</v>
      </c>
      <c r="AT174" s="24" t="s">
        <v>237</v>
      </c>
      <c r="AU174" s="24" t="s">
        <v>90</v>
      </c>
      <c r="AY174" s="24" t="s">
        <v>236</v>
      </c>
      <c r="BE174" s="154">
        <f>IF(U174="základní",N174,0)</f>
        <v>0</v>
      </c>
      <c r="BF174" s="154">
        <f>IF(U174="snížená",N174,0)</f>
        <v>0</v>
      </c>
      <c r="BG174" s="154">
        <f>IF(U174="zákl. přenesená",N174,0)</f>
        <v>0</v>
      </c>
      <c r="BH174" s="154">
        <f>IF(U174="sníž. přenesená",N174,0)</f>
        <v>0</v>
      </c>
      <c r="BI174" s="154">
        <f>IF(U174="nulová",N174,0)</f>
        <v>0</v>
      </c>
      <c r="BJ174" s="24" t="s">
        <v>85</v>
      </c>
      <c r="BK174" s="154">
        <f>ROUND(L174*K174,2)</f>
        <v>0</v>
      </c>
      <c r="BL174" s="24" t="s">
        <v>495</v>
      </c>
      <c r="BM174" s="24" t="s">
        <v>910</v>
      </c>
    </row>
    <row r="175" spans="2:65" s="1" customFormat="1" ht="16.5" customHeight="1">
      <c r="B175" s="48"/>
      <c r="C175" s="229" t="s">
        <v>642</v>
      </c>
      <c r="D175" s="229" t="s">
        <v>237</v>
      </c>
      <c r="E175" s="230" t="s">
        <v>911</v>
      </c>
      <c r="F175" s="231" t="s">
        <v>912</v>
      </c>
      <c r="G175" s="231"/>
      <c r="H175" s="231"/>
      <c r="I175" s="231"/>
      <c r="J175" s="232" t="s">
        <v>899</v>
      </c>
      <c r="K175" s="233">
        <v>1</v>
      </c>
      <c r="L175" s="234">
        <v>0</v>
      </c>
      <c r="M175" s="235"/>
      <c r="N175" s="233">
        <f>ROUND(L175*K175,2)</f>
        <v>0</v>
      </c>
      <c r="O175" s="233"/>
      <c r="P175" s="233"/>
      <c r="Q175" s="233"/>
      <c r="R175" s="50"/>
      <c r="T175" s="236" t="s">
        <v>21</v>
      </c>
      <c r="U175" s="58" t="s">
        <v>43</v>
      </c>
      <c r="V175" s="49"/>
      <c r="W175" s="237">
        <f>V175*K175</f>
        <v>0</v>
      </c>
      <c r="X175" s="237">
        <v>0</v>
      </c>
      <c r="Y175" s="237">
        <f>X175*K175</f>
        <v>0</v>
      </c>
      <c r="Z175" s="237">
        <v>0</v>
      </c>
      <c r="AA175" s="238">
        <f>Z175*K175</f>
        <v>0</v>
      </c>
      <c r="AR175" s="24" t="s">
        <v>495</v>
      </c>
      <c r="AT175" s="24" t="s">
        <v>237</v>
      </c>
      <c r="AU175" s="24" t="s">
        <v>90</v>
      </c>
      <c r="AY175" s="24" t="s">
        <v>236</v>
      </c>
      <c r="BE175" s="154">
        <f>IF(U175="základní",N175,0)</f>
        <v>0</v>
      </c>
      <c r="BF175" s="154">
        <f>IF(U175="snížená",N175,0)</f>
        <v>0</v>
      </c>
      <c r="BG175" s="154">
        <f>IF(U175="zákl. přenesená",N175,0)</f>
        <v>0</v>
      </c>
      <c r="BH175" s="154">
        <f>IF(U175="sníž. přenesená",N175,0)</f>
        <v>0</v>
      </c>
      <c r="BI175" s="154">
        <f>IF(U175="nulová",N175,0)</f>
        <v>0</v>
      </c>
      <c r="BJ175" s="24" t="s">
        <v>85</v>
      </c>
      <c r="BK175" s="154">
        <f>ROUND(L175*K175,2)</f>
        <v>0</v>
      </c>
      <c r="BL175" s="24" t="s">
        <v>495</v>
      </c>
      <c r="BM175" s="24" t="s">
        <v>913</v>
      </c>
    </row>
    <row r="176" spans="2:63" s="10" customFormat="1" ht="29.85" customHeight="1">
      <c r="B176" s="215"/>
      <c r="C176" s="216"/>
      <c r="D176" s="226" t="s">
        <v>792</v>
      </c>
      <c r="E176" s="226"/>
      <c r="F176" s="226"/>
      <c r="G176" s="226"/>
      <c r="H176" s="226"/>
      <c r="I176" s="226"/>
      <c r="J176" s="226"/>
      <c r="K176" s="226"/>
      <c r="L176" s="226"/>
      <c r="M176" s="226"/>
      <c r="N176" s="278">
        <f>BK176</f>
        <v>0</v>
      </c>
      <c r="O176" s="279"/>
      <c r="P176" s="279"/>
      <c r="Q176" s="279"/>
      <c r="R176" s="219"/>
      <c r="T176" s="220"/>
      <c r="U176" s="216"/>
      <c r="V176" s="216"/>
      <c r="W176" s="221">
        <f>W177</f>
        <v>0</v>
      </c>
      <c r="X176" s="216"/>
      <c r="Y176" s="221">
        <f>Y177</f>
        <v>0</v>
      </c>
      <c r="Z176" s="216"/>
      <c r="AA176" s="222">
        <f>AA177</f>
        <v>0</v>
      </c>
      <c r="AR176" s="223" t="s">
        <v>260</v>
      </c>
      <c r="AT176" s="224" t="s">
        <v>77</v>
      </c>
      <c r="AU176" s="224" t="s">
        <v>85</v>
      </c>
      <c r="AY176" s="223" t="s">
        <v>236</v>
      </c>
      <c r="BK176" s="225">
        <f>BK177</f>
        <v>0</v>
      </c>
    </row>
    <row r="177" spans="2:65" s="1" customFormat="1" ht="16.5" customHeight="1">
      <c r="B177" s="48"/>
      <c r="C177" s="229" t="s">
        <v>643</v>
      </c>
      <c r="D177" s="229" t="s">
        <v>237</v>
      </c>
      <c r="E177" s="230" t="s">
        <v>914</v>
      </c>
      <c r="F177" s="231" t="s">
        <v>915</v>
      </c>
      <c r="G177" s="231"/>
      <c r="H177" s="231"/>
      <c r="I177" s="231"/>
      <c r="J177" s="232" t="s">
        <v>899</v>
      </c>
      <c r="K177" s="233">
        <v>7</v>
      </c>
      <c r="L177" s="234">
        <v>0</v>
      </c>
      <c r="M177" s="235"/>
      <c r="N177" s="233">
        <f>ROUND(L177*K177,2)</f>
        <v>0</v>
      </c>
      <c r="O177" s="233"/>
      <c r="P177" s="233"/>
      <c r="Q177" s="233"/>
      <c r="R177" s="50"/>
      <c r="T177" s="236" t="s">
        <v>21</v>
      </c>
      <c r="U177" s="58" t="s">
        <v>43</v>
      </c>
      <c r="V177" s="49"/>
      <c r="W177" s="237">
        <f>V177*K177</f>
        <v>0</v>
      </c>
      <c r="X177" s="237">
        <v>0</v>
      </c>
      <c r="Y177" s="237">
        <f>X177*K177</f>
        <v>0</v>
      </c>
      <c r="Z177" s="237">
        <v>0</v>
      </c>
      <c r="AA177" s="238">
        <f>Z177*K177</f>
        <v>0</v>
      </c>
      <c r="AR177" s="24" t="s">
        <v>495</v>
      </c>
      <c r="AT177" s="24" t="s">
        <v>237</v>
      </c>
      <c r="AU177" s="24" t="s">
        <v>90</v>
      </c>
      <c r="AY177" s="24" t="s">
        <v>236</v>
      </c>
      <c r="BE177" s="154">
        <f>IF(U177="základní",N177,0)</f>
        <v>0</v>
      </c>
      <c r="BF177" s="154">
        <f>IF(U177="snížená",N177,0)</f>
        <v>0</v>
      </c>
      <c r="BG177" s="154">
        <f>IF(U177="zákl. přenesená",N177,0)</f>
        <v>0</v>
      </c>
      <c r="BH177" s="154">
        <f>IF(U177="sníž. přenesená",N177,0)</f>
        <v>0</v>
      </c>
      <c r="BI177" s="154">
        <f>IF(U177="nulová",N177,0)</f>
        <v>0</v>
      </c>
      <c r="BJ177" s="24" t="s">
        <v>85</v>
      </c>
      <c r="BK177" s="154">
        <f>ROUND(L177*K177,2)</f>
        <v>0</v>
      </c>
      <c r="BL177" s="24" t="s">
        <v>495</v>
      </c>
      <c r="BM177" s="24" t="s">
        <v>916</v>
      </c>
    </row>
    <row r="178" spans="2:63" s="10" customFormat="1" ht="29.85" customHeight="1">
      <c r="B178" s="215"/>
      <c r="C178" s="216"/>
      <c r="D178" s="226" t="s">
        <v>793</v>
      </c>
      <c r="E178" s="226"/>
      <c r="F178" s="226"/>
      <c r="G178" s="226"/>
      <c r="H178" s="226"/>
      <c r="I178" s="226"/>
      <c r="J178" s="226"/>
      <c r="K178" s="226"/>
      <c r="L178" s="226"/>
      <c r="M178" s="226"/>
      <c r="N178" s="278">
        <f>BK178</f>
        <v>0</v>
      </c>
      <c r="O178" s="279"/>
      <c r="P178" s="279"/>
      <c r="Q178" s="279"/>
      <c r="R178" s="219"/>
      <c r="T178" s="220"/>
      <c r="U178" s="216"/>
      <c r="V178" s="216"/>
      <c r="W178" s="221">
        <f>SUM(W179:W180)</f>
        <v>0</v>
      </c>
      <c r="X178" s="216"/>
      <c r="Y178" s="221">
        <f>SUM(Y179:Y180)</f>
        <v>0</v>
      </c>
      <c r="Z178" s="216"/>
      <c r="AA178" s="222">
        <f>SUM(AA179:AA180)</f>
        <v>0</v>
      </c>
      <c r="AR178" s="223" t="s">
        <v>260</v>
      </c>
      <c r="AT178" s="224" t="s">
        <v>77</v>
      </c>
      <c r="AU178" s="224" t="s">
        <v>85</v>
      </c>
      <c r="AY178" s="223" t="s">
        <v>236</v>
      </c>
      <c r="BK178" s="225">
        <f>SUM(BK179:BK180)</f>
        <v>0</v>
      </c>
    </row>
    <row r="179" spans="2:65" s="1" customFormat="1" ht="16.5" customHeight="1">
      <c r="B179" s="48"/>
      <c r="C179" s="229" t="s">
        <v>644</v>
      </c>
      <c r="D179" s="229" t="s">
        <v>237</v>
      </c>
      <c r="E179" s="230" t="s">
        <v>917</v>
      </c>
      <c r="F179" s="231" t="s">
        <v>918</v>
      </c>
      <c r="G179" s="231"/>
      <c r="H179" s="231"/>
      <c r="I179" s="231"/>
      <c r="J179" s="232" t="s">
        <v>919</v>
      </c>
      <c r="K179" s="233">
        <v>1</v>
      </c>
      <c r="L179" s="234">
        <v>0</v>
      </c>
      <c r="M179" s="235"/>
      <c r="N179" s="233">
        <f>ROUND(L179*K179,2)</f>
        <v>0</v>
      </c>
      <c r="O179" s="233"/>
      <c r="P179" s="233"/>
      <c r="Q179" s="233"/>
      <c r="R179" s="50"/>
      <c r="T179" s="236" t="s">
        <v>21</v>
      </c>
      <c r="U179" s="58" t="s">
        <v>43</v>
      </c>
      <c r="V179" s="49"/>
      <c r="W179" s="237">
        <f>V179*K179</f>
        <v>0</v>
      </c>
      <c r="X179" s="237">
        <v>0</v>
      </c>
      <c r="Y179" s="237">
        <f>X179*K179</f>
        <v>0</v>
      </c>
      <c r="Z179" s="237">
        <v>0</v>
      </c>
      <c r="AA179" s="238">
        <f>Z179*K179</f>
        <v>0</v>
      </c>
      <c r="AR179" s="24" t="s">
        <v>495</v>
      </c>
      <c r="AT179" s="24" t="s">
        <v>237</v>
      </c>
      <c r="AU179" s="24" t="s">
        <v>90</v>
      </c>
      <c r="AY179" s="24" t="s">
        <v>236</v>
      </c>
      <c r="BE179" s="154">
        <f>IF(U179="základní",N179,0)</f>
        <v>0</v>
      </c>
      <c r="BF179" s="154">
        <f>IF(U179="snížená",N179,0)</f>
        <v>0</v>
      </c>
      <c r="BG179" s="154">
        <f>IF(U179="zákl. přenesená",N179,0)</f>
        <v>0</v>
      </c>
      <c r="BH179" s="154">
        <f>IF(U179="sníž. přenesená",N179,0)</f>
        <v>0</v>
      </c>
      <c r="BI179" s="154">
        <f>IF(U179="nulová",N179,0)</f>
        <v>0</v>
      </c>
      <c r="BJ179" s="24" t="s">
        <v>85</v>
      </c>
      <c r="BK179" s="154">
        <f>ROUND(L179*K179,2)</f>
        <v>0</v>
      </c>
      <c r="BL179" s="24" t="s">
        <v>495</v>
      </c>
      <c r="BM179" s="24" t="s">
        <v>920</v>
      </c>
    </row>
    <row r="180" spans="2:65" s="1" customFormat="1" ht="16.5" customHeight="1">
      <c r="B180" s="48"/>
      <c r="C180" s="229" t="s">
        <v>645</v>
      </c>
      <c r="D180" s="229" t="s">
        <v>237</v>
      </c>
      <c r="E180" s="230" t="s">
        <v>921</v>
      </c>
      <c r="F180" s="231" t="s">
        <v>922</v>
      </c>
      <c r="G180" s="231"/>
      <c r="H180" s="231"/>
      <c r="I180" s="231"/>
      <c r="J180" s="232" t="s">
        <v>919</v>
      </c>
      <c r="K180" s="233">
        <v>1</v>
      </c>
      <c r="L180" s="234">
        <v>0</v>
      </c>
      <c r="M180" s="235"/>
      <c r="N180" s="233">
        <f>ROUND(L180*K180,2)</f>
        <v>0</v>
      </c>
      <c r="O180" s="233"/>
      <c r="P180" s="233"/>
      <c r="Q180" s="233"/>
      <c r="R180" s="50"/>
      <c r="T180" s="236" t="s">
        <v>21</v>
      </c>
      <c r="U180" s="58" t="s">
        <v>43</v>
      </c>
      <c r="V180" s="49"/>
      <c r="W180" s="237">
        <f>V180*K180</f>
        <v>0</v>
      </c>
      <c r="X180" s="237">
        <v>0</v>
      </c>
      <c r="Y180" s="237">
        <f>X180*K180</f>
        <v>0</v>
      </c>
      <c r="Z180" s="237">
        <v>0</v>
      </c>
      <c r="AA180" s="238">
        <f>Z180*K180</f>
        <v>0</v>
      </c>
      <c r="AR180" s="24" t="s">
        <v>495</v>
      </c>
      <c r="AT180" s="24" t="s">
        <v>237</v>
      </c>
      <c r="AU180" s="24" t="s">
        <v>90</v>
      </c>
      <c r="AY180" s="24" t="s">
        <v>236</v>
      </c>
      <c r="BE180" s="154">
        <f>IF(U180="základní",N180,0)</f>
        <v>0</v>
      </c>
      <c r="BF180" s="154">
        <f>IF(U180="snížená",N180,0)</f>
        <v>0</v>
      </c>
      <c r="BG180" s="154">
        <f>IF(U180="zákl. přenesená",N180,0)</f>
        <v>0</v>
      </c>
      <c r="BH180" s="154">
        <f>IF(U180="sníž. přenesená",N180,0)</f>
        <v>0</v>
      </c>
      <c r="BI180" s="154">
        <f>IF(U180="nulová",N180,0)</f>
        <v>0</v>
      </c>
      <c r="BJ180" s="24" t="s">
        <v>85</v>
      </c>
      <c r="BK180" s="154">
        <f>ROUND(L180*K180,2)</f>
        <v>0</v>
      </c>
      <c r="BL180" s="24" t="s">
        <v>495</v>
      </c>
      <c r="BM180" s="24" t="s">
        <v>923</v>
      </c>
    </row>
    <row r="181" spans="2:63" s="1" customFormat="1" ht="49.9" customHeight="1">
      <c r="B181" s="48"/>
      <c r="C181" s="49"/>
      <c r="D181" s="217" t="s">
        <v>371</v>
      </c>
      <c r="E181" s="49"/>
      <c r="F181" s="49"/>
      <c r="G181" s="49"/>
      <c r="H181" s="49"/>
      <c r="I181" s="49"/>
      <c r="J181" s="49"/>
      <c r="K181" s="49"/>
      <c r="L181" s="49"/>
      <c r="M181" s="49"/>
      <c r="N181" s="269">
        <f>BK181</f>
        <v>0</v>
      </c>
      <c r="O181" s="270"/>
      <c r="P181" s="270"/>
      <c r="Q181" s="270"/>
      <c r="R181" s="50"/>
      <c r="T181" s="203"/>
      <c r="U181" s="74"/>
      <c r="V181" s="74"/>
      <c r="W181" s="74"/>
      <c r="X181" s="74"/>
      <c r="Y181" s="74"/>
      <c r="Z181" s="74"/>
      <c r="AA181" s="76"/>
      <c r="AT181" s="24" t="s">
        <v>77</v>
      </c>
      <c r="AU181" s="24" t="s">
        <v>78</v>
      </c>
      <c r="AY181" s="24" t="s">
        <v>372</v>
      </c>
      <c r="BK181" s="154">
        <v>0</v>
      </c>
    </row>
    <row r="182" spans="2:18" s="1" customFormat="1" ht="6.95" customHeight="1">
      <c r="B182" s="77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9"/>
    </row>
  </sheetData>
  <sheetProtection password="CC35" sheet="1" objects="1" scenarios="1" formatColumns="0" formatRows="0"/>
  <mergeCells count="216">
    <mergeCell ref="F165:I165"/>
    <mergeCell ref="F164:I164"/>
    <mergeCell ref="F166:I166"/>
    <mergeCell ref="F168:I168"/>
    <mergeCell ref="F169:I169"/>
    <mergeCell ref="F171:I171"/>
    <mergeCell ref="F172:I172"/>
    <mergeCell ref="F174:I174"/>
    <mergeCell ref="F175:I175"/>
    <mergeCell ref="F177:I177"/>
    <mergeCell ref="F179:I179"/>
    <mergeCell ref="F180:I180"/>
    <mergeCell ref="D104:H104"/>
    <mergeCell ref="D102:H102"/>
    <mergeCell ref="D103:H103"/>
    <mergeCell ref="D105:H105"/>
    <mergeCell ref="D106:H106"/>
    <mergeCell ref="L165:M165"/>
    <mergeCell ref="L164:M164"/>
    <mergeCell ref="L166:M166"/>
    <mergeCell ref="L168:M168"/>
    <mergeCell ref="L169:M169"/>
    <mergeCell ref="L171:M171"/>
    <mergeCell ref="L172:M172"/>
    <mergeCell ref="L174:M174"/>
    <mergeCell ref="L175:M175"/>
    <mergeCell ref="L177:M177"/>
    <mergeCell ref="L179:M179"/>
    <mergeCell ref="L180:M180"/>
    <mergeCell ref="N180:Q180"/>
    <mergeCell ref="N179:Q179"/>
    <mergeCell ref="N178:Q178"/>
    <mergeCell ref="N181:Q181"/>
    <mergeCell ref="F130:I130"/>
    <mergeCell ref="L130:M130"/>
    <mergeCell ref="N130:Q130"/>
    <mergeCell ref="N131:Q131"/>
    <mergeCell ref="N132:Q132"/>
    <mergeCell ref="N133:Q133"/>
    <mergeCell ref="N134:Q134"/>
    <mergeCell ref="N135:Q135"/>
    <mergeCell ref="N136:Q136"/>
    <mergeCell ref="N137:Q137"/>
    <mergeCell ref="N138:Q138"/>
    <mergeCell ref="N139:Q139"/>
    <mergeCell ref="N140:Q140"/>
    <mergeCell ref="N127:Q127"/>
    <mergeCell ref="N128:Q128"/>
    <mergeCell ref="N129:Q129"/>
    <mergeCell ref="F131:I131"/>
    <mergeCell ref="F135:I135"/>
    <mergeCell ref="F134:I134"/>
    <mergeCell ref="F132:I132"/>
    <mergeCell ref="F133:I133"/>
    <mergeCell ref="F136:I136"/>
    <mergeCell ref="F137:I137"/>
    <mergeCell ref="F138:I138"/>
    <mergeCell ref="F139:I139"/>
    <mergeCell ref="F140:I140"/>
    <mergeCell ref="F143:I143"/>
    <mergeCell ref="F144:I144"/>
    <mergeCell ref="F145:I145"/>
    <mergeCell ref="F146:I146"/>
    <mergeCell ref="F147:I147"/>
    <mergeCell ref="L131:M131"/>
    <mergeCell ref="L137:M137"/>
    <mergeCell ref="L132:M132"/>
    <mergeCell ref="L133:M133"/>
    <mergeCell ref="L134:M134"/>
    <mergeCell ref="L135:M135"/>
    <mergeCell ref="L136:M136"/>
    <mergeCell ref="L138:M138"/>
    <mergeCell ref="L139:M139"/>
    <mergeCell ref="L140:M140"/>
    <mergeCell ref="L143:M143"/>
    <mergeCell ref="L144:M144"/>
    <mergeCell ref="L145:M145"/>
    <mergeCell ref="L146:M146"/>
    <mergeCell ref="L147:M147"/>
    <mergeCell ref="N158:Q158"/>
    <mergeCell ref="N157:Q157"/>
    <mergeCell ref="F148:I148"/>
    <mergeCell ref="F149:I149"/>
    <mergeCell ref="F150:I150"/>
    <mergeCell ref="F151:I151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L148:M148"/>
    <mergeCell ref="L149:M149"/>
    <mergeCell ref="L150:M150"/>
    <mergeCell ref="L151:M151"/>
    <mergeCell ref="L153:M153"/>
    <mergeCell ref="L154:M154"/>
    <mergeCell ref="L155:M155"/>
    <mergeCell ref="L156:M156"/>
    <mergeCell ref="L157:M157"/>
    <mergeCell ref="L158:M158"/>
    <mergeCell ref="L159:M159"/>
    <mergeCell ref="L160:M160"/>
    <mergeCell ref="L161:M161"/>
    <mergeCell ref="L162:M162"/>
    <mergeCell ref="L163:M163"/>
    <mergeCell ref="N177:Q177"/>
    <mergeCell ref="N170:Q170"/>
    <mergeCell ref="N173:Q173"/>
    <mergeCell ref="N176:Q176"/>
    <mergeCell ref="N141:Q141"/>
    <mergeCell ref="N143:Q143"/>
    <mergeCell ref="N146:Q146"/>
    <mergeCell ref="N144:Q144"/>
    <mergeCell ref="N145:Q145"/>
    <mergeCell ref="N147:Q147"/>
    <mergeCell ref="N148:Q148"/>
    <mergeCell ref="N149:Q149"/>
    <mergeCell ref="N150:Q150"/>
    <mergeCell ref="N151:Q151"/>
    <mergeCell ref="N153:Q153"/>
    <mergeCell ref="N154:Q154"/>
    <mergeCell ref="N155:Q155"/>
    <mergeCell ref="N156:Q156"/>
    <mergeCell ref="N142:Q142"/>
    <mergeCell ref="N152:Q152"/>
    <mergeCell ref="N159:Q159"/>
    <mergeCell ref="N160:Q160"/>
    <mergeCell ref="N161:Q161"/>
    <mergeCell ref="N162:Q162"/>
    <mergeCell ref="N163:Q163"/>
    <mergeCell ref="N164:Q164"/>
    <mergeCell ref="N165:Q165"/>
    <mergeCell ref="N166:Q166"/>
    <mergeCell ref="N168:Q168"/>
    <mergeCell ref="N169:Q169"/>
    <mergeCell ref="N171:Q171"/>
    <mergeCell ref="N172:Q172"/>
    <mergeCell ref="N174:Q174"/>
    <mergeCell ref="N175:Q175"/>
    <mergeCell ref="N167:Q167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1:Q101"/>
    <mergeCell ref="N102:Q102"/>
    <mergeCell ref="N103:Q103"/>
    <mergeCell ref="N104:Q104"/>
    <mergeCell ref="N105:Q105"/>
    <mergeCell ref="N106:Q106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</mergeCells>
  <hyperlinks>
    <hyperlink ref="F1:G1" location="C2" display="1) Krycí list rozpočtu"/>
    <hyperlink ref="H1:K1" location="C87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3"/>
      <c r="B1" s="15"/>
      <c r="C1" s="15"/>
      <c r="D1" s="16" t="s">
        <v>1</v>
      </c>
      <c r="E1" s="15"/>
      <c r="F1" s="17" t="s">
        <v>188</v>
      </c>
      <c r="G1" s="17"/>
      <c r="H1" s="164" t="s">
        <v>189</v>
      </c>
      <c r="I1" s="164"/>
      <c r="J1" s="164"/>
      <c r="K1" s="164"/>
      <c r="L1" s="17" t="s">
        <v>190</v>
      </c>
      <c r="M1" s="15"/>
      <c r="N1" s="15"/>
      <c r="O1" s="16" t="s">
        <v>191</v>
      </c>
      <c r="P1" s="15"/>
      <c r="Q1" s="15"/>
      <c r="R1" s="15"/>
      <c r="S1" s="17" t="s">
        <v>192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148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90</v>
      </c>
    </row>
    <row r="4" spans="2:46" ht="36.95" customHeight="1">
      <c r="B4" s="28"/>
      <c r="C4" s="29" t="s">
        <v>193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18</v>
      </c>
      <c r="E6" s="33"/>
      <c r="F6" s="165" t="str">
        <f>'Rekapitulace stavby'!K6</f>
        <v>Neratovice - úprava přechodů na komunikacích II/101 a III/0099, zvýšení bezpečnosti chodců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194</v>
      </c>
      <c r="E7" s="33"/>
      <c r="F7" s="165" t="s">
        <v>924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196</v>
      </c>
      <c r="E8" s="49"/>
      <c r="F8" s="38" t="s">
        <v>925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20</v>
      </c>
      <c r="E9" s="49"/>
      <c r="F9" s="35" t="s">
        <v>21</v>
      </c>
      <c r="G9" s="49"/>
      <c r="H9" s="49"/>
      <c r="I9" s="49"/>
      <c r="J9" s="49"/>
      <c r="K9" s="49"/>
      <c r="L9" s="49"/>
      <c r="M9" s="40" t="s">
        <v>22</v>
      </c>
      <c r="N9" s="49"/>
      <c r="O9" s="35" t="s">
        <v>21</v>
      </c>
      <c r="P9" s="49"/>
      <c r="Q9" s="49"/>
      <c r="R9" s="50"/>
    </row>
    <row r="10" spans="2:18" s="1" customFormat="1" ht="14.4" customHeight="1">
      <c r="B10" s="48"/>
      <c r="C10" s="49"/>
      <c r="D10" s="40" t="s">
        <v>23</v>
      </c>
      <c r="E10" s="49"/>
      <c r="F10" s="35" t="s">
        <v>24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6. 11. 2017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tr">
        <f>IF('Rekapitulace stavby'!AN10="","",'Rekapitulace stavby'!AN10)</f>
        <v/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tr">
        <f>IF('Rekapitulace stavby'!E11="","",'Rekapitulace stavby'!E11)</f>
        <v>Město Neratovice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tr">
        <f>IF('Rekapitulace stavby'!AN11="","",'Rekapitulace stavby'!AN11)</f>
        <v/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tr">
        <f>IF('Rekapitulace stavby'!AN16="","",'Rekapitulace stavby'!AN16)</f>
        <v/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tr">
        <f>IF('Rekapitulace stavby'!E17="","",'Rekapitulace stavby'!E17)</f>
        <v>NOZA s.r.o.Kladno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tr">
        <f>IF('Rekapitulace stavby'!AN17="","",'Rekapitulace stavby'!AN17)</f>
        <v/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36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tr">
        <f>IF('Rekapitulace stavby'!AN19="","",'Rekapitulace stavby'!AN19)</f>
        <v/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tr">
        <f>IF('Rekapitulace stavby'!E20="","",'Rekapitulace stavby'!E20)</f>
        <v>Neubauerová Soňa, SK-Projekt Ostrov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tr">
        <f>IF('Rekapitulace stavby'!AN20="","",'Rekapitulace stavby'!AN20)</f>
        <v/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21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8" t="s">
        <v>198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182</v>
      </c>
      <c r="E29" s="49"/>
      <c r="F29" s="49"/>
      <c r="G29" s="49"/>
      <c r="H29" s="49"/>
      <c r="I29" s="49"/>
      <c r="J29" s="49"/>
      <c r="K29" s="49"/>
      <c r="L29" s="49"/>
      <c r="M29" s="47">
        <f>N93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9" t="s">
        <v>41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42</v>
      </c>
      <c r="E33" s="56" t="s">
        <v>43</v>
      </c>
      <c r="F33" s="57">
        <v>0.21</v>
      </c>
      <c r="G33" s="171" t="s">
        <v>44</v>
      </c>
      <c r="H33" s="172">
        <f>(SUM(BE93:BE100)+SUM(BE119:BE129))</f>
        <v>0</v>
      </c>
      <c r="I33" s="49"/>
      <c r="J33" s="49"/>
      <c r="K33" s="49"/>
      <c r="L33" s="49"/>
      <c r="M33" s="172">
        <f>ROUND((SUM(BE93:BE100)+SUM(BE119:BE129)),2)*F33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45</v>
      </c>
      <c r="F34" s="57">
        <v>0.15</v>
      </c>
      <c r="G34" s="171" t="s">
        <v>44</v>
      </c>
      <c r="H34" s="172">
        <f>(SUM(BF93:BF100)+SUM(BF119:BF129))</f>
        <v>0</v>
      </c>
      <c r="I34" s="49"/>
      <c r="J34" s="49"/>
      <c r="K34" s="49"/>
      <c r="L34" s="49"/>
      <c r="M34" s="172">
        <f>ROUND((SUM(BF93:BF100)+SUM(BF119:BF129)),2)*F34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46</v>
      </c>
      <c r="F35" s="57">
        <v>0.21</v>
      </c>
      <c r="G35" s="171" t="s">
        <v>44</v>
      </c>
      <c r="H35" s="172">
        <f>(SUM(BG93:BG100)+SUM(BG119:BG129))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47</v>
      </c>
      <c r="F36" s="57">
        <v>0.15</v>
      </c>
      <c r="G36" s="171" t="s">
        <v>44</v>
      </c>
      <c r="H36" s="172">
        <f>(SUM(BH93:BH100)+SUM(BH119:BH129))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48</v>
      </c>
      <c r="F37" s="57">
        <v>0</v>
      </c>
      <c r="G37" s="171" t="s">
        <v>44</v>
      </c>
      <c r="H37" s="172">
        <f>(SUM(BI93:BI100)+SUM(BI119:BI129))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61"/>
      <c r="D39" s="173" t="s">
        <v>49</v>
      </c>
      <c r="E39" s="105"/>
      <c r="F39" s="105"/>
      <c r="G39" s="174" t="s">
        <v>50</v>
      </c>
      <c r="H39" s="175" t="s">
        <v>51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52</v>
      </c>
      <c r="E50" s="69"/>
      <c r="F50" s="69"/>
      <c r="G50" s="69"/>
      <c r="H50" s="70"/>
      <c r="I50" s="49"/>
      <c r="J50" s="68" t="s">
        <v>53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54</v>
      </c>
      <c r="E59" s="74"/>
      <c r="F59" s="74"/>
      <c r="G59" s="75" t="s">
        <v>55</v>
      </c>
      <c r="H59" s="76"/>
      <c r="I59" s="49"/>
      <c r="J59" s="73" t="s">
        <v>54</v>
      </c>
      <c r="K59" s="74"/>
      <c r="L59" s="74"/>
      <c r="M59" s="74"/>
      <c r="N59" s="75" t="s">
        <v>55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56</v>
      </c>
      <c r="E61" s="69"/>
      <c r="F61" s="69"/>
      <c r="G61" s="69"/>
      <c r="H61" s="70"/>
      <c r="I61" s="49"/>
      <c r="J61" s="68" t="s">
        <v>57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54</v>
      </c>
      <c r="E70" s="74"/>
      <c r="F70" s="74"/>
      <c r="G70" s="75" t="s">
        <v>55</v>
      </c>
      <c r="H70" s="76"/>
      <c r="I70" s="49"/>
      <c r="J70" s="73" t="s">
        <v>54</v>
      </c>
      <c r="K70" s="74"/>
      <c r="L70" s="74"/>
      <c r="M70" s="74"/>
      <c r="N70" s="75" t="s">
        <v>55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pans="2:21" s="1" customFormat="1" ht="36.95" customHeight="1">
      <c r="B76" s="48"/>
      <c r="C76" s="29" t="s">
        <v>199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pans="2:21" s="1" customFormat="1" ht="30" customHeight="1">
      <c r="B78" s="48"/>
      <c r="C78" s="40" t="s">
        <v>18</v>
      </c>
      <c r="D78" s="49"/>
      <c r="E78" s="49"/>
      <c r="F78" s="165" t="str">
        <f>F6</f>
        <v>Neratovice - úprava přechodů na komunikacích II/101 a III/0099, zvýšení bezpečnosti chodců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spans="2:21" ht="30" customHeight="1">
      <c r="B79" s="28"/>
      <c r="C79" s="40" t="s">
        <v>194</v>
      </c>
      <c r="D79" s="33"/>
      <c r="E79" s="33"/>
      <c r="F79" s="165" t="s">
        <v>924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pans="2:21" s="1" customFormat="1" ht="36.95" customHeight="1">
      <c r="B80" s="48"/>
      <c r="C80" s="87" t="s">
        <v>196</v>
      </c>
      <c r="D80" s="49"/>
      <c r="E80" s="49"/>
      <c r="F80" s="89" t="str">
        <f>F8</f>
        <v>07-1 - SO 402 - Mládežnická a Smetanova - VO - část KSÚS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pans="2:2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pans="2:21" s="1" customFormat="1" ht="18" customHeight="1">
      <c r="B82" s="48"/>
      <c r="C82" s="40" t="s">
        <v>23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6. 11. 2017</v>
      </c>
      <c r="N82" s="92"/>
      <c r="O82" s="92"/>
      <c r="P82" s="92"/>
      <c r="Q82" s="49"/>
      <c r="R82" s="50"/>
      <c r="T82" s="181"/>
      <c r="U82" s="181"/>
    </row>
    <row r="83" spans="2:21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pans="2:21" s="1" customFormat="1" ht="13.5">
      <c r="B84" s="48"/>
      <c r="C84" s="40" t="s">
        <v>27</v>
      </c>
      <c r="D84" s="49"/>
      <c r="E84" s="49"/>
      <c r="F84" s="35" t="str">
        <f>E13</f>
        <v>Město Neratovice</v>
      </c>
      <c r="G84" s="49"/>
      <c r="H84" s="49"/>
      <c r="I84" s="49"/>
      <c r="J84" s="49"/>
      <c r="K84" s="40" t="s">
        <v>33</v>
      </c>
      <c r="L84" s="49"/>
      <c r="M84" s="35" t="str">
        <f>E19</f>
        <v>NOZA s.r.o.Kladno</v>
      </c>
      <c r="N84" s="35"/>
      <c r="O84" s="35"/>
      <c r="P84" s="35"/>
      <c r="Q84" s="35"/>
      <c r="R84" s="50"/>
      <c r="T84" s="181"/>
      <c r="U84" s="181"/>
    </row>
    <row r="85" spans="2:21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36</v>
      </c>
      <c r="L85" s="49"/>
      <c r="M85" s="35" t="str">
        <f>E22</f>
        <v>Neubauerová Soňa, SK-Projekt Ostrov</v>
      </c>
      <c r="N85" s="35"/>
      <c r="O85" s="35"/>
      <c r="P85" s="35"/>
      <c r="Q85" s="35"/>
      <c r="R85" s="50"/>
      <c r="T85" s="181"/>
      <c r="U85" s="181"/>
    </row>
    <row r="86" spans="2:21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pans="2:21" s="1" customFormat="1" ht="29.25" customHeight="1">
      <c r="B87" s="48"/>
      <c r="C87" s="183" t="s">
        <v>200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201</v>
      </c>
      <c r="O87" s="161"/>
      <c r="P87" s="161"/>
      <c r="Q87" s="161"/>
      <c r="R87" s="50"/>
      <c r="T87" s="181"/>
      <c r="U87" s="181"/>
    </row>
    <row r="88" spans="2:21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pans="2:47" s="1" customFormat="1" ht="29.25" customHeight="1">
      <c r="B89" s="48"/>
      <c r="C89" s="184" t="s">
        <v>202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N119</f>
        <v>0</v>
      </c>
      <c r="O89" s="185"/>
      <c r="P89" s="185"/>
      <c r="Q89" s="185"/>
      <c r="R89" s="50"/>
      <c r="T89" s="181"/>
      <c r="U89" s="181"/>
      <c r="AU89" s="24" t="s">
        <v>203</v>
      </c>
    </row>
    <row r="90" spans="2:21" s="7" customFormat="1" ht="24.95" customHeight="1">
      <c r="B90" s="186"/>
      <c r="C90" s="187"/>
      <c r="D90" s="188" t="s">
        <v>211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N120</f>
        <v>0</v>
      </c>
      <c r="O90" s="187"/>
      <c r="P90" s="187"/>
      <c r="Q90" s="187"/>
      <c r="R90" s="190"/>
      <c r="T90" s="191"/>
      <c r="U90" s="191"/>
    </row>
    <row r="91" spans="2:21" s="8" customFormat="1" ht="19.9" customHeight="1">
      <c r="B91" s="192"/>
      <c r="C91" s="136"/>
      <c r="D91" s="149" t="s">
        <v>760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N121</f>
        <v>0</v>
      </c>
      <c r="O91" s="136"/>
      <c r="P91" s="136"/>
      <c r="Q91" s="136"/>
      <c r="R91" s="193"/>
      <c r="T91" s="194"/>
      <c r="U91" s="194"/>
    </row>
    <row r="92" spans="2:21" s="1" customFormat="1" ht="21.8" customHeight="1"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50"/>
      <c r="T92" s="181"/>
      <c r="U92" s="181"/>
    </row>
    <row r="93" spans="2:21" s="1" customFormat="1" ht="29.25" customHeight="1">
      <c r="B93" s="48"/>
      <c r="C93" s="184" t="s">
        <v>213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185">
        <f>ROUND(N94+N95+N96+N97+N98+N99,2)</f>
        <v>0</v>
      </c>
      <c r="O93" s="195"/>
      <c r="P93" s="195"/>
      <c r="Q93" s="195"/>
      <c r="R93" s="50"/>
      <c r="T93" s="196"/>
      <c r="U93" s="197" t="s">
        <v>42</v>
      </c>
    </row>
    <row r="94" spans="2:65" s="1" customFormat="1" ht="18" customHeight="1">
      <c r="B94" s="48"/>
      <c r="C94" s="49"/>
      <c r="D94" s="155" t="s">
        <v>214</v>
      </c>
      <c r="E94" s="149"/>
      <c r="F94" s="149"/>
      <c r="G94" s="149"/>
      <c r="H94" s="149"/>
      <c r="I94" s="49"/>
      <c r="J94" s="49"/>
      <c r="K94" s="49"/>
      <c r="L94" s="49"/>
      <c r="M94" s="49"/>
      <c r="N94" s="150">
        <f>ROUND(N89*T94,2)</f>
        <v>0</v>
      </c>
      <c r="O94" s="138"/>
      <c r="P94" s="138"/>
      <c r="Q94" s="138"/>
      <c r="R94" s="50"/>
      <c r="S94" s="198"/>
      <c r="T94" s="199"/>
      <c r="U94" s="200" t="s">
        <v>43</v>
      </c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201" t="s">
        <v>215</v>
      </c>
      <c r="AZ94" s="198"/>
      <c r="BA94" s="198"/>
      <c r="BB94" s="198"/>
      <c r="BC94" s="198"/>
      <c r="BD94" s="198"/>
      <c r="BE94" s="202">
        <f>IF(U94="základní",N94,0)</f>
        <v>0</v>
      </c>
      <c r="BF94" s="202">
        <f>IF(U94="snížená",N94,0)</f>
        <v>0</v>
      </c>
      <c r="BG94" s="202">
        <f>IF(U94="zákl. přenesená",N94,0)</f>
        <v>0</v>
      </c>
      <c r="BH94" s="202">
        <f>IF(U94="sníž. přenesená",N94,0)</f>
        <v>0</v>
      </c>
      <c r="BI94" s="202">
        <f>IF(U94="nulová",N94,0)</f>
        <v>0</v>
      </c>
      <c r="BJ94" s="201" t="s">
        <v>85</v>
      </c>
      <c r="BK94" s="198"/>
      <c r="BL94" s="198"/>
      <c r="BM94" s="198"/>
    </row>
    <row r="95" spans="2:65" s="1" customFormat="1" ht="18" customHeight="1">
      <c r="B95" s="48"/>
      <c r="C95" s="49"/>
      <c r="D95" s="155" t="s">
        <v>216</v>
      </c>
      <c r="E95" s="149"/>
      <c r="F95" s="149"/>
      <c r="G95" s="149"/>
      <c r="H95" s="149"/>
      <c r="I95" s="49"/>
      <c r="J95" s="49"/>
      <c r="K95" s="49"/>
      <c r="L95" s="49"/>
      <c r="M95" s="49"/>
      <c r="N95" s="150">
        <f>ROUND(N89*T95,2)</f>
        <v>0</v>
      </c>
      <c r="O95" s="138"/>
      <c r="P95" s="138"/>
      <c r="Q95" s="138"/>
      <c r="R95" s="50"/>
      <c r="S95" s="198"/>
      <c r="T95" s="199"/>
      <c r="U95" s="200" t="s">
        <v>43</v>
      </c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201" t="s">
        <v>215</v>
      </c>
      <c r="AZ95" s="198"/>
      <c r="BA95" s="198"/>
      <c r="BB95" s="198"/>
      <c r="BC95" s="198"/>
      <c r="BD95" s="198"/>
      <c r="BE95" s="202">
        <f>IF(U95="základní",N95,0)</f>
        <v>0</v>
      </c>
      <c r="BF95" s="202">
        <f>IF(U95="snížená",N95,0)</f>
        <v>0</v>
      </c>
      <c r="BG95" s="202">
        <f>IF(U95="zákl. přenesená",N95,0)</f>
        <v>0</v>
      </c>
      <c r="BH95" s="202">
        <f>IF(U95="sníž. přenesená",N95,0)</f>
        <v>0</v>
      </c>
      <c r="BI95" s="202">
        <f>IF(U95="nulová",N95,0)</f>
        <v>0</v>
      </c>
      <c r="BJ95" s="201" t="s">
        <v>85</v>
      </c>
      <c r="BK95" s="198"/>
      <c r="BL95" s="198"/>
      <c r="BM95" s="198"/>
    </row>
    <row r="96" spans="2:65" s="1" customFormat="1" ht="18" customHeight="1">
      <c r="B96" s="48"/>
      <c r="C96" s="49"/>
      <c r="D96" s="155" t="s">
        <v>217</v>
      </c>
      <c r="E96" s="149"/>
      <c r="F96" s="149"/>
      <c r="G96" s="149"/>
      <c r="H96" s="149"/>
      <c r="I96" s="49"/>
      <c r="J96" s="49"/>
      <c r="K96" s="49"/>
      <c r="L96" s="49"/>
      <c r="M96" s="49"/>
      <c r="N96" s="150">
        <f>ROUND(N89*T96,2)</f>
        <v>0</v>
      </c>
      <c r="O96" s="138"/>
      <c r="P96" s="138"/>
      <c r="Q96" s="138"/>
      <c r="R96" s="50"/>
      <c r="S96" s="198"/>
      <c r="T96" s="199"/>
      <c r="U96" s="200" t="s">
        <v>43</v>
      </c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201" t="s">
        <v>215</v>
      </c>
      <c r="AZ96" s="198"/>
      <c r="BA96" s="198"/>
      <c r="BB96" s="198"/>
      <c r="BC96" s="198"/>
      <c r="BD96" s="198"/>
      <c r="BE96" s="202">
        <f>IF(U96="základní",N96,0)</f>
        <v>0</v>
      </c>
      <c r="BF96" s="202">
        <f>IF(U96="snížená",N96,0)</f>
        <v>0</v>
      </c>
      <c r="BG96" s="202">
        <f>IF(U96="zákl. přenesená",N96,0)</f>
        <v>0</v>
      </c>
      <c r="BH96" s="202">
        <f>IF(U96="sníž. přenesená",N96,0)</f>
        <v>0</v>
      </c>
      <c r="BI96" s="202">
        <f>IF(U96="nulová",N96,0)</f>
        <v>0</v>
      </c>
      <c r="BJ96" s="201" t="s">
        <v>85</v>
      </c>
      <c r="BK96" s="198"/>
      <c r="BL96" s="198"/>
      <c r="BM96" s="198"/>
    </row>
    <row r="97" spans="2:65" s="1" customFormat="1" ht="18" customHeight="1">
      <c r="B97" s="48"/>
      <c r="C97" s="49"/>
      <c r="D97" s="155" t="s">
        <v>218</v>
      </c>
      <c r="E97" s="149"/>
      <c r="F97" s="149"/>
      <c r="G97" s="149"/>
      <c r="H97" s="149"/>
      <c r="I97" s="49"/>
      <c r="J97" s="49"/>
      <c r="K97" s="49"/>
      <c r="L97" s="49"/>
      <c r="M97" s="49"/>
      <c r="N97" s="150">
        <f>ROUND(N89*T97,2)</f>
        <v>0</v>
      </c>
      <c r="O97" s="138"/>
      <c r="P97" s="138"/>
      <c r="Q97" s="138"/>
      <c r="R97" s="50"/>
      <c r="S97" s="198"/>
      <c r="T97" s="199"/>
      <c r="U97" s="200" t="s">
        <v>43</v>
      </c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201" t="s">
        <v>215</v>
      </c>
      <c r="AZ97" s="198"/>
      <c r="BA97" s="198"/>
      <c r="BB97" s="198"/>
      <c r="BC97" s="198"/>
      <c r="BD97" s="198"/>
      <c r="BE97" s="202">
        <f>IF(U97="základní",N97,0)</f>
        <v>0</v>
      </c>
      <c r="BF97" s="202">
        <f>IF(U97="snížená",N97,0)</f>
        <v>0</v>
      </c>
      <c r="BG97" s="202">
        <f>IF(U97="zákl. přenesená",N97,0)</f>
        <v>0</v>
      </c>
      <c r="BH97" s="202">
        <f>IF(U97="sníž. přenesená",N97,0)</f>
        <v>0</v>
      </c>
      <c r="BI97" s="202">
        <f>IF(U97="nulová",N97,0)</f>
        <v>0</v>
      </c>
      <c r="BJ97" s="201" t="s">
        <v>85</v>
      </c>
      <c r="BK97" s="198"/>
      <c r="BL97" s="198"/>
      <c r="BM97" s="198"/>
    </row>
    <row r="98" spans="2:65" s="1" customFormat="1" ht="18" customHeight="1">
      <c r="B98" s="48"/>
      <c r="C98" s="49"/>
      <c r="D98" s="155" t="s">
        <v>219</v>
      </c>
      <c r="E98" s="149"/>
      <c r="F98" s="149"/>
      <c r="G98" s="149"/>
      <c r="H98" s="149"/>
      <c r="I98" s="49"/>
      <c r="J98" s="49"/>
      <c r="K98" s="49"/>
      <c r="L98" s="49"/>
      <c r="M98" s="49"/>
      <c r="N98" s="150">
        <f>ROUND(N89*T98,2)</f>
        <v>0</v>
      </c>
      <c r="O98" s="138"/>
      <c r="P98" s="138"/>
      <c r="Q98" s="138"/>
      <c r="R98" s="50"/>
      <c r="S98" s="198"/>
      <c r="T98" s="199"/>
      <c r="U98" s="200" t="s">
        <v>43</v>
      </c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201" t="s">
        <v>215</v>
      </c>
      <c r="AZ98" s="198"/>
      <c r="BA98" s="198"/>
      <c r="BB98" s="198"/>
      <c r="BC98" s="198"/>
      <c r="BD98" s="198"/>
      <c r="BE98" s="202">
        <f>IF(U98="základní",N98,0)</f>
        <v>0</v>
      </c>
      <c r="BF98" s="202">
        <f>IF(U98="snížená",N98,0)</f>
        <v>0</v>
      </c>
      <c r="BG98" s="202">
        <f>IF(U98="zákl. přenesená",N98,0)</f>
        <v>0</v>
      </c>
      <c r="BH98" s="202">
        <f>IF(U98="sníž. přenesená",N98,0)</f>
        <v>0</v>
      </c>
      <c r="BI98" s="202">
        <f>IF(U98="nulová",N98,0)</f>
        <v>0</v>
      </c>
      <c r="BJ98" s="201" t="s">
        <v>85</v>
      </c>
      <c r="BK98" s="198"/>
      <c r="BL98" s="198"/>
      <c r="BM98" s="198"/>
    </row>
    <row r="99" spans="2:65" s="1" customFormat="1" ht="18" customHeight="1">
      <c r="B99" s="48"/>
      <c r="C99" s="49"/>
      <c r="D99" s="149" t="s">
        <v>220</v>
      </c>
      <c r="E99" s="49"/>
      <c r="F99" s="49"/>
      <c r="G99" s="49"/>
      <c r="H99" s="49"/>
      <c r="I99" s="49"/>
      <c r="J99" s="49"/>
      <c r="K99" s="49"/>
      <c r="L99" s="49"/>
      <c r="M99" s="49"/>
      <c r="N99" s="150">
        <f>ROUND(N89*T99,2)</f>
        <v>0</v>
      </c>
      <c r="O99" s="138"/>
      <c r="P99" s="138"/>
      <c r="Q99" s="138"/>
      <c r="R99" s="50"/>
      <c r="S99" s="198"/>
      <c r="T99" s="203"/>
      <c r="U99" s="204" t="s">
        <v>43</v>
      </c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201" t="s">
        <v>221</v>
      </c>
      <c r="AZ99" s="198"/>
      <c r="BA99" s="198"/>
      <c r="BB99" s="198"/>
      <c r="BC99" s="198"/>
      <c r="BD99" s="198"/>
      <c r="BE99" s="202">
        <f>IF(U99="základní",N99,0)</f>
        <v>0</v>
      </c>
      <c r="BF99" s="202">
        <f>IF(U99="snížená",N99,0)</f>
        <v>0</v>
      </c>
      <c r="BG99" s="202">
        <f>IF(U99="zákl. přenesená",N99,0)</f>
        <v>0</v>
      </c>
      <c r="BH99" s="202">
        <f>IF(U99="sníž. přenesená",N99,0)</f>
        <v>0</v>
      </c>
      <c r="BI99" s="202">
        <f>IF(U99="nulová",N99,0)</f>
        <v>0</v>
      </c>
      <c r="BJ99" s="201" t="s">
        <v>85</v>
      </c>
      <c r="BK99" s="198"/>
      <c r="BL99" s="198"/>
      <c r="BM99" s="198"/>
    </row>
    <row r="100" spans="2:21" s="1" customFormat="1" ht="13.5"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0"/>
      <c r="T100" s="181"/>
      <c r="U100" s="181"/>
    </row>
    <row r="101" spans="2:21" s="1" customFormat="1" ht="29.25" customHeight="1">
      <c r="B101" s="48"/>
      <c r="C101" s="160" t="s">
        <v>187</v>
      </c>
      <c r="D101" s="161"/>
      <c r="E101" s="161"/>
      <c r="F101" s="161"/>
      <c r="G101" s="161"/>
      <c r="H101" s="161"/>
      <c r="I101" s="161"/>
      <c r="J101" s="161"/>
      <c r="K101" s="161"/>
      <c r="L101" s="162">
        <f>ROUND(SUM(N89+N93),2)</f>
        <v>0</v>
      </c>
      <c r="M101" s="162"/>
      <c r="N101" s="162"/>
      <c r="O101" s="162"/>
      <c r="P101" s="162"/>
      <c r="Q101" s="162"/>
      <c r="R101" s="50"/>
      <c r="T101" s="181"/>
      <c r="U101" s="181"/>
    </row>
    <row r="102" spans="2:21" s="1" customFormat="1" ht="6.95" customHeight="1">
      <c r="B102" s="77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9"/>
      <c r="T102" s="181"/>
      <c r="U102" s="181"/>
    </row>
    <row r="106" spans="2:18" s="1" customFormat="1" ht="6.95" customHeight="1">
      <c r="B106" s="80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2"/>
    </row>
    <row r="107" spans="2:18" s="1" customFormat="1" ht="36.95" customHeight="1">
      <c r="B107" s="48"/>
      <c r="C107" s="29" t="s">
        <v>222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50"/>
    </row>
    <row r="108" spans="2:18" s="1" customFormat="1" ht="6.95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</row>
    <row r="109" spans="2:18" s="1" customFormat="1" ht="30" customHeight="1">
      <c r="B109" s="48"/>
      <c r="C109" s="40" t="s">
        <v>18</v>
      </c>
      <c r="D109" s="49"/>
      <c r="E109" s="49"/>
      <c r="F109" s="165" t="str">
        <f>F6</f>
        <v>Neratovice - úprava přechodů na komunikacích II/101 a III/0099, zvýšení bezpečnosti chodců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9"/>
      <c r="R109" s="50"/>
    </row>
    <row r="110" spans="2:18" ht="30" customHeight="1">
      <c r="B110" s="28"/>
      <c r="C110" s="40" t="s">
        <v>194</v>
      </c>
      <c r="D110" s="33"/>
      <c r="E110" s="33"/>
      <c r="F110" s="165" t="s">
        <v>924</v>
      </c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1"/>
    </row>
    <row r="111" spans="2:18" s="1" customFormat="1" ht="36.95" customHeight="1">
      <c r="B111" s="48"/>
      <c r="C111" s="87" t="s">
        <v>196</v>
      </c>
      <c r="D111" s="49"/>
      <c r="E111" s="49"/>
      <c r="F111" s="89" t="str">
        <f>F8</f>
        <v>07-1 - SO 402 - Mládežnická a Smetanova - VO - část KSÚS</v>
      </c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50"/>
    </row>
    <row r="112" spans="2:18" s="1" customFormat="1" ht="6.95" customHeight="1"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spans="2:18" s="1" customFormat="1" ht="18" customHeight="1">
      <c r="B113" s="48"/>
      <c r="C113" s="40" t="s">
        <v>23</v>
      </c>
      <c r="D113" s="49"/>
      <c r="E113" s="49"/>
      <c r="F113" s="35" t="str">
        <f>F10</f>
        <v xml:space="preserve"> </v>
      </c>
      <c r="G113" s="49"/>
      <c r="H113" s="49"/>
      <c r="I113" s="49"/>
      <c r="J113" s="49"/>
      <c r="K113" s="40" t="s">
        <v>25</v>
      </c>
      <c r="L113" s="49"/>
      <c r="M113" s="92" t="str">
        <f>IF(O10="","",O10)</f>
        <v>6. 11. 2017</v>
      </c>
      <c r="N113" s="92"/>
      <c r="O113" s="92"/>
      <c r="P113" s="92"/>
      <c r="Q113" s="49"/>
      <c r="R113" s="50"/>
    </row>
    <row r="114" spans="2:18" s="1" customFormat="1" ht="6.95" customHeight="1"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spans="2:18" s="1" customFormat="1" ht="13.5">
      <c r="B115" s="48"/>
      <c r="C115" s="40" t="s">
        <v>27</v>
      </c>
      <c r="D115" s="49"/>
      <c r="E115" s="49"/>
      <c r="F115" s="35" t="str">
        <f>E13</f>
        <v>Město Neratovice</v>
      </c>
      <c r="G115" s="49"/>
      <c r="H115" s="49"/>
      <c r="I115" s="49"/>
      <c r="J115" s="49"/>
      <c r="K115" s="40" t="s">
        <v>33</v>
      </c>
      <c r="L115" s="49"/>
      <c r="M115" s="35" t="str">
        <f>E19</f>
        <v>NOZA s.r.o.Kladno</v>
      </c>
      <c r="N115" s="35"/>
      <c r="O115" s="35"/>
      <c r="P115" s="35"/>
      <c r="Q115" s="35"/>
      <c r="R115" s="50"/>
    </row>
    <row r="116" spans="2:18" s="1" customFormat="1" ht="14.4" customHeight="1">
      <c r="B116" s="48"/>
      <c r="C116" s="40" t="s">
        <v>31</v>
      </c>
      <c r="D116" s="49"/>
      <c r="E116" s="49"/>
      <c r="F116" s="35" t="str">
        <f>IF(E16="","",E16)</f>
        <v>Vyplň údaj</v>
      </c>
      <c r="G116" s="49"/>
      <c r="H116" s="49"/>
      <c r="I116" s="49"/>
      <c r="J116" s="49"/>
      <c r="K116" s="40" t="s">
        <v>36</v>
      </c>
      <c r="L116" s="49"/>
      <c r="M116" s="35" t="str">
        <f>E22</f>
        <v>Neubauerová Soňa, SK-Projekt Ostrov</v>
      </c>
      <c r="N116" s="35"/>
      <c r="O116" s="35"/>
      <c r="P116" s="35"/>
      <c r="Q116" s="35"/>
      <c r="R116" s="50"/>
    </row>
    <row r="117" spans="2:18" s="1" customFormat="1" ht="10.3" customHeight="1"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50"/>
    </row>
    <row r="118" spans="2:27" s="9" customFormat="1" ht="29.25" customHeight="1">
      <c r="B118" s="205"/>
      <c r="C118" s="206" t="s">
        <v>223</v>
      </c>
      <c r="D118" s="207" t="s">
        <v>224</v>
      </c>
      <c r="E118" s="207" t="s">
        <v>60</v>
      </c>
      <c r="F118" s="207" t="s">
        <v>225</v>
      </c>
      <c r="G118" s="207"/>
      <c r="H118" s="207"/>
      <c r="I118" s="207"/>
      <c r="J118" s="207" t="s">
        <v>226</v>
      </c>
      <c r="K118" s="207" t="s">
        <v>227</v>
      </c>
      <c r="L118" s="207" t="s">
        <v>228</v>
      </c>
      <c r="M118" s="207"/>
      <c r="N118" s="207" t="s">
        <v>201</v>
      </c>
      <c r="O118" s="207"/>
      <c r="P118" s="207"/>
      <c r="Q118" s="208"/>
      <c r="R118" s="209"/>
      <c r="T118" s="108" t="s">
        <v>229</v>
      </c>
      <c r="U118" s="109" t="s">
        <v>42</v>
      </c>
      <c r="V118" s="109" t="s">
        <v>230</v>
      </c>
      <c r="W118" s="109" t="s">
        <v>231</v>
      </c>
      <c r="X118" s="109" t="s">
        <v>232</v>
      </c>
      <c r="Y118" s="109" t="s">
        <v>233</v>
      </c>
      <c r="Z118" s="109" t="s">
        <v>234</v>
      </c>
      <c r="AA118" s="110" t="s">
        <v>235</v>
      </c>
    </row>
    <row r="119" spans="2:63" s="1" customFormat="1" ht="29.25" customHeight="1">
      <c r="B119" s="48"/>
      <c r="C119" s="112" t="s">
        <v>198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210">
        <f>BK119</f>
        <v>0</v>
      </c>
      <c r="O119" s="211"/>
      <c r="P119" s="211"/>
      <c r="Q119" s="211"/>
      <c r="R119" s="50"/>
      <c r="T119" s="111"/>
      <c r="U119" s="69"/>
      <c r="V119" s="69"/>
      <c r="W119" s="212">
        <f>W120+W130</f>
        <v>0</v>
      </c>
      <c r="X119" s="69"/>
      <c r="Y119" s="212">
        <f>Y120+Y130</f>
        <v>0</v>
      </c>
      <c r="Z119" s="69"/>
      <c r="AA119" s="213">
        <f>AA120+AA130</f>
        <v>0</v>
      </c>
      <c r="AT119" s="24" t="s">
        <v>77</v>
      </c>
      <c r="AU119" s="24" t="s">
        <v>203</v>
      </c>
      <c r="BK119" s="214">
        <f>BK120+BK130</f>
        <v>0</v>
      </c>
    </row>
    <row r="120" spans="2:63" s="10" customFormat="1" ht="37.4" customHeight="1">
      <c r="B120" s="215"/>
      <c r="C120" s="216"/>
      <c r="D120" s="217" t="s">
        <v>211</v>
      </c>
      <c r="E120" s="217"/>
      <c r="F120" s="217"/>
      <c r="G120" s="217"/>
      <c r="H120" s="217"/>
      <c r="I120" s="217"/>
      <c r="J120" s="217"/>
      <c r="K120" s="217"/>
      <c r="L120" s="217"/>
      <c r="M120" s="217"/>
      <c r="N120" s="218">
        <f>BK120</f>
        <v>0</v>
      </c>
      <c r="O120" s="189"/>
      <c r="P120" s="189"/>
      <c r="Q120" s="189"/>
      <c r="R120" s="219"/>
      <c r="T120" s="220"/>
      <c r="U120" s="216"/>
      <c r="V120" s="216"/>
      <c r="W120" s="221">
        <f>W121</f>
        <v>0</v>
      </c>
      <c r="X120" s="216"/>
      <c r="Y120" s="221">
        <f>Y121</f>
        <v>0</v>
      </c>
      <c r="Z120" s="216"/>
      <c r="AA120" s="222">
        <f>AA121</f>
        <v>0</v>
      </c>
      <c r="AR120" s="223" t="s">
        <v>250</v>
      </c>
      <c r="AT120" s="224" t="s">
        <v>77</v>
      </c>
      <c r="AU120" s="224" t="s">
        <v>78</v>
      </c>
      <c r="AY120" s="223" t="s">
        <v>236</v>
      </c>
      <c r="BK120" s="225">
        <f>BK121</f>
        <v>0</v>
      </c>
    </row>
    <row r="121" spans="2:63" s="10" customFormat="1" ht="19.9" customHeight="1">
      <c r="B121" s="215"/>
      <c r="C121" s="216"/>
      <c r="D121" s="226" t="s">
        <v>760</v>
      </c>
      <c r="E121" s="226"/>
      <c r="F121" s="226"/>
      <c r="G121" s="226"/>
      <c r="H121" s="226"/>
      <c r="I121" s="226"/>
      <c r="J121" s="226"/>
      <c r="K121" s="226"/>
      <c r="L121" s="226"/>
      <c r="M121" s="226"/>
      <c r="N121" s="227">
        <f>BK121</f>
        <v>0</v>
      </c>
      <c r="O121" s="228"/>
      <c r="P121" s="228"/>
      <c r="Q121" s="228"/>
      <c r="R121" s="219"/>
      <c r="T121" s="220"/>
      <c r="U121" s="216"/>
      <c r="V121" s="216"/>
      <c r="W121" s="221">
        <f>SUM(W122:W129)</f>
        <v>0</v>
      </c>
      <c r="X121" s="216"/>
      <c r="Y121" s="221">
        <f>SUM(Y122:Y129)</f>
        <v>0</v>
      </c>
      <c r="Z121" s="216"/>
      <c r="AA121" s="222">
        <f>SUM(AA122:AA129)</f>
        <v>0</v>
      </c>
      <c r="AR121" s="223" t="s">
        <v>250</v>
      </c>
      <c r="AT121" s="224" t="s">
        <v>77</v>
      </c>
      <c r="AU121" s="224" t="s">
        <v>85</v>
      </c>
      <c r="AY121" s="223" t="s">
        <v>236</v>
      </c>
      <c r="BK121" s="225">
        <f>SUM(BK122:BK129)</f>
        <v>0</v>
      </c>
    </row>
    <row r="122" spans="2:65" s="1" customFormat="1" ht="16.5" customHeight="1">
      <c r="B122" s="48"/>
      <c r="C122" s="229" t="s">
        <v>85</v>
      </c>
      <c r="D122" s="229" t="s">
        <v>237</v>
      </c>
      <c r="E122" s="230" t="s">
        <v>761</v>
      </c>
      <c r="F122" s="231" t="s">
        <v>762</v>
      </c>
      <c r="G122" s="231"/>
      <c r="H122" s="231"/>
      <c r="I122" s="231"/>
      <c r="J122" s="232" t="s">
        <v>438</v>
      </c>
      <c r="K122" s="233">
        <v>1</v>
      </c>
      <c r="L122" s="234">
        <v>0</v>
      </c>
      <c r="M122" s="235"/>
      <c r="N122" s="233">
        <f>ROUND(L122*K122,2)</f>
        <v>0</v>
      </c>
      <c r="O122" s="233"/>
      <c r="P122" s="233"/>
      <c r="Q122" s="233"/>
      <c r="R122" s="50"/>
      <c r="T122" s="236" t="s">
        <v>21</v>
      </c>
      <c r="U122" s="58" t="s">
        <v>43</v>
      </c>
      <c r="V122" s="49"/>
      <c r="W122" s="237">
        <f>V122*K122</f>
        <v>0</v>
      </c>
      <c r="X122" s="237">
        <v>0</v>
      </c>
      <c r="Y122" s="237">
        <f>X122*K122</f>
        <v>0</v>
      </c>
      <c r="Z122" s="237">
        <v>0</v>
      </c>
      <c r="AA122" s="238">
        <f>Z122*K122</f>
        <v>0</v>
      </c>
      <c r="AR122" s="24" t="s">
        <v>369</v>
      </c>
      <c r="AT122" s="24" t="s">
        <v>237</v>
      </c>
      <c r="AU122" s="24" t="s">
        <v>90</v>
      </c>
      <c r="AY122" s="24" t="s">
        <v>236</v>
      </c>
      <c r="BE122" s="154">
        <f>IF(U122="základní",N122,0)</f>
        <v>0</v>
      </c>
      <c r="BF122" s="154">
        <f>IF(U122="snížená",N122,0)</f>
        <v>0</v>
      </c>
      <c r="BG122" s="154">
        <f>IF(U122="zákl. přenesená",N122,0)</f>
        <v>0</v>
      </c>
      <c r="BH122" s="154">
        <f>IF(U122="sníž. přenesená",N122,0)</f>
        <v>0</v>
      </c>
      <c r="BI122" s="154">
        <f>IF(U122="nulová",N122,0)</f>
        <v>0</v>
      </c>
      <c r="BJ122" s="24" t="s">
        <v>85</v>
      </c>
      <c r="BK122" s="154">
        <f>ROUND(L122*K122,2)</f>
        <v>0</v>
      </c>
      <c r="BL122" s="24" t="s">
        <v>369</v>
      </c>
      <c r="BM122" s="24" t="s">
        <v>926</v>
      </c>
    </row>
    <row r="123" spans="2:65" s="1" customFormat="1" ht="25.5" customHeight="1">
      <c r="B123" s="48"/>
      <c r="C123" s="271" t="s">
        <v>90</v>
      </c>
      <c r="D123" s="271" t="s">
        <v>385</v>
      </c>
      <c r="E123" s="272" t="s">
        <v>764</v>
      </c>
      <c r="F123" s="273" t="s">
        <v>927</v>
      </c>
      <c r="G123" s="273"/>
      <c r="H123" s="273"/>
      <c r="I123" s="273"/>
      <c r="J123" s="274" t="s">
        <v>766</v>
      </c>
      <c r="K123" s="275">
        <v>14</v>
      </c>
      <c r="L123" s="276">
        <v>0</v>
      </c>
      <c r="M123" s="277"/>
      <c r="N123" s="275">
        <f>ROUND(L123*K123,2)</f>
        <v>0</v>
      </c>
      <c r="O123" s="233"/>
      <c r="P123" s="233"/>
      <c r="Q123" s="233"/>
      <c r="R123" s="50"/>
      <c r="T123" s="236" t="s">
        <v>21</v>
      </c>
      <c r="U123" s="58" t="s">
        <v>43</v>
      </c>
      <c r="V123" s="49"/>
      <c r="W123" s="237">
        <f>V123*K123</f>
        <v>0</v>
      </c>
      <c r="X123" s="237">
        <v>0</v>
      </c>
      <c r="Y123" s="237">
        <f>X123*K123</f>
        <v>0</v>
      </c>
      <c r="Z123" s="237">
        <v>0</v>
      </c>
      <c r="AA123" s="238">
        <f>Z123*K123</f>
        <v>0</v>
      </c>
      <c r="AR123" s="24" t="s">
        <v>767</v>
      </c>
      <c r="AT123" s="24" t="s">
        <v>385</v>
      </c>
      <c r="AU123" s="24" t="s">
        <v>90</v>
      </c>
      <c r="AY123" s="24" t="s">
        <v>236</v>
      </c>
      <c r="BE123" s="154">
        <f>IF(U123="základní",N123,0)</f>
        <v>0</v>
      </c>
      <c r="BF123" s="154">
        <f>IF(U123="snížená",N123,0)</f>
        <v>0</v>
      </c>
      <c r="BG123" s="154">
        <f>IF(U123="zákl. přenesená",N123,0)</f>
        <v>0</v>
      </c>
      <c r="BH123" s="154">
        <f>IF(U123="sníž. přenesená",N123,0)</f>
        <v>0</v>
      </c>
      <c r="BI123" s="154">
        <f>IF(U123="nulová",N123,0)</f>
        <v>0</v>
      </c>
      <c r="BJ123" s="24" t="s">
        <v>85</v>
      </c>
      <c r="BK123" s="154">
        <f>ROUND(L123*K123,2)</f>
        <v>0</v>
      </c>
      <c r="BL123" s="24" t="s">
        <v>767</v>
      </c>
      <c r="BM123" s="24" t="s">
        <v>928</v>
      </c>
    </row>
    <row r="124" spans="2:65" s="1" customFormat="1" ht="16.5" customHeight="1">
      <c r="B124" s="48"/>
      <c r="C124" s="271" t="s">
        <v>250</v>
      </c>
      <c r="D124" s="271" t="s">
        <v>385</v>
      </c>
      <c r="E124" s="272" t="s">
        <v>769</v>
      </c>
      <c r="F124" s="273" t="s">
        <v>770</v>
      </c>
      <c r="G124" s="273"/>
      <c r="H124" s="273"/>
      <c r="I124" s="273"/>
      <c r="J124" s="274" t="s">
        <v>766</v>
      </c>
      <c r="K124" s="275">
        <v>1</v>
      </c>
      <c r="L124" s="276">
        <v>0</v>
      </c>
      <c r="M124" s="277"/>
      <c r="N124" s="275">
        <f>ROUND(L124*K124,2)</f>
        <v>0</v>
      </c>
      <c r="O124" s="233"/>
      <c r="P124" s="233"/>
      <c r="Q124" s="233"/>
      <c r="R124" s="50"/>
      <c r="T124" s="236" t="s">
        <v>21</v>
      </c>
      <c r="U124" s="58" t="s">
        <v>43</v>
      </c>
      <c r="V124" s="49"/>
      <c r="W124" s="237">
        <f>V124*K124</f>
        <v>0</v>
      </c>
      <c r="X124" s="237">
        <v>0</v>
      </c>
      <c r="Y124" s="237">
        <f>X124*K124</f>
        <v>0</v>
      </c>
      <c r="Z124" s="237">
        <v>0</v>
      </c>
      <c r="AA124" s="238">
        <f>Z124*K124</f>
        <v>0</v>
      </c>
      <c r="AR124" s="24" t="s">
        <v>767</v>
      </c>
      <c r="AT124" s="24" t="s">
        <v>385</v>
      </c>
      <c r="AU124" s="24" t="s">
        <v>90</v>
      </c>
      <c r="AY124" s="24" t="s">
        <v>236</v>
      </c>
      <c r="BE124" s="154">
        <f>IF(U124="základní",N124,0)</f>
        <v>0</v>
      </c>
      <c r="BF124" s="154">
        <f>IF(U124="snížená",N124,0)</f>
        <v>0</v>
      </c>
      <c r="BG124" s="154">
        <f>IF(U124="zákl. přenesená",N124,0)</f>
        <v>0</v>
      </c>
      <c r="BH124" s="154">
        <f>IF(U124="sníž. přenesená",N124,0)</f>
        <v>0</v>
      </c>
      <c r="BI124" s="154">
        <f>IF(U124="nulová",N124,0)</f>
        <v>0</v>
      </c>
      <c r="BJ124" s="24" t="s">
        <v>85</v>
      </c>
      <c r="BK124" s="154">
        <f>ROUND(L124*K124,2)</f>
        <v>0</v>
      </c>
      <c r="BL124" s="24" t="s">
        <v>767</v>
      </c>
      <c r="BM124" s="24" t="s">
        <v>929</v>
      </c>
    </row>
    <row r="125" spans="2:65" s="1" customFormat="1" ht="16.5" customHeight="1">
      <c r="B125" s="48"/>
      <c r="C125" s="271" t="s">
        <v>241</v>
      </c>
      <c r="D125" s="271" t="s">
        <v>385</v>
      </c>
      <c r="E125" s="272" t="s">
        <v>772</v>
      </c>
      <c r="F125" s="273" t="s">
        <v>773</v>
      </c>
      <c r="G125" s="273"/>
      <c r="H125" s="273"/>
      <c r="I125" s="273"/>
      <c r="J125" s="274" t="s">
        <v>766</v>
      </c>
      <c r="K125" s="275">
        <v>1</v>
      </c>
      <c r="L125" s="276">
        <v>0</v>
      </c>
      <c r="M125" s="277"/>
      <c r="N125" s="275">
        <f>ROUND(L125*K125,2)</f>
        <v>0</v>
      </c>
      <c r="O125" s="233"/>
      <c r="P125" s="233"/>
      <c r="Q125" s="233"/>
      <c r="R125" s="50"/>
      <c r="T125" s="236" t="s">
        <v>21</v>
      </c>
      <c r="U125" s="58" t="s">
        <v>43</v>
      </c>
      <c r="V125" s="49"/>
      <c r="W125" s="237">
        <f>V125*K125</f>
        <v>0</v>
      </c>
      <c r="X125" s="237">
        <v>0</v>
      </c>
      <c r="Y125" s="237">
        <f>X125*K125</f>
        <v>0</v>
      </c>
      <c r="Z125" s="237">
        <v>0</v>
      </c>
      <c r="AA125" s="238">
        <f>Z125*K125</f>
        <v>0</v>
      </c>
      <c r="AR125" s="24" t="s">
        <v>767</v>
      </c>
      <c r="AT125" s="24" t="s">
        <v>385</v>
      </c>
      <c r="AU125" s="24" t="s">
        <v>90</v>
      </c>
      <c r="AY125" s="24" t="s">
        <v>236</v>
      </c>
      <c r="BE125" s="154">
        <f>IF(U125="základní",N125,0)</f>
        <v>0</v>
      </c>
      <c r="BF125" s="154">
        <f>IF(U125="snížená",N125,0)</f>
        <v>0</v>
      </c>
      <c r="BG125" s="154">
        <f>IF(U125="zákl. přenesená",N125,0)</f>
        <v>0</v>
      </c>
      <c r="BH125" s="154">
        <f>IF(U125="sníž. přenesená",N125,0)</f>
        <v>0</v>
      </c>
      <c r="BI125" s="154">
        <f>IF(U125="nulová",N125,0)</f>
        <v>0</v>
      </c>
      <c r="BJ125" s="24" t="s">
        <v>85</v>
      </c>
      <c r="BK125" s="154">
        <f>ROUND(L125*K125,2)</f>
        <v>0</v>
      </c>
      <c r="BL125" s="24" t="s">
        <v>767</v>
      </c>
      <c r="BM125" s="24" t="s">
        <v>930</v>
      </c>
    </row>
    <row r="126" spans="2:65" s="1" customFormat="1" ht="16.5" customHeight="1">
      <c r="B126" s="48"/>
      <c r="C126" s="229" t="s">
        <v>260</v>
      </c>
      <c r="D126" s="229" t="s">
        <v>237</v>
      </c>
      <c r="E126" s="230" t="s">
        <v>775</v>
      </c>
      <c r="F126" s="231" t="s">
        <v>776</v>
      </c>
      <c r="G126" s="231"/>
      <c r="H126" s="231"/>
      <c r="I126" s="231"/>
      <c r="J126" s="232" t="s">
        <v>438</v>
      </c>
      <c r="K126" s="233">
        <v>550</v>
      </c>
      <c r="L126" s="234">
        <v>0</v>
      </c>
      <c r="M126" s="235"/>
      <c r="N126" s="233">
        <f>ROUND(L126*K126,2)</f>
        <v>0</v>
      </c>
      <c r="O126" s="233"/>
      <c r="P126" s="233"/>
      <c r="Q126" s="233"/>
      <c r="R126" s="50"/>
      <c r="T126" s="236" t="s">
        <v>21</v>
      </c>
      <c r="U126" s="58" t="s">
        <v>43</v>
      </c>
      <c r="V126" s="49"/>
      <c r="W126" s="237">
        <f>V126*K126</f>
        <v>0</v>
      </c>
      <c r="X126" s="237">
        <v>0</v>
      </c>
      <c r="Y126" s="237">
        <f>X126*K126</f>
        <v>0</v>
      </c>
      <c r="Z126" s="237">
        <v>0</v>
      </c>
      <c r="AA126" s="238">
        <f>Z126*K126</f>
        <v>0</v>
      </c>
      <c r="AR126" s="24" t="s">
        <v>369</v>
      </c>
      <c r="AT126" s="24" t="s">
        <v>237</v>
      </c>
      <c r="AU126" s="24" t="s">
        <v>90</v>
      </c>
      <c r="AY126" s="24" t="s">
        <v>236</v>
      </c>
      <c r="BE126" s="154">
        <f>IF(U126="základní",N126,0)</f>
        <v>0</v>
      </c>
      <c r="BF126" s="154">
        <f>IF(U126="snížená",N126,0)</f>
        <v>0</v>
      </c>
      <c r="BG126" s="154">
        <f>IF(U126="zákl. přenesená",N126,0)</f>
        <v>0</v>
      </c>
      <c r="BH126" s="154">
        <f>IF(U126="sníž. přenesená",N126,0)</f>
        <v>0</v>
      </c>
      <c r="BI126" s="154">
        <f>IF(U126="nulová",N126,0)</f>
        <v>0</v>
      </c>
      <c r="BJ126" s="24" t="s">
        <v>85</v>
      </c>
      <c r="BK126" s="154">
        <f>ROUND(L126*K126,2)</f>
        <v>0</v>
      </c>
      <c r="BL126" s="24" t="s">
        <v>369</v>
      </c>
      <c r="BM126" s="24" t="s">
        <v>931</v>
      </c>
    </row>
    <row r="127" spans="2:65" s="1" customFormat="1" ht="16.5" customHeight="1">
      <c r="B127" s="48"/>
      <c r="C127" s="229" t="s">
        <v>265</v>
      </c>
      <c r="D127" s="229" t="s">
        <v>237</v>
      </c>
      <c r="E127" s="230" t="s">
        <v>778</v>
      </c>
      <c r="F127" s="231" t="s">
        <v>779</v>
      </c>
      <c r="G127" s="231"/>
      <c r="H127" s="231"/>
      <c r="I127" s="231"/>
      <c r="J127" s="232" t="s">
        <v>438</v>
      </c>
      <c r="K127" s="233">
        <v>5</v>
      </c>
      <c r="L127" s="234">
        <v>0</v>
      </c>
      <c r="M127" s="235"/>
      <c r="N127" s="233">
        <f>ROUND(L127*K127,2)</f>
        <v>0</v>
      </c>
      <c r="O127" s="233"/>
      <c r="P127" s="233"/>
      <c r="Q127" s="233"/>
      <c r="R127" s="50"/>
      <c r="T127" s="236" t="s">
        <v>21</v>
      </c>
      <c r="U127" s="58" t="s">
        <v>43</v>
      </c>
      <c r="V127" s="49"/>
      <c r="W127" s="237">
        <f>V127*K127</f>
        <v>0</v>
      </c>
      <c r="X127" s="237">
        <v>0</v>
      </c>
      <c r="Y127" s="237">
        <f>X127*K127</f>
        <v>0</v>
      </c>
      <c r="Z127" s="237">
        <v>0</v>
      </c>
      <c r="AA127" s="238">
        <f>Z127*K127</f>
        <v>0</v>
      </c>
      <c r="AR127" s="24" t="s">
        <v>369</v>
      </c>
      <c r="AT127" s="24" t="s">
        <v>237</v>
      </c>
      <c r="AU127" s="24" t="s">
        <v>90</v>
      </c>
      <c r="AY127" s="24" t="s">
        <v>236</v>
      </c>
      <c r="BE127" s="154">
        <f>IF(U127="základní",N127,0)</f>
        <v>0</v>
      </c>
      <c r="BF127" s="154">
        <f>IF(U127="snížená",N127,0)</f>
        <v>0</v>
      </c>
      <c r="BG127" s="154">
        <f>IF(U127="zákl. přenesená",N127,0)</f>
        <v>0</v>
      </c>
      <c r="BH127" s="154">
        <f>IF(U127="sníž. přenesená",N127,0)</f>
        <v>0</v>
      </c>
      <c r="BI127" s="154">
        <f>IF(U127="nulová",N127,0)</f>
        <v>0</v>
      </c>
      <c r="BJ127" s="24" t="s">
        <v>85</v>
      </c>
      <c r="BK127" s="154">
        <f>ROUND(L127*K127,2)</f>
        <v>0</v>
      </c>
      <c r="BL127" s="24" t="s">
        <v>369</v>
      </c>
      <c r="BM127" s="24" t="s">
        <v>932</v>
      </c>
    </row>
    <row r="128" spans="2:65" s="1" customFormat="1" ht="16.5" customHeight="1">
      <c r="B128" s="48"/>
      <c r="C128" s="229" t="s">
        <v>269</v>
      </c>
      <c r="D128" s="229" t="s">
        <v>237</v>
      </c>
      <c r="E128" s="230" t="s">
        <v>781</v>
      </c>
      <c r="F128" s="231" t="s">
        <v>782</v>
      </c>
      <c r="G128" s="231"/>
      <c r="H128" s="231"/>
      <c r="I128" s="231"/>
      <c r="J128" s="232" t="s">
        <v>438</v>
      </c>
      <c r="K128" s="233">
        <v>1</v>
      </c>
      <c r="L128" s="234">
        <v>0</v>
      </c>
      <c r="M128" s="235"/>
      <c r="N128" s="233">
        <f>ROUND(L128*K128,2)</f>
        <v>0</v>
      </c>
      <c r="O128" s="233"/>
      <c r="P128" s="233"/>
      <c r="Q128" s="233"/>
      <c r="R128" s="50"/>
      <c r="T128" s="236" t="s">
        <v>21</v>
      </c>
      <c r="U128" s="58" t="s">
        <v>43</v>
      </c>
      <c r="V128" s="49"/>
      <c r="W128" s="237">
        <f>V128*K128</f>
        <v>0</v>
      </c>
      <c r="X128" s="237">
        <v>0</v>
      </c>
      <c r="Y128" s="237">
        <f>X128*K128</f>
        <v>0</v>
      </c>
      <c r="Z128" s="237">
        <v>0</v>
      </c>
      <c r="AA128" s="238">
        <f>Z128*K128</f>
        <v>0</v>
      </c>
      <c r="AR128" s="24" t="s">
        <v>369</v>
      </c>
      <c r="AT128" s="24" t="s">
        <v>237</v>
      </c>
      <c r="AU128" s="24" t="s">
        <v>90</v>
      </c>
      <c r="AY128" s="24" t="s">
        <v>236</v>
      </c>
      <c r="BE128" s="154">
        <f>IF(U128="základní",N128,0)</f>
        <v>0</v>
      </c>
      <c r="BF128" s="154">
        <f>IF(U128="snížená",N128,0)</f>
        <v>0</v>
      </c>
      <c r="BG128" s="154">
        <f>IF(U128="zákl. přenesená",N128,0)</f>
        <v>0</v>
      </c>
      <c r="BH128" s="154">
        <f>IF(U128="sníž. přenesená",N128,0)</f>
        <v>0</v>
      </c>
      <c r="BI128" s="154">
        <f>IF(U128="nulová",N128,0)</f>
        <v>0</v>
      </c>
      <c r="BJ128" s="24" t="s">
        <v>85</v>
      </c>
      <c r="BK128" s="154">
        <f>ROUND(L128*K128,2)</f>
        <v>0</v>
      </c>
      <c r="BL128" s="24" t="s">
        <v>369</v>
      </c>
      <c r="BM128" s="24" t="s">
        <v>933</v>
      </c>
    </row>
    <row r="129" spans="2:65" s="1" customFormat="1" ht="16.5" customHeight="1">
      <c r="B129" s="48"/>
      <c r="C129" s="229" t="s">
        <v>274</v>
      </c>
      <c r="D129" s="229" t="s">
        <v>237</v>
      </c>
      <c r="E129" s="230" t="s">
        <v>784</v>
      </c>
      <c r="F129" s="231" t="s">
        <v>785</v>
      </c>
      <c r="G129" s="231"/>
      <c r="H129" s="231"/>
      <c r="I129" s="231"/>
      <c r="J129" s="232" t="s">
        <v>438</v>
      </c>
      <c r="K129" s="233">
        <v>5</v>
      </c>
      <c r="L129" s="234">
        <v>0</v>
      </c>
      <c r="M129" s="235"/>
      <c r="N129" s="233">
        <f>ROUND(L129*K129,2)</f>
        <v>0</v>
      </c>
      <c r="O129" s="233"/>
      <c r="P129" s="233"/>
      <c r="Q129" s="233"/>
      <c r="R129" s="50"/>
      <c r="T129" s="236" t="s">
        <v>21</v>
      </c>
      <c r="U129" s="58" t="s">
        <v>43</v>
      </c>
      <c r="V129" s="49"/>
      <c r="W129" s="237">
        <f>V129*K129</f>
        <v>0</v>
      </c>
      <c r="X129" s="237">
        <v>0</v>
      </c>
      <c r="Y129" s="237">
        <f>X129*K129</f>
        <v>0</v>
      </c>
      <c r="Z129" s="237">
        <v>0</v>
      </c>
      <c r="AA129" s="238">
        <f>Z129*K129</f>
        <v>0</v>
      </c>
      <c r="AR129" s="24" t="s">
        <v>369</v>
      </c>
      <c r="AT129" s="24" t="s">
        <v>237</v>
      </c>
      <c r="AU129" s="24" t="s">
        <v>90</v>
      </c>
      <c r="AY129" s="24" t="s">
        <v>236</v>
      </c>
      <c r="BE129" s="154">
        <f>IF(U129="základní",N129,0)</f>
        <v>0</v>
      </c>
      <c r="BF129" s="154">
        <f>IF(U129="snížená",N129,0)</f>
        <v>0</v>
      </c>
      <c r="BG129" s="154">
        <f>IF(U129="zákl. přenesená",N129,0)</f>
        <v>0</v>
      </c>
      <c r="BH129" s="154">
        <f>IF(U129="sníž. přenesená",N129,0)</f>
        <v>0</v>
      </c>
      <c r="BI129" s="154">
        <f>IF(U129="nulová",N129,0)</f>
        <v>0</v>
      </c>
      <c r="BJ129" s="24" t="s">
        <v>85</v>
      </c>
      <c r="BK129" s="154">
        <f>ROUND(L129*K129,2)</f>
        <v>0</v>
      </c>
      <c r="BL129" s="24" t="s">
        <v>369</v>
      </c>
      <c r="BM129" s="24" t="s">
        <v>934</v>
      </c>
    </row>
    <row r="130" spans="2:63" s="1" customFormat="1" ht="49.9" customHeight="1">
      <c r="B130" s="48"/>
      <c r="C130" s="49"/>
      <c r="D130" s="217" t="s">
        <v>371</v>
      </c>
      <c r="E130" s="49"/>
      <c r="F130" s="49"/>
      <c r="G130" s="49"/>
      <c r="H130" s="49"/>
      <c r="I130" s="49"/>
      <c r="J130" s="49"/>
      <c r="K130" s="49"/>
      <c r="L130" s="49"/>
      <c r="M130" s="49"/>
      <c r="N130" s="269">
        <f>BK130</f>
        <v>0</v>
      </c>
      <c r="O130" s="270"/>
      <c r="P130" s="270"/>
      <c r="Q130" s="270"/>
      <c r="R130" s="50"/>
      <c r="T130" s="203"/>
      <c r="U130" s="74"/>
      <c r="V130" s="74"/>
      <c r="W130" s="74"/>
      <c r="X130" s="74"/>
      <c r="Y130" s="74"/>
      <c r="Z130" s="74"/>
      <c r="AA130" s="76"/>
      <c r="AT130" s="24" t="s">
        <v>77</v>
      </c>
      <c r="AU130" s="24" t="s">
        <v>78</v>
      </c>
      <c r="AY130" s="24" t="s">
        <v>372</v>
      </c>
      <c r="BK130" s="154">
        <v>0</v>
      </c>
    </row>
    <row r="131" spans="2:18" s="1" customFormat="1" ht="6.95" customHeight="1">
      <c r="B131" s="77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9"/>
    </row>
  </sheetData>
  <sheetProtection password="CC35" sheet="1" objects="1" scenarios="1" formatColumns="0" formatRows="0"/>
  <mergeCells count="95">
    <mergeCell ref="D95:H95"/>
    <mergeCell ref="D94:H94"/>
    <mergeCell ref="D96:H96"/>
    <mergeCell ref="D97:H97"/>
    <mergeCell ref="D98:H98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F127:I127"/>
    <mergeCell ref="F126:I126"/>
    <mergeCell ref="F123:I123"/>
    <mergeCell ref="F124:I124"/>
    <mergeCell ref="F125:I125"/>
    <mergeCell ref="F128:I128"/>
    <mergeCell ref="F129:I12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3:Q93"/>
    <mergeCell ref="N97:Q97"/>
    <mergeCell ref="N94:Q94"/>
    <mergeCell ref="N95:Q95"/>
    <mergeCell ref="N96:Q96"/>
    <mergeCell ref="N98:Q98"/>
    <mergeCell ref="N99:Q99"/>
    <mergeCell ref="L101:Q101"/>
    <mergeCell ref="C107:Q107"/>
    <mergeCell ref="F109:P109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N119:Q119"/>
    <mergeCell ref="N120:Q120"/>
    <mergeCell ref="N121:Q121"/>
    <mergeCell ref="L129:M129"/>
    <mergeCell ref="L123:M123"/>
    <mergeCell ref="L124:M124"/>
    <mergeCell ref="L125:M125"/>
    <mergeCell ref="L126:M126"/>
    <mergeCell ref="L127:M127"/>
    <mergeCell ref="L128:M128"/>
    <mergeCell ref="F122:I122"/>
    <mergeCell ref="L122:M122"/>
    <mergeCell ref="N122:Q122"/>
    <mergeCell ref="N123:Q123"/>
    <mergeCell ref="N124:Q124"/>
    <mergeCell ref="N125:Q125"/>
    <mergeCell ref="N126:Q126"/>
    <mergeCell ref="N127:Q127"/>
    <mergeCell ref="N128:Q128"/>
    <mergeCell ref="N129:Q129"/>
    <mergeCell ref="N130:Q130"/>
  </mergeCells>
  <hyperlinks>
    <hyperlink ref="F1:G1" location="C2" display="1) Krycí list rozpočtu"/>
    <hyperlink ref="H1:K1" location="C87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3"/>
      <c r="B1" s="15"/>
      <c r="C1" s="15"/>
      <c r="D1" s="16" t="s">
        <v>1</v>
      </c>
      <c r="E1" s="15"/>
      <c r="F1" s="17" t="s">
        <v>188</v>
      </c>
      <c r="G1" s="17"/>
      <c r="H1" s="164" t="s">
        <v>189</v>
      </c>
      <c r="I1" s="164"/>
      <c r="J1" s="164"/>
      <c r="K1" s="164"/>
      <c r="L1" s="17" t="s">
        <v>190</v>
      </c>
      <c r="M1" s="15"/>
      <c r="N1" s="15"/>
      <c r="O1" s="16" t="s">
        <v>191</v>
      </c>
      <c r="P1" s="15"/>
      <c r="Q1" s="15"/>
      <c r="R1" s="15"/>
      <c r="S1" s="17" t="s">
        <v>192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151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90</v>
      </c>
    </row>
    <row r="4" spans="2:46" ht="36.95" customHeight="1">
      <c r="B4" s="28"/>
      <c r="C4" s="29" t="s">
        <v>193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18</v>
      </c>
      <c r="E6" s="33"/>
      <c r="F6" s="165" t="str">
        <f>'Rekapitulace stavby'!K6</f>
        <v>Neratovice - úprava přechodů na komunikacích II/101 a III/0099, zvýšení bezpečnosti chodců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194</v>
      </c>
      <c r="E7" s="33"/>
      <c r="F7" s="165" t="s">
        <v>924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196</v>
      </c>
      <c r="E8" s="49"/>
      <c r="F8" s="38" t="s">
        <v>935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20</v>
      </c>
      <c r="E9" s="49"/>
      <c r="F9" s="35" t="s">
        <v>21</v>
      </c>
      <c r="G9" s="49"/>
      <c r="H9" s="49"/>
      <c r="I9" s="49"/>
      <c r="J9" s="49"/>
      <c r="K9" s="49"/>
      <c r="L9" s="49"/>
      <c r="M9" s="40" t="s">
        <v>22</v>
      </c>
      <c r="N9" s="49"/>
      <c r="O9" s="35" t="s">
        <v>21</v>
      </c>
      <c r="P9" s="49"/>
      <c r="Q9" s="49"/>
      <c r="R9" s="50"/>
    </row>
    <row r="10" spans="2:18" s="1" customFormat="1" ht="14.4" customHeight="1">
      <c r="B10" s="48"/>
      <c r="C10" s="49"/>
      <c r="D10" s="40" t="s">
        <v>23</v>
      </c>
      <c r="E10" s="49"/>
      <c r="F10" s="35" t="s">
        <v>24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6. 11. 2017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tr">
        <f>IF('Rekapitulace stavby'!AN10="","",'Rekapitulace stavby'!AN10)</f>
        <v/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tr">
        <f>IF('Rekapitulace stavby'!E11="","",'Rekapitulace stavby'!E11)</f>
        <v>Město Neratovice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tr">
        <f>IF('Rekapitulace stavby'!AN11="","",'Rekapitulace stavby'!AN11)</f>
        <v/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tr">
        <f>IF('Rekapitulace stavby'!AN16="","",'Rekapitulace stavby'!AN16)</f>
        <v/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tr">
        <f>IF('Rekapitulace stavby'!E17="","",'Rekapitulace stavby'!E17)</f>
        <v>NOZA s.r.o.Kladno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tr">
        <f>IF('Rekapitulace stavby'!AN17="","",'Rekapitulace stavby'!AN17)</f>
        <v/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36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tr">
        <f>IF('Rekapitulace stavby'!AN19="","",'Rekapitulace stavby'!AN19)</f>
        <v/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tr">
        <f>IF('Rekapitulace stavby'!E20="","",'Rekapitulace stavby'!E20)</f>
        <v>Neubauerová Soňa, SK-Projekt Ostrov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tr">
        <f>IF('Rekapitulace stavby'!AN20="","",'Rekapitulace stavby'!AN20)</f>
        <v/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21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8" t="s">
        <v>198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182</v>
      </c>
      <c r="E29" s="49"/>
      <c r="F29" s="49"/>
      <c r="G29" s="49"/>
      <c r="H29" s="49"/>
      <c r="I29" s="49"/>
      <c r="J29" s="49"/>
      <c r="K29" s="49"/>
      <c r="L29" s="49"/>
      <c r="M29" s="47">
        <f>N101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9" t="s">
        <v>41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42</v>
      </c>
      <c r="E33" s="56" t="s">
        <v>43</v>
      </c>
      <c r="F33" s="57">
        <v>0.21</v>
      </c>
      <c r="G33" s="171" t="s">
        <v>44</v>
      </c>
      <c r="H33" s="172">
        <f>(SUM(BE101:BE108)+SUM(BE127:BE180))</f>
        <v>0</v>
      </c>
      <c r="I33" s="49"/>
      <c r="J33" s="49"/>
      <c r="K33" s="49"/>
      <c r="L33" s="49"/>
      <c r="M33" s="172">
        <f>ROUND((SUM(BE101:BE108)+SUM(BE127:BE180)),2)*F33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45</v>
      </c>
      <c r="F34" s="57">
        <v>0.15</v>
      </c>
      <c r="G34" s="171" t="s">
        <v>44</v>
      </c>
      <c r="H34" s="172">
        <f>(SUM(BF101:BF108)+SUM(BF127:BF180))</f>
        <v>0</v>
      </c>
      <c r="I34" s="49"/>
      <c r="J34" s="49"/>
      <c r="K34" s="49"/>
      <c r="L34" s="49"/>
      <c r="M34" s="172">
        <f>ROUND((SUM(BF101:BF108)+SUM(BF127:BF180)),2)*F34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46</v>
      </c>
      <c r="F35" s="57">
        <v>0.21</v>
      </c>
      <c r="G35" s="171" t="s">
        <v>44</v>
      </c>
      <c r="H35" s="172">
        <f>(SUM(BG101:BG108)+SUM(BG127:BG180))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47</v>
      </c>
      <c r="F36" s="57">
        <v>0.15</v>
      </c>
      <c r="G36" s="171" t="s">
        <v>44</v>
      </c>
      <c r="H36" s="172">
        <f>(SUM(BH101:BH108)+SUM(BH127:BH180))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48</v>
      </c>
      <c r="F37" s="57">
        <v>0</v>
      </c>
      <c r="G37" s="171" t="s">
        <v>44</v>
      </c>
      <c r="H37" s="172">
        <f>(SUM(BI101:BI108)+SUM(BI127:BI180))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61"/>
      <c r="D39" s="173" t="s">
        <v>49</v>
      </c>
      <c r="E39" s="105"/>
      <c r="F39" s="105"/>
      <c r="G39" s="174" t="s">
        <v>50</v>
      </c>
      <c r="H39" s="175" t="s">
        <v>51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52</v>
      </c>
      <c r="E50" s="69"/>
      <c r="F50" s="69"/>
      <c r="G50" s="69"/>
      <c r="H50" s="70"/>
      <c r="I50" s="49"/>
      <c r="J50" s="68" t="s">
        <v>53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54</v>
      </c>
      <c r="E59" s="74"/>
      <c r="F59" s="74"/>
      <c r="G59" s="75" t="s">
        <v>55</v>
      </c>
      <c r="H59" s="76"/>
      <c r="I59" s="49"/>
      <c r="J59" s="73" t="s">
        <v>54</v>
      </c>
      <c r="K59" s="74"/>
      <c r="L59" s="74"/>
      <c r="M59" s="74"/>
      <c r="N59" s="75" t="s">
        <v>55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56</v>
      </c>
      <c r="E61" s="69"/>
      <c r="F61" s="69"/>
      <c r="G61" s="69"/>
      <c r="H61" s="70"/>
      <c r="I61" s="49"/>
      <c r="J61" s="68" t="s">
        <v>57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54</v>
      </c>
      <c r="E70" s="74"/>
      <c r="F70" s="74"/>
      <c r="G70" s="75" t="s">
        <v>55</v>
      </c>
      <c r="H70" s="76"/>
      <c r="I70" s="49"/>
      <c r="J70" s="73" t="s">
        <v>54</v>
      </c>
      <c r="K70" s="74"/>
      <c r="L70" s="74"/>
      <c r="M70" s="74"/>
      <c r="N70" s="75" t="s">
        <v>55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pans="2:21" s="1" customFormat="1" ht="36.95" customHeight="1">
      <c r="B76" s="48"/>
      <c r="C76" s="29" t="s">
        <v>199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pans="2:21" s="1" customFormat="1" ht="30" customHeight="1">
      <c r="B78" s="48"/>
      <c r="C78" s="40" t="s">
        <v>18</v>
      </c>
      <c r="D78" s="49"/>
      <c r="E78" s="49"/>
      <c r="F78" s="165" t="str">
        <f>F6</f>
        <v>Neratovice - úprava přechodů na komunikacích II/101 a III/0099, zvýšení bezpečnosti chodců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spans="2:21" ht="30" customHeight="1">
      <c r="B79" s="28"/>
      <c r="C79" s="40" t="s">
        <v>194</v>
      </c>
      <c r="D79" s="33"/>
      <c r="E79" s="33"/>
      <c r="F79" s="165" t="s">
        <v>924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pans="2:21" s="1" customFormat="1" ht="36.95" customHeight="1">
      <c r="B80" s="48"/>
      <c r="C80" s="87" t="s">
        <v>196</v>
      </c>
      <c r="D80" s="49"/>
      <c r="E80" s="49"/>
      <c r="F80" s="89" t="str">
        <f>F8</f>
        <v>07-2 - SO 402 - Mládežnická a Smetanova - VO - část Město Neratovice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pans="2:2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pans="2:21" s="1" customFormat="1" ht="18" customHeight="1">
      <c r="B82" s="48"/>
      <c r="C82" s="40" t="s">
        <v>23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6. 11. 2017</v>
      </c>
      <c r="N82" s="92"/>
      <c r="O82" s="92"/>
      <c r="P82" s="92"/>
      <c r="Q82" s="49"/>
      <c r="R82" s="50"/>
      <c r="T82" s="181"/>
      <c r="U82" s="181"/>
    </row>
    <row r="83" spans="2:21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pans="2:21" s="1" customFormat="1" ht="13.5">
      <c r="B84" s="48"/>
      <c r="C84" s="40" t="s">
        <v>27</v>
      </c>
      <c r="D84" s="49"/>
      <c r="E84" s="49"/>
      <c r="F84" s="35" t="str">
        <f>E13</f>
        <v>Město Neratovice</v>
      </c>
      <c r="G84" s="49"/>
      <c r="H84" s="49"/>
      <c r="I84" s="49"/>
      <c r="J84" s="49"/>
      <c r="K84" s="40" t="s">
        <v>33</v>
      </c>
      <c r="L84" s="49"/>
      <c r="M84" s="35" t="str">
        <f>E19</f>
        <v>NOZA s.r.o.Kladno</v>
      </c>
      <c r="N84" s="35"/>
      <c r="O84" s="35"/>
      <c r="P84" s="35"/>
      <c r="Q84" s="35"/>
      <c r="R84" s="50"/>
      <c r="T84" s="181"/>
      <c r="U84" s="181"/>
    </row>
    <row r="85" spans="2:21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36</v>
      </c>
      <c r="L85" s="49"/>
      <c r="M85" s="35" t="str">
        <f>E22</f>
        <v>Neubauerová Soňa, SK-Projekt Ostrov</v>
      </c>
      <c r="N85" s="35"/>
      <c r="O85" s="35"/>
      <c r="P85" s="35"/>
      <c r="Q85" s="35"/>
      <c r="R85" s="50"/>
      <c r="T85" s="181"/>
      <c r="U85" s="181"/>
    </row>
    <row r="86" spans="2:21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pans="2:21" s="1" customFormat="1" ht="29.25" customHeight="1">
      <c r="B87" s="48"/>
      <c r="C87" s="183" t="s">
        <v>200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201</v>
      </c>
      <c r="O87" s="161"/>
      <c r="P87" s="161"/>
      <c r="Q87" s="161"/>
      <c r="R87" s="50"/>
      <c r="T87" s="181"/>
      <c r="U87" s="181"/>
    </row>
    <row r="88" spans="2:21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pans="2:47" s="1" customFormat="1" ht="29.25" customHeight="1">
      <c r="B89" s="48"/>
      <c r="C89" s="184" t="s">
        <v>202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N127</f>
        <v>0</v>
      </c>
      <c r="O89" s="185"/>
      <c r="P89" s="185"/>
      <c r="Q89" s="185"/>
      <c r="R89" s="50"/>
      <c r="T89" s="181"/>
      <c r="U89" s="181"/>
      <c r="AU89" s="24" t="s">
        <v>203</v>
      </c>
    </row>
    <row r="90" spans="2:21" s="7" customFormat="1" ht="24.95" customHeight="1">
      <c r="B90" s="186"/>
      <c r="C90" s="187"/>
      <c r="D90" s="188" t="s">
        <v>589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N128</f>
        <v>0</v>
      </c>
      <c r="O90" s="187"/>
      <c r="P90" s="187"/>
      <c r="Q90" s="187"/>
      <c r="R90" s="190"/>
      <c r="T90" s="191"/>
      <c r="U90" s="191"/>
    </row>
    <row r="91" spans="2:21" s="8" customFormat="1" ht="19.9" customHeight="1">
      <c r="B91" s="192"/>
      <c r="C91" s="136"/>
      <c r="D91" s="149" t="s">
        <v>788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N129</f>
        <v>0</v>
      </c>
      <c r="O91" s="136"/>
      <c r="P91" s="136"/>
      <c r="Q91" s="136"/>
      <c r="R91" s="193"/>
      <c r="T91" s="194"/>
      <c r="U91" s="194"/>
    </row>
    <row r="92" spans="2:21" s="7" customFormat="1" ht="24.95" customHeight="1">
      <c r="B92" s="186"/>
      <c r="C92" s="187"/>
      <c r="D92" s="188" t="s">
        <v>211</v>
      </c>
      <c r="E92" s="187"/>
      <c r="F92" s="187"/>
      <c r="G92" s="187"/>
      <c r="H92" s="187"/>
      <c r="I92" s="187"/>
      <c r="J92" s="187"/>
      <c r="K92" s="187"/>
      <c r="L92" s="187"/>
      <c r="M92" s="187"/>
      <c r="N92" s="189">
        <f>N141</f>
        <v>0</v>
      </c>
      <c r="O92" s="187"/>
      <c r="P92" s="187"/>
      <c r="Q92" s="187"/>
      <c r="R92" s="190"/>
      <c r="T92" s="191"/>
      <c r="U92" s="191"/>
    </row>
    <row r="93" spans="2:21" s="8" customFormat="1" ht="19.9" customHeight="1">
      <c r="B93" s="192"/>
      <c r="C93" s="136"/>
      <c r="D93" s="149" t="s">
        <v>789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8">
        <f>N142</f>
        <v>0</v>
      </c>
      <c r="O93" s="136"/>
      <c r="P93" s="136"/>
      <c r="Q93" s="136"/>
      <c r="R93" s="193"/>
      <c r="T93" s="194"/>
      <c r="U93" s="194"/>
    </row>
    <row r="94" spans="2:21" s="8" customFormat="1" ht="19.9" customHeight="1">
      <c r="B94" s="192"/>
      <c r="C94" s="136"/>
      <c r="D94" s="149" t="s">
        <v>212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8">
        <f>N152</f>
        <v>0</v>
      </c>
      <c r="O94" s="136"/>
      <c r="P94" s="136"/>
      <c r="Q94" s="136"/>
      <c r="R94" s="193"/>
      <c r="T94" s="194"/>
      <c r="U94" s="194"/>
    </row>
    <row r="95" spans="2:21" s="7" customFormat="1" ht="24.95" customHeight="1">
      <c r="B95" s="186"/>
      <c r="C95" s="187"/>
      <c r="D95" s="188" t="s">
        <v>375</v>
      </c>
      <c r="E95" s="187"/>
      <c r="F95" s="187"/>
      <c r="G95" s="187"/>
      <c r="H95" s="187"/>
      <c r="I95" s="187"/>
      <c r="J95" s="187"/>
      <c r="K95" s="187"/>
      <c r="L95" s="187"/>
      <c r="M95" s="187"/>
      <c r="N95" s="189">
        <f>N167</f>
        <v>0</v>
      </c>
      <c r="O95" s="187"/>
      <c r="P95" s="187"/>
      <c r="Q95" s="187"/>
      <c r="R95" s="190"/>
      <c r="T95" s="191"/>
      <c r="U95" s="191"/>
    </row>
    <row r="96" spans="2:21" s="8" customFormat="1" ht="19.9" customHeight="1">
      <c r="B96" s="192"/>
      <c r="C96" s="136"/>
      <c r="D96" s="149" t="s">
        <v>790</v>
      </c>
      <c r="E96" s="136"/>
      <c r="F96" s="136"/>
      <c r="G96" s="136"/>
      <c r="H96" s="136"/>
      <c r="I96" s="136"/>
      <c r="J96" s="136"/>
      <c r="K96" s="136"/>
      <c r="L96" s="136"/>
      <c r="M96" s="136"/>
      <c r="N96" s="138">
        <f>N170</f>
        <v>0</v>
      </c>
      <c r="O96" s="136"/>
      <c r="P96" s="136"/>
      <c r="Q96" s="136"/>
      <c r="R96" s="193"/>
      <c r="T96" s="194"/>
      <c r="U96" s="194"/>
    </row>
    <row r="97" spans="2:21" s="8" customFormat="1" ht="19.9" customHeight="1">
      <c r="B97" s="192"/>
      <c r="C97" s="136"/>
      <c r="D97" s="149" t="s">
        <v>791</v>
      </c>
      <c r="E97" s="136"/>
      <c r="F97" s="136"/>
      <c r="G97" s="136"/>
      <c r="H97" s="136"/>
      <c r="I97" s="136"/>
      <c r="J97" s="136"/>
      <c r="K97" s="136"/>
      <c r="L97" s="136"/>
      <c r="M97" s="136"/>
      <c r="N97" s="138">
        <f>N173</f>
        <v>0</v>
      </c>
      <c r="O97" s="136"/>
      <c r="P97" s="136"/>
      <c r="Q97" s="136"/>
      <c r="R97" s="193"/>
      <c r="T97" s="194"/>
      <c r="U97" s="194"/>
    </row>
    <row r="98" spans="2:21" s="8" customFormat="1" ht="19.9" customHeight="1">
      <c r="B98" s="192"/>
      <c r="C98" s="136"/>
      <c r="D98" s="149" t="s">
        <v>792</v>
      </c>
      <c r="E98" s="136"/>
      <c r="F98" s="136"/>
      <c r="G98" s="136"/>
      <c r="H98" s="136"/>
      <c r="I98" s="136"/>
      <c r="J98" s="136"/>
      <c r="K98" s="136"/>
      <c r="L98" s="136"/>
      <c r="M98" s="136"/>
      <c r="N98" s="138">
        <f>N176</f>
        <v>0</v>
      </c>
      <c r="O98" s="136"/>
      <c r="P98" s="136"/>
      <c r="Q98" s="136"/>
      <c r="R98" s="193"/>
      <c r="T98" s="194"/>
      <c r="U98" s="194"/>
    </row>
    <row r="99" spans="2:21" s="8" customFormat="1" ht="19.9" customHeight="1">
      <c r="B99" s="192"/>
      <c r="C99" s="136"/>
      <c r="D99" s="149" t="s">
        <v>793</v>
      </c>
      <c r="E99" s="136"/>
      <c r="F99" s="136"/>
      <c r="G99" s="136"/>
      <c r="H99" s="136"/>
      <c r="I99" s="136"/>
      <c r="J99" s="136"/>
      <c r="K99" s="136"/>
      <c r="L99" s="136"/>
      <c r="M99" s="136"/>
      <c r="N99" s="138">
        <f>N178</f>
        <v>0</v>
      </c>
      <c r="O99" s="136"/>
      <c r="P99" s="136"/>
      <c r="Q99" s="136"/>
      <c r="R99" s="193"/>
      <c r="T99" s="194"/>
      <c r="U99" s="194"/>
    </row>
    <row r="100" spans="2:21" s="1" customFormat="1" ht="21.8" customHeight="1"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0"/>
      <c r="T100" s="181"/>
      <c r="U100" s="181"/>
    </row>
    <row r="101" spans="2:21" s="1" customFormat="1" ht="29.25" customHeight="1">
      <c r="B101" s="48"/>
      <c r="C101" s="184" t="s">
        <v>213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185">
        <f>ROUND(N102+N103+N104+N105+N106+N107,2)</f>
        <v>0</v>
      </c>
      <c r="O101" s="195"/>
      <c r="P101" s="195"/>
      <c r="Q101" s="195"/>
      <c r="R101" s="50"/>
      <c r="T101" s="196"/>
      <c r="U101" s="197" t="s">
        <v>42</v>
      </c>
    </row>
    <row r="102" spans="2:65" s="1" customFormat="1" ht="18" customHeight="1">
      <c r="B102" s="48"/>
      <c r="C102" s="49"/>
      <c r="D102" s="155" t="s">
        <v>214</v>
      </c>
      <c r="E102" s="149"/>
      <c r="F102" s="149"/>
      <c r="G102" s="149"/>
      <c r="H102" s="149"/>
      <c r="I102" s="49"/>
      <c r="J102" s="49"/>
      <c r="K102" s="49"/>
      <c r="L102" s="49"/>
      <c r="M102" s="49"/>
      <c r="N102" s="150">
        <f>ROUND(N89*T102,2)</f>
        <v>0</v>
      </c>
      <c r="O102" s="138"/>
      <c r="P102" s="138"/>
      <c r="Q102" s="138"/>
      <c r="R102" s="50"/>
      <c r="S102" s="198"/>
      <c r="T102" s="199"/>
      <c r="U102" s="200" t="s">
        <v>43</v>
      </c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201" t="s">
        <v>215</v>
      </c>
      <c r="AZ102" s="198"/>
      <c r="BA102" s="198"/>
      <c r="BB102" s="198"/>
      <c r="BC102" s="198"/>
      <c r="BD102" s="198"/>
      <c r="BE102" s="202">
        <f>IF(U102="základní",N102,0)</f>
        <v>0</v>
      </c>
      <c r="BF102" s="202">
        <f>IF(U102="snížená",N102,0)</f>
        <v>0</v>
      </c>
      <c r="BG102" s="202">
        <f>IF(U102="zákl. přenesená",N102,0)</f>
        <v>0</v>
      </c>
      <c r="BH102" s="202">
        <f>IF(U102="sníž. přenesená",N102,0)</f>
        <v>0</v>
      </c>
      <c r="BI102" s="202">
        <f>IF(U102="nulová",N102,0)</f>
        <v>0</v>
      </c>
      <c r="BJ102" s="201" t="s">
        <v>85</v>
      </c>
      <c r="BK102" s="198"/>
      <c r="BL102" s="198"/>
      <c r="BM102" s="198"/>
    </row>
    <row r="103" spans="2:65" s="1" customFormat="1" ht="18" customHeight="1">
      <c r="B103" s="48"/>
      <c r="C103" s="49"/>
      <c r="D103" s="155" t="s">
        <v>216</v>
      </c>
      <c r="E103" s="149"/>
      <c r="F103" s="149"/>
      <c r="G103" s="149"/>
      <c r="H103" s="149"/>
      <c r="I103" s="49"/>
      <c r="J103" s="49"/>
      <c r="K103" s="49"/>
      <c r="L103" s="49"/>
      <c r="M103" s="49"/>
      <c r="N103" s="150">
        <f>ROUND(N89*T103,2)</f>
        <v>0</v>
      </c>
      <c r="O103" s="138"/>
      <c r="P103" s="138"/>
      <c r="Q103" s="138"/>
      <c r="R103" s="50"/>
      <c r="S103" s="198"/>
      <c r="T103" s="199"/>
      <c r="U103" s="200" t="s">
        <v>43</v>
      </c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201" t="s">
        <v>215</v>
      </c>
      <c r="AZ103" s="198"/>
      <c r="BA103" s="198"/>
      <c r="BB103" s="198"/>
      <c r="BC103" s="198"/>
      <c r="BD103" s="198"/>
      <c r="BE103" s="202">
        <f>IF(U103="základní",N103,0)</f>
        <v>0</v>
      </c>
      <c r="BF103" s="202">
        <f>IF(U103="snížená",N103,0)</f>
        <v>0</v>
      </c>
      <c r="BG103" s="202">
        <f>IF(U103="zákl. přenesená",N103,0)</f>
        <v>0</v>
      </c>
      <c r="BH103" s="202">
        <f>IF(U103="sníž. přenesená",N103,0)</f>
        <v>0</v>
      </c>
      <c r="BI103" s="202">
        <f>IF(U103="nulová",N103,0)</f>
        <v>0</v>
      </c>
      <c r="BJ103" s="201" t="s">
        <v>85</v>
      </c>
      <c r="BK103" s="198"/>
      <c r="BL103" s="198"/>
      <c r="BM103" s="198"/>
    </row>
    <row r="104" spans="2:65" s="1" customFormat="1" ht="18" customHeight="1">
      <c r="B104" s="48"/>
      <c r="C104" s="49"/>
      <c r="D104" s="155" t="s">
        <v>217</v>
      </c>
      <c r="E104" s="149"/>
      <c r="F104" s="149"/>
      <c r="G104" s="149"/>
      <c r="H104" s="149"/>
      <c r="I104" s="49"/>
      <c r="J104" s="49"/>
      <c r="K104" s="49"/>
      <c r="L104" s="49"/>
      <c r="M104" s="49"/>
      <c r="N104" s="150">
        <f>ROUND(N89*T104,2)</f>
        <v>0</v>
      </c>
      <c r="O104" s="138"/>
      <c r="P104" s="138"/>
      <c r="Q104" s="138"/>
      <c r="R104" s="50"/>
      <c r="S104" s="198"/>
      <c r="T104" s="199"/>
      <c r="U104" s="200" t="s">
        <v>43</v>
      </c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201" t="s">
        <v>215</v>
      </c>
      <c r="AZ104" s="198"/>
      <c r="BA104" s="198"/>
      <c r="BB104" s="198"/>
      <c r="BC104" s="198"/>
      <c r="BD104" s="198"/>
      <c r="BE104" s="202">
        <f>IF(U104="základní",N104,0)</f>
        <v>0</v>
      </c>
      <c r="BF104" s="202">
        <f>IF(U104="snížená",N104,0)</f>
        <v>0</v>
      </c>
      <c r="BG104" s="202">
        <f>IF(U104="zákl. přenesená",N104,0)</f>
        <v>0</v>
      </c>
      <c r="BH104" s="202">
        <f>IF(U104="sníž. přenesená",N104,0)</f>
        <v>0</v>
      </c>
      <c r="BI104" s="202">
        <f>IF(U104="nulová",N104,0)</f>
        <v>0</v>
      </c>
      <c r="BJ104" s="201" t="s">
        <v>85</v>
      </c>
      <c r="BK104" s="198"/>
      <c r="BL104" s="198"/>
      <c r="BM104" s="198"/>
    </row>
    <row r="105" spans="2:65" s="1" customFormat="1" ht="18" customHeight="1">
      <c r="B105" s="48"/>
      <c r="C105" s="49"/>
      <c r="D105" s="155" t="s">
        <v>218</v>
      </c>
      <c r="E105" s="149"/>
      <c r="F105" s="149"/>
      <c r="G105" s="149"/>
      <c r="H105" s="149"/>
      <c r="I105" s="49"/>
      <c r="J105" s="49"/>
      <c r="K105" s="49"/>
      <c r="L105" s="49"/>
      <c r="M105" s="49"/>
      <c r="N105" s="150">
        <f>ROUND(N89*T105,2)</f>
        <v>0</v>
      </c>
      <c r="O105" s="138"/>
      <c r="P105" s="138"/>
      <c r="Q105" s="138"/>
      <c r="R105" s="50"/>
      <c r="S105" s="198"/>
      <c r="T105" s="199"/>
      <c r="U105" s="200" t="s">
        <v>43</v>
      </c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201" t="s">
        <v>215</v>
      </c>
      <c r="AZ105" s="198"/>
      <c r="BA105" s="198"/>
      <c r="BB105" s="198"/>
      <c r="BC105" s="198"/>
      <c r="BD105" s="198"/>
      <c r="BE105" s="202">
        <f>IF(U105="základní",N105,0)</f>
        <v>0</v>
      </c>
      <c r="BF105" s="202">
        <f>IF(U105="snížená",N105,0)</f>
        <v>0</v>
      </c>
      <c r="BG105" s="202">
        <f>IF(U105="zákl. přenesená",N105,0)</f>
        <v>0</v>
      </c>
      <c r="BH105" s="202">
        <f>IF(U105="sníž. přenesená",N105,0)</f>
        <v>0</v>
      </c>
      <c r="BI105" s="202">
        <f>IF(U105="nulová",N105,0)</f>
        <v>0</v>
      </c>
      <c r="BJ105" s="201" t="s">
        <v>85</v>
      </c>
      <c r="BK105" s="198"/>
      <c r="BL105" s="198"/>
      <c r="BM105" s="198"/>
    </row>
    <row r="106" spans="2:65" s="1" customFormat="1" ht="18" customHeight="1">
      <c r="B106" s="48"/>
      <c r="C106" s="49"/>
      <c r="D106" s="155" t="s">
        <v>219</v>
      </c>
      <c r="E106" s="149"/>
      <c r="F106" s="149"/>
      <c r="G106" s="149"/>
      <c r="H106" s="149"/>
      <c r="I106" s="49"/>
      <c r="J106" s="49"/>
      <c r="K106" s="49"/>
      <c r="L106" s="49"/>
      <c r="M106" s="49"/>
      <c r="N106" s="150">
        <f>ROUND(N89*T106,2)</f>
        <v>0</v>
      </c>
      <c r="O106" s="138"/>
      <c r="P106" s="138"/>
      <c r="Q106" s="138"/>
      <c r="R106" s="50"/>
      <c r="S106" s="198"/>
      <c r="T106" s="199"/>
      <c r="U106" s="200" t="s">
        <v>43</v>
      </c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201" t="s">
        <v>215</v>
      </c>
      <c r="AZ106" s="198"/>
      <c r="BA106" s="198"/>
      <c r="BB106" s="198"/>
      <c r="BC106" s="198"/>
      <c r="BD106" s="198"/>
      <c r="BE106" s="202">
        <f>IF(U106="základní",N106,0)</f>
        <v>0</v>
      </c>
      <c r="BF106" s="202">
        <f>IF(U106="snížená",N106,0)</f>
        <v>0</v>
      </c>
      <c r="BG106" s="202">
        <f>IF(U106="zákl. přenesená",N106,0)</f>
        <v>0</v>
      </c>
      <c r="BH106" s="202">
        <f>IF(U106="sníž. přenesená",N106,0)</f>
        <v>0</v>
      </c>
      <c r="BI106" s="202">
        <f>IF(U106="nulová",N106,0)</f>
        <v>0</v>
      </c>
      <c r="BJ106" s="201" t="s">
        <v>85</v>
      </c>
      <c r="BK106" s="198"/>
      <c r="BL106" s="198"/>
      <c r="BM106" s="198"/>
    </row>
    <row r="107" spans="2:65" s="1" customFormat="1" ht="18" customHeight="1">
      <c r="B107" s="48"/>
      <c r="C107" s="49"/>
      <c r="D107" s="149" t="s">
        <v>220</v>
      </c>
      <c r="E107" s="49"/>
      <c r="F107" s="49"/>
      <c r="G107" s="49"/>
      <c r="H107" s="49"/>
      <c r="I107" s="49"/>
      <c r="J107" s="49"/>
      <c r="K107" s="49"/>
      <c r="L107" s="49"/>
      <c r="M107" s="49"/>
      <c r="N107" s="150">
        <f>ROUND(N89*T107,2)</f>
        <v>0</v>
      </c>
      <c r="O107" s="138"/>
      <c r="P107" s="138"/>
      <c r="Q107" s="138"/>
      <c r="R107" s="50"/>
      <c r="S107" s="198"/>
      <c r="T107" s="203"/>
      <c r="U107" s="204" t="s">
        <v>43</v>
      </c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201" t="s">
        <v>221</v>
      </c>
      <c r="AZ107" s="198"/>
      <c r="BA107" s="198"/>
      <c r="BB107" s="198"/>
      <c r="BC107" s="198"/>
      <c r="BD107" s="198"/>
      <c r="BE107" s="202">
        <f>IF(U107="základní",N107,0)</f>
        <v>0</v>
      </c>
      <c r="BF107" s="202">
        <f>IF(U107="snížená",N107,0)</f>
        <v>0</v>
      </c>
      <c r="BG107" s="202">
        <f>IF(U107="zákl. přenesená",N107,0)</f>
        <v>0</v>
      </c>
      <c r="BH107" s="202">
        <f>IF(U107="sníž. přenesená",N107,0)</f>
        <v>0</v>
      </c>
      <c r="BI107" s="202">
        <f>IF(U107="nulová",N107,0)</f>
        <v>0</v>
      </c>
      <c r="BJ107" s="201" t="s">
        <v>85</v>
      </c>
      <c r="BK107" s="198"/>
      <c r="BL107" s="198"/>
      <c r="BM107" s="198"/>
    </row>
    <row r="108" spans="2:21" s="1" customFormat="1" ht="13.5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  <c r="T108" s="181"/>
      <c r="U108" s="181"/>
    </row>
    <row r="109" spans="2:21" s="1" customFormat="1" ht="29.25" customHeight="1">
      <c r="B109" s="48"/>
      <c r="C109" s="160" t="s">
        <v>187</v>
      </c>
      <c r="D109" s="161"/>
      <c r="E109" s="161"/>
      <c r="F109" s="161"/>
      <c r="G109" s="161"/>
      <c r="H109" s="161"/>
      <c r="I109" s="161"/>
      <c r="J109" s="161"/>
      <c r="K109" s="161"/>
      <c r="L109" s="162">
        <f>ROUND(SUM(N89+N101),2)</f>
        <v>0</v>
      </c>
      <c r="M109" s="162"/>
      <c r="N109" s="162"/>
      <c r="O109" s="162"/>
      <c r="P109" s="162"/>
      <c r="Q109" s="162"/>
      <c r="R109" s="50"/>
      <c r="T109" s="181"/>
      <c r="U109" s="181"/>
    </row>
    <row r="110" spans="2:21" s="1" customFormat="1" ht="6.95" customHeight="1"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9"/>
      <c r="T110" s="181"/>
      <c r="U110" s="181"/>
    </row>
    <row r="114" spans="2:18" s="1" customFormat="1" ht="6.95" customHeight="1">
      <c r="B114" s="80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2:18" s="1" customFormat="1" ht="36.95" customHeight="1">
      <c r="B115" s="48"/>
      <c r="C115" s="29" t="s">
        <v>222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50"/>
    </row>
    <row r="116" spans="2:18" s="1" customFormat="1" ht="6.95" customHeigh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17" spans="2:18" s="1" customFormat="1" ht="30" customHeight="1">
      <c r="B117" s="48"/>
      <c r="C117" s="40" t="s">
        <v>18</v>
      </c>
      <c r="D117" s="49"/>
      <c r="E117" s="49"/>
      <c r="F117" s="165" t="str">
        <f>F6</f>
        <v>Neratovice - úprava přechodů na komunikacích II/101 a III/0099, zvýšení bezpečnosti chodců</v>
      </c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9"/>
      <c r="R117" s="50"/>
    </row>
    <row r="118" spans="2:18" ht="30" customHeight="1">
      <c r="B118" s="28"/>
      <c r="C118" s="40" t="s">
        <v>194</v>
      </c>
      <c r="D118" s="33"/>
      <c r="E118" s="33"/>
      <c r="F118" s="165" t="s">
        <v>924</v>
      </c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1"/>
    </row>
    <row r="119" spans="2:18" s="1" customFormat="1" ht="36.95" customHeight="1">
      <c r="B119" s="48"/>
      <c r="C119" s="87" t="s">
        <v>196</v>
      </c>
      <c r="D119" s="49"/>
      <c r="E119" s="49"/>
      <c r="F119" s="89" t="str">
        <f>F8</f>
        <v>07-2 - SO 402 - Mládežnická a Smetanova - VO - část Město Neratovice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0"/>
    </row>
    <row r="120" spans="2:18" s="1" customFormat="1" ht="6.95" customHeight="1"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50"/>
    </row>
    <row r="121" spans="2:18" s="1" customFormat="1" ht="18" customHeight="1">
      <c r="B121" s="48"/>
      <c r="C121" s="40" t="s">
        <v>23</v>
      </c>
      <c r="D121" s="49"/>
      <c r="E121" s="49"/>
      <c r="F121" s="35" t="str">
        <f>F10</f>
        <v xml:space="preserve"> </v>
      </c>
      <c r="G121" s="49"/>
      <c r="H121" s="49"/>
      <c r="I121" s="49"/>
      <c r="J121" s="49"/>
      <c r="K121" s="40" t="s">
        <v>25</v>
      </c>
      <c r="L121" s="49"/>
      <c r="M121" s="92" t="str">
        <f>IF(O10="","",O10)</f>
        <v>6. 11. 2017</v>
      </c>
      <c r="N121" s="92"/>
      <c r="O121" s="92"/>
      <c r="P121" s="92"/>
      <c r="Q121" s="49"/>
      <c r="R121" s="50"/>
    </row>
    <row r="122" spans="2:18" s="1" customFormat="1" ht="6.95" customHeight="1"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50"/>
    </row>
    <row r="123" spans="2:18" s="1" customFormat="1" ht="13.5">
      <c r="B123" s="48"/>
      <c r="C123" s="40" t="s">
        <v>27</v>
      </c>
      <c r="D123" s="49"/>
      <c r="E123" s="49"/>
      <c r="F123" s="35" t="str">
        <f>E13</f>
        <v>Město Neratovice</v>
      </c>
      <c r="G123" s="49"/>
      <c r="H123" s="49"/>
      <c r="I123" s="49"/>
      <c r="J123" s="49"/>
      <c r="K123" s="40" t="s">
        <v>33</v>
      </c>
      <c r="L123" s="49"/>
      <c r="M123" s="35" t="str">
        <f>E19</f>
        <v>NOZA s.r.o.Kladno</v>
      </c>
      <c r="N123" s="35"/>
      <c r="O123" s="35"/>
      <c r="P123" s="35"/>
      <c r="Q123" s="35"/>
      <c r="R123" s="50"/>
    </row>
    <row r="124" spans="2:18" s="1" customFormat="1" ht="14.4" customHeight="1">
      <c r="B124" s="48"/>
      <c r="C124" s="40" t="s">
        <v>31</v>
      </c>
      <c r="D124" s="49"/>
      <c r="E124" s="49"/>
      <c r="F124" s="35" t="str">
        <f>IF(E16="","",E16)</f>
        <v>Vyplň údaj</v>
      </c>
      <c r="G124" s="49"/>
      <c r="H124" s="49"/>
      <c r="I124" s="49"/>
      <c r="J124" s="49"/>
      <c r="K124" s="40" t="s">
        <v>36</v>
      </c>
      <c r="L124" s="49"/>
      <c r="M124" s="35" t="str">
        <f>E22</f>
        <v>Neubauerová Soňa, SK-Projekt Ostrov</v>
      </c>
      <c r="N124" s="35"/>
      <c r="O124" s="35"/>
      <c r="P124" s="35"/>
      <c r="Q124" s="35"/>
      <c r="R124" s="50"/>
    </row>
    <row r="125" spans="2:18" s="1" customFormat="1" ht="10.3" customHeight="1"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50"/>
    </row>
    <row r="126" spans="2:27" s="9" customFormat="1" ht="29.25" customHeight="1">
      <c r="B126" s="205"/>
      <c r="C126" s="206" t="s">
        <v>223</v>
      </c>
      <c r="D126" s="207" t="s">
        <v>224</v>
      </c>
      <c r="E126" s="207" t="s">
        <v>60</v>
      </c>
      <c r="F126" s="207" t="s">
        <v>225</v>
      </c>
      <c r="G126" s="207"/>
      <c r="H126" s="207"/>
      <c r="I126" s="207"/>
      <c r="J126" s="207" t="s">
        <v>226</v>
      </c>
      <c r="K126" s="207" t="s">
        <v>227</v>
      </c>
      <c r="L126" s="207" t="s">
        <v>228</v>
      </c>
      <c r="M126" s="207"/>
      <c r="N126" s="207" t="s">
        <v>201</v>
      </c>
      <c r="O126" s="207"/>
      <c r="P126" s="207"/>
      <c r="Q126" s="208"/>
      <c r="R126" s="209"/>
      <c r="T126" s="108" t="s">
        <v>229</v>
      </c>
      <c r="U126" s="109" t="s">
        <v>42</v>
      </c>
      <c r="V126" s="109" t="s">
        <v>230</v>
      </c>
      <c r="W126" s="109" t="s">
        <v>231</v>
      </c>
      <c r="X126" s="109" t="s">
        <v>232</v>
      </c>
      <c r="Y126" s="109" t="s">
        <v>233</v>
      </c>
      <c r="Z126" s="109" t="s">
        <v>234</v>
      </c>
      <c r="AA126" s="110" t="s">
        <v>235</v>
      </c>
    </row>
    <row r="127" spans="2:63" s="1" customFormat="1" ht="29.25" customHeight="1">
      <c r="B127" s="48"/>
      <c r="C127" s="112" t="s">
        <v>198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210">
        <f>BK127</f>
        <v>0</v>
      </c>
      <c r="O127" s="211"/>
      <c r="P127" s="211"/>
      <c r="Q127" s="211"/>
      <c r="R127" s="50"/>
      <c r="T127" s="111"/>
      <c r="U127" s="69"/>
      <c r="V127" s="69"/>
      <c r="W127" s="212">
        <f>W128+W141+W167+W181</f>
        <v>0</v>
      </c>
      <c r="X127" s="69"/>
      <c r="Y127" s="212">
        <f>Y128+Y141+Y167+Y181</f>
        <v>7.115015999999999</v>
      </c>
      <c r="Z127" s="69"/>
      <c r="AA127" s="213">
        <f>AA128+AA141+AA167+AA181</f>
        <v>0</v>
      </c>
      <c r="AT127" s="24" t="s">
        <v>77</v>
      </c>
      <c r="AU127" s="24" t="s">
        <v>203</v>
      </c>
      <c r="BK127" s="214">
        <f>BK128+BK141+BK167+BK181</f>
        <v>0</v>
      </c>
    </row>
    <row r="128" spans="2:63" s="10" customFormat="1" ht="37.4" customHeight="1">
      <c r="B128" s="215"/>
      <c r="C128" s="216"/>
      <c r="D128" s="217" t="s">
        <v>589</v>
      </c>
      <c r="E128" s="217"/>
      <c r="F128" s="217"/>
      <c r="G128" s="217"/>
      <c r="H128" s="217"/>
      <c r="I128" s="217"/>
      <c r="J128" s="217"/>
      <c r="K128" s="217"/>
      <c r="L128" s="217"/>
      <c r="M128" s="217"/>
      <c r="N128" s="218">
        <f>BK128</f>
        <v>0</v>
      </c>
      <c r="O128" s="189"/>
      <c r="P128" s="189"/>
      <c r="Q128" s="189"/>
      <c r="R128" s="219"/>
      <c r="T128" s="220"/>
      <c r="U128" s="216"/>
      <c r="V128" s="216"/>
      <c r="W128" s="221">
        <f>W129</f>
        <v>0</v>
      </c>
      <c r="X128" s="216"/>
      <c r="Y128" s="221">
        <f>Y129</f>
        <v>0.016390000000000002</v>
      </c>
      <c r="Z128" s="216"/>
      <c r="AA128" s="222">
        <f>AA129</f>
        <v>0</v>
      </c>
      <c r="AR128" s="223" t="s">
        <v>90</v>
      </c>
      <c r="AT128" s="224" t="s">
        <v>77</v>
      </c>
      <c r="AU128" s="224" t="s">
        <v>78</v>
      </c>
      <c r="AY128" s="223" t="s">
        <v>236</v>
      </c>
      <c r="BK128" s="225">
        <f>BK129</f>
        <v>0</v>
      </c>
    </row>
    <row r="129" spans="2:63" s="10" customFormat="1" ht="19.9" customHeight="1">
      <c r="B129" s="215"/>
      <c r="C129" s="216"/>
      <c r="D129" s="226" t="s">
        <v>788</v>
      </c>
      <c r="E129" s="226"/>
      <c r="F129" s="226"/>
      <c r="G129" s="226"/>
      <c r="H129" s="226"/>
      <c r="I129" s="226"/>
      <c r="J129" s="226"/>
      <c r="K129" s="226"/>
      <c r="L129" s="226"/>
      <c r="M129" s="226"/>
      <c r="N129" s="227">
        <f>BK129</f>
        <v>0</v>
      </c>
      <c r="O129" s="228"/>
      <c r="P129" s="228"/>
      <c r="Q129" s="228"/>
      <c r="R129" s="219"/>
      <c r="T129" s="220"/>
      <c r="U129" s="216"/>
      <c r="V129" s="216"/>
      <c r="W129" s="221">
        <f>SUM(W130:W140)</f>
        <v>0</v>
      </c>
      <c r="X129" s="216"/>
      <c r="Y129" s="221">
        <f>SUM(Y130:Y140)</f>
        <v>0.016390000000000002</v>
      </c>
      <c r="Z129" s="216"/>
      <c r="AA129" s="222">
        <f>SUM(AA130:AA140)</f>
        <v>0</v>
      </c>
      <c r="AR129" s="223" t="s">
        <v>90</v>
      </c>
      <c r="AT129" s="224" t="s">
        <v>77</v>
      </c>
      <c r="AU129" s="224" t="s">
        <v>85</v>
      </c>
      <c r="AY129" s="223" t="s">
        <v>236</v>
      </c>
      <c r="BK129" s="225">
        <f>SUM(BK130:BK140)</f>
        <v>0</v>
      </c>
    </row>
    <row r="130" spans="2:65" s="1" customFormat="1" ht="25.5" customHeight="1">
      <c r="B130" s="48"/>
      <c r="C130" s="229" t="s">
        <v>85</v>
      </c>
      <c r="D130" s="229" t="s">
        <v>237</v>
      </c>
      <c r="E130" s="230" t="s">
        <v>794</v>
      </c>
      <c r="F130" s="231" t="s">
        <v>795</v>
      </c>
      <c r="G130" s="231"/>
      <c r="H130" s="231"/>
      <c r="I130" s="231"/>
      <c r="J130" s="232" t="s">
        <v>293</v>
      </c>
      <c r="K130" s="233">
        <v>1.5</v>
      </c>
      <c r="L130" s="234">
        <v>0</v>
      </c>
      <c r="M130" s="235"/>
      <c r="N130" s="233">
        <f>ROUND(L130*K130,2)</f>
        <v>0</v>
      </c>
      <c r="O130" s="233"/>
      <c r="P130" s="233"/>
      <c r="Q130" s="233"/>
      <c r="R130" s="50"/>
      <c r="T130" s="236" t="s">
        <v>21</v>
      </c>
      <c r="U130" s="58" t="s">
        <v>43</v>
      </c>
      <c r="V130" s="49"/>
      <c r="W130" s="237">
        <f>V130*K130</f>
        <v>0</v>
      </c>
      <c r="X130" s="237">
        <v>0</v>
      </c>
      <c r="Y130" s="237">
        <f>X130*K130</f>
        <v>0</v>
      </c>
      <c r="Z130" s="237">
        <v>0</v>
      </c>
      <c r="AA130" s="238">
        <f>Z130*K130</f>
        <v>0</v>
      </c>
      <c r="AR130" s="24" t="s">
        <v>315</v>
      </c>
      <c r="AT130" s="24" t="s">
        <v>237</v>
      </c>
      <c r="AU130" s="24" t="s">
        <v>90</v>
      </c>
      <c r="AY130" s="24" t="s">
        <v>236</v>
      </c>
      <c r="BE130" s="154">
        <f>IF(U130="základní",N130,0)</f>
        <v>0</v>
      </c>
      <c r="BF130" s="154">
        <f>IF(U130="snížená",N130,0)</f>
        <v>0</v>
      </c>
      <c r="BG130" s="154">
        <f>IF(U130="zákl. přenesená",N130,0)</f>
        <v>0</v>
      </c>
      <c r="BH130" s="154">
        <f>IF(U130="sníž. přenesená",N130,0)</f>
        <v>0</v>
      </c>
      <c r="BI130" s="154">
        <f>IF(U130="nulová",N130,0)</f>
        <v>0</v>
      </c>
      <c r="BJ130" s="24" t="s">
        <v>85</v>
      </c>
      <c r="BK130" s="154">
        <f>ROUND(L130*K130,2)</f>
        <v>0</v>
      </c>
      <c r="BL130" s="24" t="s">
        <v>315</v>
      </c>
      <c r="BM130" s="24" t="s">
        <v>936</v>
      </c>
    </row>
    <row r="131" spans="2:65" s="1" customFormat="1" ht="25.5" customHeight="1">
      <c r="B131" s="48"/>
      <c r="C131" s="271" t="s">
        <v>90</v>
      </c>
      <c r="D131" s="271" t="s">
        <v>385</v>
      </c>
      <c r="E131" s="272" t="s">
        <v>797</v>
      </c>
      <c r="F131" s="273" t="s">
        <v>798</v>
      </c>
      <c r="G131" s="273"/>
      <c r="H131" s="273"/>
      <c r="I131" s="273"/>
      <c r="J131" s="274" t="s">
        <v>385</v>
      </c>
      <c r="K131" s="275">
        <v>1.5</v>
      </c>
      <c r="L131" s="276">
        <v>0</v>
      </c>
      <c r="M131" s="277"/>
      <c r="N131" s="275">
        <f>ROUND(L131*K131,2)</f>
        <v>0</v>
      </c>
      <c r="O131" s="233"/>
      <c r="P131" s="233"/>
      <c r="Q131" s="233"/>
      <c r="R131" s="50"/>
      <c r="T131" s="236" t="s">
        <v>21</v>
      </c>
      <c r="U131" s="58" t="s">
        <v>43</v>
      </c>
      <c r="V131" s="49"/>
      <c r="W131" s="237">
        <f>V131*K131</f>
        <v>0</v>
      </c>
      <c r="X131" s="237">
        <v>0</v>
      </c>
      <c r="Y131" s="237">
        <f>X131*K131</f>
        <v>0</v>
      </c>
      <c r="Z131" s="237">
        <v>0</v>
      </c>
      <c r="AA131" s="238">
        <f>Z131*K131</f>
        <v>0</v>
      </c>
      <c r="AR131" s="24" t="s">
        <v>487</v>
      </c>
      <c r="AT131" s="24" t="s">
        <v>385</v>
      </c>
      <c r="AU131" s="24" t="s">
        <v>90</v>
      </c>
      <c r="AY131" s="24" t="s">
        <v>236</v>
      </c>
      <c r="BE131" s="154">
        <f>IF(U131="základní",N131,0)</f>
        <v>0</v>
      </c>
      <c r="BF131" s="154">
        <f>IF(U131="snížená",N131,0)</f>
        <v>0</v>
      </c>
      <c r="BG131" s="154">
        <f>IF(U131="zákl. přenesená",N131,0)</f>
        <v>0</v>
      </c>
      <c r="BH131" s="154">
        <f>IF(U131="sníž. přenesená",N131,0)</f>
        <v>0</v>
      </c>
      <c r="BI131" s="154">
        <f>IF(U131="nulová",N131,0)</f>
        <v>0</v>
      </c>
      <c r="BJ131" s="24" t="s">
        <v>85</v>
      </c>
      <c r="BK131" s="154">
        <f>ROUND(L131*K131,2)</f>
        <v>0</v>
      </c>
      <c r="BL131" s="24" t="s">
        <v>315</v>
      </c>
      <c r="BM131" s="24" t="s">
        <v>937</v>
      </c>
    </row>
    <row r="132" spans="2:65" s="1" customFormat="1" ht="25.5" customHeight="1">
      <c r="B132" s="48"/>
      <c r="C132" s="229" t="s">
        <v>250</v>
      </c>
      <c r="D132" s="229" t="s">
        <v>237</v>
      </c>
      <c r="E132" s="230" t="s">
        <v>800</v>
      </c>
      <c r="F132" s="231" t="s">
        <v>801</v>
      </c>
      <c r="G132" s="231"/>
      <c r="H132" s="231"/>
      <c r="I132" s="231"/>
      <c r="J132" s="232" t="s">
        <v>293</v>
      </c>
      <c r="K132" s="233">
        <v>20</v>
      </c>
      <c r="L132" s="234">
        <v>0</v>
      </c>
      <c r="M132" s="235"/>
      <c r="N132" s="233">
        <f>ROUND(L132*K132,2)</f>
        <v>0</v>
      </c>
      <c r="O132" s="233"/>
      <c r="P132" s="233"/>
      <c r="Q132" s="233"/>
      <c r="R132" s="50"/>
      <c r="T132" s="236" t="s">
        <v>21</v>
      </c>
      <c r="U132" s="58" t="s">
        <v>43</v>
      </c>
      <c r="V132" s="49"/>
      <c r="W132" s="237">
        <f>V132*K132</f>
        <v>0</v>
      </c>
      <c r="X132" s="237">
        <v>0</v>
      </c>
      <c r="Y132" s="237">
        <f>X132*K132</f>
        <v>0</v>
      </c>
      <c r="Z132" s="237">
        <v>0</v>
      </c>
      <c r="AA132" s="238">
        <f>Z132*K132</f>
        <v>0</v>
      </c>
      <c r="AR132" s="24" t="s">
        <v>315</v>
      </c>
      <c r="AT132" s="24" t="s">
        <v>237</v>
      </c>
      <c r="AU132" s="24" t="s">
        <v>90</v>
      </c>
      <c r="AY132" s="24" t="s">
        <v>236</v>
      </c>
      <c r="BE132" s="154">
        <f>IF(U132="základní",N132,0)</f>
        <v>0</v>
      </c>
      <c r="BF132" s="154">
        <f>IF(U132="snížená",N132,0)</f>
        <v>0</v>
      </c>
      <c r="BG132" s="154">
        <f>IF(U132="zákl. přenesená",N132,0)</f>
        <v>0</v>
      </c>
      <c r="BH132" s="154">
        <f>IF(U132="sníž. přenesená",N132,0)</f>
        <v>0</v>
      </c>
      <c r="BI132" s="154">
        <f>IF(U132="nulová",N132,0)</f>
        <v>0</v>
      </c>
      <c r="BJ132" s="24" t="s">
        <v>85</v>
      </c>
      <c r="BK132" s="154">
        <f>ROUND(L132*K132,2)</f>
        <v>0</v>
      </c>
      <c r="BL132" s="24" t="s">
        <v>315</v>
      </c>
      <c r="BM132" s="24" t="s">
        <v>938</v>
      </c>
    </row>
    <row r="133" spans="2:65" s="1" customFormat="1" ht="25.5" customHeight="1">
      <c r="B133" s="48"/>
      <c r="C133" s="271" t="s">
        <v>241</v>
      </c>
      <c r="D133" s="271" t="s">
        <v>385</v>
      </c>
      <c r="E133" s="272" t="s">
        <v>803</v>
      </c>
      <c r="F133" s="273" t="s">
        <v>804</v>
      </c>
      <c r="G133" s="273"/>
      <c r="H133" s="273"/>
      <c r="I133" s="273"/>
      <c r="J133" s="274" t="s">
        <v>293</v>
      </c>
      <c r="K133" s="275">
        <v>20</v>
      </c>
      <c r="L133" s="276">
        <v>0</v>
      </c>
      <c r="M133" s="277"/>
      <c r="N133" s="275">
        <f>ROUND(L133*K133,2)</f>
        <v>0</v>
      </c>
      <c r="O133" s="233"/>
      <c r="P133" s="233"/>
      <c r="Q133" s="233"/>
      <c r="R133" s="50"/>
      <c r="T133" s="236" t="s">
        <v>21</v>
      </c>
      <c r="U133" s="58" t="s">
        <v>43</v>
      </c>
      <c r="V133" s="49"/>
      <c r="W133" s="237">
        <f>V133*K133</f>
        <v>0</v>
      </c>
      <c r="X133" s="237">
        <v>0.00012</v>
      </c>
      <c r="Y133" s="237">
        <f>X133*K133</f>
        <v>0.0024000000000000002</v>
      </c>
      <c r="Z133" s="237">
        <v>0</v>
      </c>
      <c r="AA133" s="238">
        <f>Z133*K133</f>
        <v>0</v>
      </c>
      <c r="AR133" s="24" t="s">
        <v>487</v>
      </c>
      <c r="AT133" s="24" t="s">
        <v>385</v>
      </c>
      <c r="AU133" s="24" t="s">
        <v>90</v>
      </c>
      <c r="AY133" s="24" t="s">
        <v>236</v>
      </c>
      <c r="BE133" s="154">
        <f>IF(U133="základní",N133,0)</f>
        <v>0</v>
      </c>
      <c r="BF133" s="154">
        <f>IF(U133="snížená",N133,0)</f>
        <v>0</v>
      </c>
      <c r="BG133" s="154">
        <f>IF(U133="zákl. přenesená",N133,0)</f>
        <v>0</v>
      </c>
      <c r="BH133" s="154">
        <f>IF(U133="sníž. přenesená",N133,0)</f>
        <v>0</v>
      </c>
      <c r="BI133" s="154">
        <f>IF(U133="nulová",N133,0)</f>
        <v>0</v>
      </c>
      <c r="BJ133" s="24" t="s">
        <v>85</v>
      </c>
      <c r="BK133" s="154">
        <f>ROUND(L133*K133,2)</f>
        <v>0</v>
      </c>
      <c r="BL133" s="24" t="s">
        <v>315</v>
      </c>
      <c r="BM133" s="24" t="s">
        <v>939</v>
      </c>
    </row>
    <row r="134" spans="2:65" s="1" customFormat="1" ht="25.5" customHeight="1">
      <c r="B134" s="48"/>
      <c r="C134" s="229" t="s">
        <v>260</v>
      </c>
      <c r="D134" s="229" t="s">
        <v>237</v>
      </c>
      <c r="E134" s="230" t="s">
        <v>806</v>
      </c>
      <c r="F134" s="231" t="s">
        <v>807</v>
      </c>
      <c r="G134" s="231"/>
      <c r="H134" s="231"/>
      <c r="I134" s="231"/>
      <c r="J134" s="232" t="s">
        <v>293</v>
      </c>
      <c r="K134" s="233">
        <v>21</v>
      </c>
      <c r="L134" s="234">
        <v>0</v>
      </c>
      <c r="M134" s="235"/>
      <c r="N134" s="233">
        <f>ROUND(L134*K134,2)</f>
        <v>0</v>
      </c>
      <c r="O134" s="233"/>
      <c r="P134" s="233"/>
      <c r="Q134" s="233"/>
      <c r="R134" s="50"/>
      <c r="T134" s="236" t="s">
        <v>21</v>
      </c>
      <c r="U134" s="58" t="s">
        <v>43</v>
      </c>
      <c r="V134" s="49"/>
      <c r="W134" s="237">
        <f>V134*K134</f>
        <v>0</v>
      </c>
      <c r="X134" s="237">
        <v>0</v>
      </c>
      <c r="Y134" s="237">
        <f>X134*K134</f>
        <v>0</v>
      </c>
      <c r="Z134" s="237">
        <v>0</v>
      </c>
      <c r="AA134" s="238">
        <f>Z134*K134</f>
        <v>0</v>
      </c>
      <c r="AR134" s="24" t="s">
        <v>315</v>
      </c>
      <c r="AT134" s="24" t="s">
        <v>237</v>
      </c>
      <c r="AU134" s="24" t="s">
        <v>90</v>
      </c>
      <c r="AY134" s="24" t="s">
        <v>236</v>
      </c>
      <c r="BE134" s="154">
        <f>IF(U134="základní",N134,0)</f>
        <v>0</v>
      </c>
      <c r="BF134" s="154">
        <f>IF(U134="snížená",N134,0)</f>
        <v>0</v>
      </c>
      <c r="BG134" s="154">
        <f>IF(U134="zákl. přenesená",N134,0)</f>
        <v>0</v>
      </c>
      <c r="BH134" s="154">
        <f>IF(U134="sníž. přenesená",N134,0)</f>
        <v>0</v>
      </c>
      <c r="BI134" s="154">
        <f>IF(U134="nulová",N134,0)</f>
        <v>0</v>
      </c>
      <c r="BJ134" s="24" t="s">
        <v>85</v>
      </c>
      <c r="BK134" s="154">
        <f>ROUND(L134*K134,2)</f>
        <v>0</v>
      </c>
      <c r="BL134" s="24" t="s">
        <v>315</v>
      </c>
      <c r="BM134" s="24" t="s">
        <v>940</v>
      </c>
    </row>
    <row r="135" spans="2:65" s="1" customFormat="1" ht="16.5" customHeight="1">
      <c r="B135" s="48"/>
      <c r="C135" s="271" t="s">
        <v>265</v>
      </c>
      <c r="D135" s="271" t="s">
        <v>385</v>
      </c>
      <c r="E135" s="272" t="s">
        <v>809</v>
      </c>
      <c r="F135" s="273" t="s">
        <v>810</v>
      </c>
      <c r="G135" s="273"/>
      <c r="H135" s="273"/>
      <c r="I135" s="273"/>
      <c r="J135" s="274" t="s">
        <v>293</v>
      </c>
      <c r="K135" s="275">
        <v>21</v>
      </c>
      <c r="L135" s="276">
        <v>0</v>
      </c>
      <c r="M135" s="277"/>
      <c r="N135" s="275">
        <f>ROUND(L135*K135,2)</f>
        <v>0</v>
      </c>
      <c r="O135" s="233"/>
      <c r="P135" s="233"/>
      <c r="Q135" s="233"/>
      <c r="R135" s="50"/>
      <c r="T135" s="236" t="s">
        <v>21</v>
      </c>
      <c r="U135" s="58" t="s">
        <v>43</v>
      </c>
      <c r="V135" s="49"/>
      <c r="W135" s="237">
        <f>V135*K135</f>
        <v>0</v>
      </c>
      <c r="X135" s="237">
        <v>0.00063</v>
      </c>
      <c r="Y135" s="237">
        <f>X135*K135</f>
        <v>0.01323</v>
      </c>
      <c r="Z135" s="237">
        <v>0</v>
      </c>
      <c r="AA135" s="238">
        <f>Z135*K135</f>
        <v>0</v>
      </c>
      <c r="AR135" s="24" t="s">
        <v>487</v>
      </c>
      <c r="AT135" s="24" t="s">
        <v>385</v>
      </c>
      <c r="AU135" s="24" t="s">
        <v>90</v>
      </c>
      <c r="AY135" s="24" t="s">
        <v>236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24" t="s">
        <v>85</v>
      </c>
      <c r="BK135" s="154">
        <f>ROUND(L135*K135,2)</f>
        <v>0</v>
      </c>
      <c r="BL135" s="24" t="s">
        <v>315</v>
      </c>
      <c r="BM135" s="24" t="s">
        <v>941</v>
      </c>
    </row>
    <row r="136" spans="2:65" s="1" customFormat="1" ht="16.5" customHeight="1">
      <c r="B136" s="48"/>
      <c r="C136" s="229" t="s">
        <v>269</v>
      </c>
      <c r="D136" s="229" t="s">
        <v>237</v>
      </c>
      <c r="E136" s="230" t="s">
        <v>812</v>
      </c>
      <c r="F136" s="231" t="s">
        <v>813</v>
      </c>
      <c r="G136" s="231"/>
      <c r="H136" s="231"/>
      <c r="I136" s="231"/>
      <c r="J136" s="232" t="s">
        <v>438</v>
      </c>
      <c r="K136" s="233">
        <v>2</v>
      </c>
      <c r="L136" s="234">
        <v>0</v>
      </c>
      <c r="M136" s="235"/>
      <c r="N136" s="233">
        <f>ROUND(L136*K136,2)</f>
        <v>0</v>
      </c>
      <c r="O136" s="233"/>
      <c r="P136" s="233"/>
      <c r="Q136" s="233"/>
      <c r="R136" s="50"/>
      <c r="T136" s="236" t="s">
        <v>21</v>
      </c>
      <c r="U136" s="58" t="s">
        <v>43</v>
      </c>
      <c r="V136" s="49"/>
      <c r="W136" s="237">
        <f>V136*K136</f>
        <v>0</v>
      </c>
      <c r="X136" s="237">
        <v>0</v>
      </c>
      <c r="Y136" s="237">
        <f>X136*K136</f>
        <v>0</v>
      </c>
      <c r="Z136" s="237">
        <v>0</v>
      </c>
      <c r="AA136" s="238">
        <f>Z136*K136</f>
        <v>0</v>
      </c>
      <c r="AR136" s="24" t="s">
        <v>315</v>
      </c>
      <c r="AT136" s="24" t="s">
        <v>237</v>
      </c>
      <c r="AU136" s="24" t="s">
        <v>90</v>
      </c>
      <c r="AY136" s="24" t="s">
        <v>236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24" t="s">
        <v>85</v>
      </c>
      <c r="BK136" s="154">
        <f>ROUND(L136*K136,2)</f>
        <v>0</v>
      </c>
      <c r="BL136" s="24" t="s">
        <v>315</v>
      </c>
      <c r="BM136" s="24" t="s">
        <v>942</v>
      </c>
    </row>
    <row r="137" spans="2:65" s="1" customFormat="1" ht="25.5" customHeight="1">
      <c r="B137" s="48"/>
      <c r="C137" s="271" t="s">
        <v>274</v>
      </c>
      <c r="D137" s="271" t="s">
        <v>385</v>
      </c>
      <c r="E137" s="272" t="s">
        <v>943</v>
      </c>
      <c r="F137" s="273" t="s">
        <v>944</v>
      </c>
      <c r="G137" s="273"/>
      <c r="H137" s="273"/>
      <c r="I137" s="273"/>
      <c r="J137" s="274" t="s">
        <v>766</v>
      </c>
      <c r="K137" s="275">
        <v>2</v>
      </c>
      <c r="L137" s="276">
        <v>0</v>
      </c>
      <c r="M137" s="277"/>
      <c r="N137" s="275">
        <f>ROUND(L137*K137,2)</f>
        <v>0</v>
      </c>
      <c r="O137" s="233"/>
      <c r="P137" s="233"/>
      <c r="Q137" s="233"/>
      <c r="R137" s="50"/>
      <c r="T137" s="236" t="s">
        <v>21</v>
      </c>
      <c r="U137" s="58" t="s">
        <v>43</v>
      </c>
      <c r="V137" s="49"/>
      <c r="W137" s="237">
        <f>V137*K137</f>
        <v>0</v>
      </c>
      <c r="X137" s="237">
        <v>0</v>
      </c>
      <c r="Y137" s="237">
        <f>X137*K137</f>
        <v>0</v>
      </c>
      <c r="Z137" s="237">
        <v>0</v>
      </c>
      <c r="AA137" s="238">
        <f>Z137*K137</f>
        <v>0</v>
      </c>
      <c r="AR137" s="24" t="s">
        <v>487</v>
      </c>
      <c r="AT137" s="24" t="s">
        <v>385</v>
      </c>
      <c r="AU137" s="24" t="s">
        <v>90</v>
      </c>
      <c r="AY137" s="24" t="s">
        <v>236</v>
      </c>
      <c r="BE137" s="154">
        <f>IF(U137="základní",N137,0)</f>
        <v>0</v>
      </c>
      <c r="BF137" s="154">
        <f>IF(U137="snížená",N137,0)</f>
        <v>0</v>
      </c>
      <c r="BG137" s="154">
        <f>IF(U137="zákl. přenesená",N137,0)</f>
        <v>0</v>
      </c>
      <c r="BH137" s="154">
        <f>IF(U137="sníž. přenesená",N137,0)</f>
        <v>0</v>
      </c>
      <c r="BI137" s="154">
        <f>IF(U137="nulová",N137,0)</f>
        <v>0</v>
      </c>
      <c r="BJ137" s="24" t="s">
        <v>85</v>
      </c>
      <c r="BK137" s="154">
        <f>ROUND(L137*K137,2)</f>
        <v>0</v>
      </c>
      <c r="BL137" s="24" t="s">
        <v>315</v>
      </c>
      <c r="BM137" s="24" t="s">
        <v>945</v>
      </c>
    </row>
    <row r="138" spans="2:65" s="1" customFormat="1" ht="16.5" customHeight="1">
      <c r="B138" s="48"/>
      <c r="C138" s="229" t="s">
        <v>278</v>
      </c>
      <c r="D138" s="229" t="s">
        <v>237</v>
      </c>
      <c r="E138" s="230" t="s">
        <v>818</v>
      </c>
      <c r="F138" s="231" t="s">
        <v>819</v>
      </c>
      <c r="G138" s="231"/>
      <c r="H138" s="231"/>
      <c r="I138" s="231"/>
      <c r="J138" s="232" t="s">
        <v>438</v>
      </c>
      <c r="K138" s="233">
        <v>4</v>
      </c>
      <c r="L138" s="234">
        <v>0</v>
      </c>
      <c r="M138" s="235"/>
      <c r="N138" s="233">
        <f>ROUND(L138*K138,2)</f>
        <v>0</v>
      </c>
      <c r="O138" s="233"/>
      <c r="P138" s="233"/>
      <c r="Q138" s="233"/>
      <c r="R138" s="50"/>
      <c r="T138" s="236" t="s">
        <v>21</v>
      </c>
      <c r="U138" s="58" t="s">
        <v>43</v>
      </c>
      <c r="V138" s="49"/>
      <c r="W138" s="237">
        <f>V138*K138</f>
        <v>0</v>
      </c>
      <c r="X138" s="237">
        <v>0</v>
      </c>
      <c r="Y138" s="237">
        <f>X138*K138</f>
        <v>0</v>
      </c>
      <c r="Z138" s="237">
        <v>0</v>
      </c>
      <c r="AA138" s="238">
        <f>Z138*K138</f>
        <v>0</v>
      </c>
      <c r="AR138" s="24" t="s">
        <v>315</v>
      </c>
      <c r="AT138" s="24" t="s">
        <v>237</v>
      </c>
      <c r="AU138" s="24" t="s">
        <v>90</v>
      </c>
      <c r="AY138" s="24" t="s">
        <v>236</v>
      </c>
      <c r="BE138" s="154">
        <f>IF(U138="základní",N138,0)</f>
        <v>0</v>
      </c>
      <c r="BF138" s="154">
        <f>IF(U138="snížená",N138,0)</f>
        <v>0</v>
      </c>
      <c r="BG138" s="154">
        <f>IF(U138="zákl. přenesená",N138,0)</f>
        <v>0</v>
      </c>
      <c r="BH138" s="154">
        <f>IF(U138="sníž. přenesená",N138,0)</f>
        <v>0</v>
      </c>
      <c r="BI138" s="154">
        <f>IF(U138="nulová",N138,0)</f>
        <v>0</v>
      </c>
      <c r="BJ138" s="24" t="s">
        <v>85</v>
      </c>
      <c r="BK138" s="154">
        <f>ROUND(L138*K138,2)</f>
        <v>0</v>
      </c>
      <c r="BL138" s="24" t="s">
        <v>315</v>
      </c>
      <c r="BM138" s="24" t="s">
        <v>946</v>
      </c>
    </row>
    <row r="139" spans="2:65" s="1" customFormat="1" ht="25.5" customHeight="1">
      <c r="B139" s="48"/>
      <c r="C139" s="271" t="s">
        <v>170</v>
      </c>
      <c r="D139" s="271" t="s">
        <v>385</v>
      </c>
      <c r="E139" s="272" t="s">
        <v>821</v>
      </c>
      <c r="F139" s="273" t="s">
        <v>822</v>
      </c>
      <c r="G139" s="273"/>
      <c r="H139" s="273"/>
      <c r="I139" s="273"/>
      <c r="J139" s="274" t="s">
        <v>438</v>
      </c>
      <c r="K139" s="275">
        <v>2</v>
      </c>
      <c r="L139" s="276">
        <v>0</v>
      </c>
      <c r="M139" s="277"/>
      <c r="N139" s="275">
        <f>ROUND(L139*K139,2)</f>
        <v>0</v>
      </c>
      <c r="O139" s="233"/>
      <c r="P139" s="233"/>
      <c r="Q139" s="233"/>
      <c r="R139" s="50"/>
      <c r="T139" s="236" t="s">
        <v>21</v>
      </c>
      <c r="U139" s="58" t="s">
        <v>43</v>
      </c>
      <c r="V139" s="49"/>
      <c r="W139" s="237">
        <f>V139*K139</f>
        <v>0</v>
      </c>
      <c r="X139" s="237">
        <v>0.00016</v>
      </c>
      <c r="Y139" s="237">
        <f>X139*K139</f>
        <v>0.00032</v>
      </c>
      <c r="Z139" s="237">
        <v>0</v>
      </c>
      <c r="AA139" s="238">
        <f>Z139*K139</f>
        <v>0</v>
      </c>
      <c r="AR139" s="24" t="s">
        <v>487</v>
      </c>
      <c r="AT139" s="24" t="s">
        <v>385</v>
      </c>
      <c r="AU139" s="24" t="s">
        <v>90</v>
      </c>
      <c r="AY139" s="24" t="s">
        <v>236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24" t="s">
        <v>85</v>
      </c>
      <c r="BK139" s="154">
        <f>ROUND(L139*K139,2)</f>
        <v>0</v>
      </c>
      <c r="BL139" s="24" t="s">
        <v>315</v>
      </c>
      <c r="BM139" s="24" t="s">
        <v>947</v>
      </c>
    </row>
    <row r="140" spans="2:65" s="1" customFormat="1" ht="16.5" customHeight="1">
      <c r="B140" s="48"/>
      <c r="C140" s="271" t="s">
        <v>286</v>
      </c>
      <c r="D140" s="271" t="s">
        <v>385</v>
      </c>
      <c r="E140" s="272" t="s">
        <v>824</v>
      </c>
      <c r="F140" s="273" t="s">
        <v>825</v>
      </c>
      <c r="G140" s="273"/>
      <c r="H140" s="273"/>
      <c r="I140" s="273"/>
      <c r="J140" s="274" t="s">
        <v>438</v>
      </c>
      <c r="K140" s="275">
        <v>2</v>
      </c>
      <c r="L140" s="276">
        <v>0</v>
      </c>
      <c r="M140" s="277"/>
      <c r="N140" s="275">
        <f>ROUND(L140*K140,2)</f>
        <v>0</v>
      </c>
      <c r="O140" s="233"/>
      <c r="P140" s="233"/>
      <c r="Q140" s="233"/>
      <c r="R140" s="50"/>
      <c r="T140" s="236" t="s">
        <v>21</v>
      </c>
      <c r="U140" s="58" t="s">
        <v>43</v>
      </c>
      <c r="V140" s="49"/>
      <c r="W140" s="237">
        <f>V140*K140</f>
        <v>0</v>
      </c>
      <c r="X140" s="237">
        <v>0.00022</v>
      </c>
      <c r="Y140" s="237">
        <f>X140*K140</f>
        <v>0.00044</v>
      </c>
      <c r="Z140" s="237">
        <v>0</v>
      </c>
      <c r="AA140" s="238">
        <f>Z140*K140</f>
        <v>0</v>
      </c>
      <c r="AR140" s="24" t="s">
        <v>487</v>
      </c>
      <c r="AT140" s="24" t="s">
        <v>385</v>
      </c>
      <c r="AU140" s="24" t="s">
        <v>90</v>
      </c>
      <c r="AY140" s="24" t="s">
        <v>236</v>
      </c>
      <c r="BE140" s="154">
        <f>IF(U140="základní",N140,0)</f>
        <v>0</v>
      </c>
      <c r="BF140" s="154">
        <f>IF(U140="snížená",N140,0)</f>
        <v>0</v>
      </c>
      <c r="BG140" s="154">
        <f>IF(U140="zákl. přenesená",N140,0)</f>
        <v>0</v>
      </c>
      <c r="BH140" s="154">
        <f>IF(U140="sníž. přenesená",N140,0)</f>
        <v>0</v>
      </c>
      <c r="BI140" s="154">
        <f>IF(U140="nulová",N140,0)</f>
        <v>0</v>
      </c>
      <c r="BJ140" s="24" t="s">
        <v>85</v>
      </c>
      <c r="BK140" s="154">
        <f>ROUND(L140*K140,2)</f>
        <v>0</v>
      </c>
      <c r="BL140" s="24" t="s">
        <v>315</v>
      </c>
      <c r="BM140" s="24" t="s">
        <v>948</v>
      </c>
    </row>
    <row r="141" spans="2:63" s="10" customFormat="1" ht="37.4" customHeight="1">
      <c r="B141" s="215"/>
      <c r="C141" s="216"/>
      <c r="D141" s="217" t="s">
        <v>211</v>
      </c>
      <c r="E141" s="217"/>
      <c r="F141" s="217"/>
      <c r="G141" s="217"/>
      <c r="H141" s="217"/>
      <c r="I141" s="217"/>
      <c r="J141" s="217"/>
      <c r="K141" s="217"/>
      <c r="L141" s="217"/>
      <c r="M141" s="217"/>
      <c r="N141" s="269">
        <f>BK141</f>
        <v>0</v>
      </c>
      <c r="O141" s="270"/>
      <c r="P141" s="270"/>
      <c r="Q141" s="270"/>
      <c r="R141" s="219"/>
      <c r="T141" s="220"/>
      <c r="U141" s="216"/>
      <c r="V141" s="216"/>
      <c r="W141" s="221">
        <f>W142+W152</f>
        <v>0</v>
      </c>
      <c r="X141" s="216"/>
      <c r="Y141" s="221">
        <f>Y142+Y152</f>
        <v>7.0986259999999985</v>
      </c>
      <c r="Z141" s="216"/>
      <c r="AA141" s="222">
        <f>AA142+AA152</f>
        <v>0</v>
      </c>
      <c r="AR141" s="223" t="s">
        <v>250</v>
      </c>
      <c r="AT141" s="224" t="s">
        <v>77</v>
      </c>
      <c r="AU141" s="224" t="s">
        <v>78</v>
      </c>
      <c r="AY141" s="223" t="s">
        <v>236</v>
      </c>
      <c r="BK141" s="225">
        <f>BK142+BK152</f>
        <v>0</v>
      </c>
    </row>
    <row r="142" spans="2:63" s="10" customFormat="1" ht="19.9" customHeight="1">
      <c r="B142" s="215"/>
      <c r="C142" s="216"/>
      <c r="D142" s="226" t="s">
        <v>789</v>
      </c>
      <c r="E142" s="226"/>
      <c r="F142" s="226"/>
      <c r="G142" s="226"/>
      <c r="H142" s="226"/>
      <c r="I142" s="226"/>
      <c r="J142" s="226"/>
      <c r="K142" s="226"/>
      <c r="L142" s="226"/>
      <c r="M142" s="226"/>
      <c r="N142" s="227">
        <f>BK142</f>
        <v>0</v>
      </c>
      <c r="O142" s="228"/>
      <c r="P142" s="228"/>
      <c r="Q142" s="228"/>
      <c r="R142" s="219"/>
      <c r="T142" s="220"/>
      <c r="U142" s="216"/>
      <c r="V142" s="216"/>
      <c r="W142" s="221">
        <f>SUM(W143:W151)</f>
        <v>0</v>
      </c>
      <c r="X142" s="216"/>
      <c r="Y142" s="221">
        <f>SUM(Y143:Y151)</f>
        <v>0.02314</v>
      </c>
      <c r="Z142" s="216"/>
      <c r="AA142" s="222">
        <f>SUM(AA143:AA151)</f>
        <v>0</v>
      </c>
      <c r="AR142" s="223" t="s">
        <v>250</v>
      </c>
      <c r="AT142" s="224" t="s">
        <v>77</v>
      </c>
      <c r="AU142" s="224" t="s">
        <v>85</v>
      </c>
      <c r="AY142" s="223" t="s">
        <v>236</v>
      </c>
      <c r="BK142" s="225">
        <f>SUM(BK143:BK151)</f>
        <v>0</v>
      </c>
    </row>
    <row r="143" spans="2:65" s="1" customFormat="1" ht="16.5" customHeight="1">
      <c r="B143" s="48"/>
      <c r="C143" s="271" t="s">
        <v>290</v>
      </c>
      <c r="D143" s="271" t="s">
        <v>385</v>
      </c>
      <c r="E143" s="272" t="s">
        <v>827</v>
      </c>
      <c r="F143" s="273" t="s">
        <v>828</v>
      </c>
      <c r="G143" s="273"/>
      <c r="H143" s="273"/>
      <c r="I143" s="273"/>
      <c r="J143" s="274" t="s">
        <v>766</v>
      </c>
      <c r="K143" s="275">
        <v>2</v>
      </c>
      <c r="L143" s="276">
        <v>0</v>
      </c>
      <c r="M143" s="277"/>
      <c r="N143" s="275">
        <f>ROUND(L143*K143,2)</f>
        <v>0</v>
      </c>
      <c r="O143" s="233"/>
      <c r="P143" s="233"/>
      <c r="Q143" s="233"/>
      <c r="R143" s="50"/>
      <c r="T143" s="236" t="s">
        <v>21</v>
      </c>
      <c r="U143" s="58" t="s">
        <v>43</v>
      </c>
      <c r="V143" s="49"/>
      <c r="W143" s="237">
        <f>V143*K143</f>
        <v>0</v>
      </c>
      <c r="X143" s="237">
        <v>0</v>
      </c>
      <c r="Y143" s="237">
        <f>X143*K143</f>
        <v>0</v>
      </c>
      <c r="Z143" s="237">
        <v>0</v>
      </c>
      <c r="AA143" s="238">
        <f>Z143*K143</f>
        <v>0</v>
      </c>
      <c r="AR143" s="24" t="s">
        <v>767</v>
      </c>
      <c r="AT143" s="24" t="s">
        <v>385</v>
      </c>
      <c r="AU143" s="24" t="s">
        <v>90</v>
      </c>
      <c r="AY143" s="24" t="s">
        <v>236</v>
      </c>
      <c r="BE143" s="154">
        <f>IF(U143="základní",N143,0)</f>
        <v>0</v>
      </c>
      <c r="BF143" s="154">
        <f>IF(U143="snížená",N143,0)</f>
        <v>0</v>
      </c>
      <c r="BG143" s="154">
        <f>IF(U143="zákl. přenesená",N143,0)</f>
        <v>0</v>
      </c>
      <c r="BH143" s="154">
        <f>IF(U143="sníž. přenesená",N143,0)</f>
        <v>0</v>
      </c>
      <c r="BI143" s="154">
        <f>IF(U143="nulová",N143,0)</f>
        <v>0</v>
      </c>
      <c r="BJ143" s="24" t="s">
        <v>85</v>
      </c>
      <c r="BK143" s="154">
        <f>ROUND(L143*K143,2)</f>
        <v>0</v>
      </c>
      <c r="BL143" s="24" t="s">
        <v>767</v>
      </c>
      <c r="BM143" s="24" t="s">
        <v>949</v>
      </c>
    </row>
    <row r="144" spans="2:65" s="1" customFormat="1" ht="25.5" customHeight="1">
      <c r="B144" s="48"/>
      <c r="C144" s="229" t="s">
        <v>300</v>
      </c>
      <c r="D144" s="229" t="s">
        <v>237</v>
      </c>
      <c r="E144" s="230" t="s">
        <v>849</v>
      </c>
      <c r="F144" s="231" t="s">
        <v>850</v>
      </c>
      <c r="G144" s="231"/>
      <c r="H144" s="231"/>
      <c r="I144" s="231"/>
      <c r="J144" s="232" t="s">
        <v>438</v>
      </c>
      <c r="K144" s="233">
        <v>2</v>
      </c>
      <c r="L144" s="234">
        <v>0</v>
      </c>
      <c r="M144" s="235"/>
      <c r="N144" s="233">
        <f>ROUND(L144*K144,2)</f>
        <v>0</v>
      </c>
      <c r="O144" s="233"/>
      <c r="P144" s="233"/>
      <c r="Q144" s="233"/>
      <c r="R144" s="50"/>
      <c r="T144" s="236" t="s">
        <v>21</v>
      </c>
      <c r="U144" s="58" t="s">
        <v>43</v>
      </c>
      <c r="V144" s="49"/>
      <c r="W144" s="237">
        <f>V144*K144</f>
        <v>0</v>
      </c>
      <c r="X144" s="237">
        <v>0</v>
      </c>
      <c r="Y144" s="237">
        <f>X144*K144</f>
        <v>0</v>
      </c>
      <c r="Z144" s="237">
        <v>0</v>
      </c>
      <c r="AA144" s="238">
        <f>Z144*K144</f>
        <v>0</v>
      </c>
      <c r="AR144" s="24" t="s">
        <v>369</v>
      </c>
      <c r="AT144" s="24" t="s">
        <v>237</v>
      </c>
      <c r="AU144" s="24" t="s">
        <v>90</v>
      </c>
      <c r="AY144" s="24" t="s">
        <v>236</v>
      </c>
      <c r="BE144" s="154">
        <f>IF(U144="základní",N144,0)</f>
        <v>0</v>
      </c>
      <c r="BF144" s="154">
        <f>IF(U144="snížená",N144,0)</f>
        <v>0</v>
      </c>
      <c r="BG144" s="154">
        <f>IF(U144="zákl. přenesená",N144,0)</f>
        <v>0</v>
      </c>
      <c r="BH144" s="154">
        <f>IF(U144="sníž. přenesená",N144,0)</f>
        <v>0</v>
      </c>
      <c r="BI144" s="154">
        <f>IF(U144="nulová",N144,0)</f>
        <v>0</v>
      </c>
      <c r="BJ144" s="24" t="s">
        <v>85</v>
      </c>
      <c r="BK144" s="154">
        <f>ROUND(L144*K144,2)</f>
        <v>0</v>
      </c>
      <c r="BL144" s="24" t="s">
        <v>369</v>
      </c>
      <c r="BM144" s="24" t="s">
        <v>950</v>
      </c>
    </row>
    <row r="145" spans="2:65" s="1" customFormat="1" ht="16.5" customHeight="1">
      <c r="B145" s="48"/>
      <c r="C145" s="271" t="s">
        <v>305</v>
      </c>
      <c r="D145" s="271" t="s">
        <v>385</v>
      </c>
      <c r="E145" s="272" t="s">
        <v>852</v>
      </c>
      <c r="F145" s="273" t="s">
        <v>853</v>
      </c>
      <c r="G145" s="273"/>
      <c r="H145" s="273"/>
      <c r="I145" s="273"/>
      <c r="J145" s="274" t="s">
        <v>766</v>
      </c>
      <c r="K145" s="275">
        <v>2</v>
      </c>
      <c r="L145" s="276">
        <v>0</v>
      </c>
      <c r="M145" s="277"/>
      <c r="N145" s="275">
        <f>ROUND(L145*K145,2)</f>
        <v>0</v>
      </c>
      <c r="O145" s="233"/>
      <c r="P145" s="233"/>
      <c r="Q145" s="233"/>
      <c r="R145" s="50"/>
      <c r="T145" s="236" t="s">
        <v>21</v>
      </c>
      <c r="U145" s="58" t="s">
        <v>43</v>
      </c>
      <c r="V145" s="49"/>
      <c r="W145" s="237">
        <f>V145*K145</f>
        <v>0</v>
      </c>
      <c r="X145" s="237">
        <v>0</v>
      </c>
      <c r="Y145" s="237">
        <f>X145*K145</f>
        <v>0</v>
      </c>
      <c r="Z145" s="237">
        <v>0</v>
      </c>
      <c r="AA145" s="238">
        <f>Z145*K145</f>
        <v>0</v>
      </c>
      <c r="AR145" s="24" t="s">
        <v>767</v>
      </c>
      <c r="AT145" s="24" t="s">
        <v>385</v>
      </c>
      <c r="AU145" s="24" t="s">
        <v>90</v>
      </c>
      <c r="AY145" s="24" t="s">
        <v>236</v>
      </c>
      <c r="BE145" s="154">
        <f>IF(U145="základní",N145,0)</f>
        <v>0</v>
      </c>
      <c r="BF145" s="154">
        <f>IF(U145="snížená",N145,0)</f>
        <v>0</v>
      </c>
      <c r="BG145" s="154">
        <f>IF(U145="zákl. přenesená",N145,0)</f>
        <v>0</v>
      </c>
      <c r="BH145" s="154">
        <f>IF(U145="sníž. přenesená",N145,0)</f>
        <v>0</v>
      </c>
      <c r="BI145" s="154">
        <f>IF(U145="nulová",N145,0)</f>
        <v>0</v>
      </c>
      <c r="BJ145" s="24" t="s">
        <v>85</v>
      </c>
      <c r="BK145" s="154">
        <f>ROUND(L145*K145,2)</f>
        <v>0</v>
      </c>
      <c r="BL145" s="24" t="s">
        <v>767</v>
      </c>
      <c r="BM145" s="24" t="s">
        <v>951</v>
      </c>
    </row>
    <row r="146" spans="2:65" s="1" customFormat="1" ht="25.5" customHeight="1">
      <c r="B146" s="48"/>
      <c r="C146" s="229" t="s">
        <v>11</v>
      </c>
      <c r="D146" s="229" t="s">
        <v>237</v>
      </c>
      <c r="E146" s="230" t="s">
        <v>830</v>
      </c>
      <c r="F146" s="231" t="s">
        <v>831</v>
      </c>
      <c r="G146" s="231"/>
      <c r="H146" s="231"/>
      <c r="I146" s="231"/>
      <c r="J146" s="232" t="s">
        <v>438</v>
      </c>
      <c r="K146" s="233">
        <v>2</v>
      </c>
      <c r="L146" s="234">
        <v>0</v>
      </c>
      <c r="M146" s="235"/>
      <c r="N146" s="233">
        <f>ROUND(L146*K146,2)</f>
        <v>0</v>
      </c>
      <c r="O146" s="233"/>
      <c r="P146" s="233"/>
      <c r="Q146" s="233"/>
      <c r="R146" s="50"/>
      <c r="T146" s="236" t="s">
        <v>21</v>
      </c>
      <c r="U146" s="58" t="s">
        <v>43</v>
      </c>
      <c r="V146" s="49"/>
      <c r="W146" s="237">
        <f>V146*K146</f>
        <v>0</v>
      </c>
      <c r="X146" s="237">
        <v>0</v>
      </c>
      <c r="Y146" s="237">
        <f>X146*K146</f>
        <v>0</v>
      </c>
      <c r="Z146" s="237">
        <v>0</v>
      </c>
      <c r="AA146" s="238">
        <f>Z146*K146</f>
        <v>0</v>
      </c>
      <c r="AR146" s="24" t="s">
        <v>369</v>
      </c>
      <c r="AT146" s="24" t="s">
        <v>237</v>
      </c>
      <c r="AU146" s="24" t="s">
        <v>90</v>
      </c>
      <c r="AY146" s="24" t="s">
        <v>236</v>
      </c>
      <c r="BE146" s="154">
        <f>IF(U146="základní",N146,0)</f>
        <v>0</v>
      </c>
      <c r="BF146" s="154">
        <f>IF(U146="snížená",N146,0)</f>
        <v>0</v>
      </c>
      <c r="BG146" s="154">
        <f>IF(U146="zákl. přenesená",N146,0)</f>
        <v>0</v>
      </c>
      <c r="BH146" s="154">
        <f>IF(U146="sníž. přenesená",N146,0)</f>
        <v>0</v>
      </c>
      <c r="BI146" s="154">
        <f>IF(U146="nulová",N146,0)</f>
        <v>0</v>
      </c>
      <c r="BJ146" s="24" t="s">
        <v>85</v>
      </c>
      <c r="BK146" s="154">
        <f>ROUND(L146*K146,2)</f>
        <v>0</v>
      </c>
      <c r="BL146" s="24" t="s">
        <v>369</v>
      </c>
      <c r="BM146" s="24" t="s">
        <v>952</v>
      </c>
    </row>
    <row r="147" spans="2:65" s="1" customFormat="1" ht="16.5" customHeight="1">
      <c r="B147" s="48"/>
      <c r="C147" s="271" t="s">
        <v>315</v>
      </c>
      <c r="D147" s="271" t="s">
        <v>385</v>
      </c>
      <c r="E147" s="272" t="s">
        <v>833</v>
      </c>
      <c r="F147" s="273" t="s">
        <v>834</v>
      </c>
      <c r="G147" s="273"/>
      <c r="H147" s="273"/>
      <c r="I147" s="273"/>
      <c r="J147" s="274" t="s">
        <v>766</v>
      </c>
      <c r="K147" s="275">
        <v>2</v>
      </c>
      <c r="L147" s="276">
        <v>0</v>
      </c>
      <c r="M147" s="277"/>
      <c r="N147" s="275">
        <f>ROUND(L147*K147,2)</f>
        <v>0</v>
      </c>
      <c r="O147" s="233"/>
      <c r="P147" s="233"/>
      <c r="Q147" s="233"/>
      <c r="R147" s="50"/>
      <c r="T147" s="236" t="s">
        <v>21</v>
      </c>
      <c r="U147" s="58" t="s">
        <v>43</v>
      </c>
      <c r="V147" s="49"/>
      <c r="W147" s="237">
        <f>V147*K147</f>
        <v>0</v>
      </c>
      <c r="X147" s="237">
        <v>0</v>
      </c>
      <c r="Y147" s="237">
        <f>X147*K147</f>
        <v>0</v>
      </c>
      <c r="Z147" s="237">
        <v>0</v>
      </c>
      <c r="AA147" s="238">
        <f>Z147*K147</f>
        <v>0</v>
      </c>
      <c r="AR147" s="24" t="s">
        <v>835</v>
      </c>
      <c r="AT147" s="24" t="s">
        <v>385</v>
      </c>
      <c r="AU147" s="24" t="s">
        <v>90</v>
      </c>
      <c r="AY147" s="24" t="s">
        <v>236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24" t="s">
        <v>85</v>
      </c>
      <c r="BK147" s="154">
        <f>ROUND(L147*K147,2)</f>
        <v>0</v>
      </c>
      <c r="BL147" s="24" t="s">
        <v>369</v>
      </c>
      <c r="BM147" s="24" t="s">
        <v>953</v>
      </c>
    </row>
    <row r="148" spans="2:65" s="1" customFormat="1" ht="38.25" customHeight="1">
      <c r="B148" s="48"/>
      <c r="C148" s="229" t="s">
        <v>319</v>
      </c>
      <c r="D148" s="229" t="s">
        <v>237</v>
      </c>
      <c r="E148" s="230" t="s">
        <v>837</v>
      </c>
      <c r="F148" s="231" t="s">
        <v>838</v>
      </c>
      <c r="G148" s="231"/>
      <c r="H148" s="231"/>
      <c r="I148" s="231"/>
      <c r="J148" s="232" t="s">
        <v>293</v>
      </c>
      <c r="K148" s="233">
        <v>21</v>
      </c>
      <c r="L148" s="234">
        <v>0</v>
      </c>
      <c r="M148" s="235"/>
      <c r="N148" s="233">
        <f>ROUND(L148*K148,2)</f>
        <v>0</v>
      </c>
      <c r="O148" s="233"/>
      <c r="P148" s="233"/>
      <c r="Q148" s="233"/>
      <c r="R148" s="50"/>
      <c r="T148" s="236" t="s">
        <v>21</v>
      </c>
      <c r="U148" s="58" t="s">
        <v>43</v>
      </c>
      <c r="V148" s="49"/>
      <c r="W148" s="237">
        <f>V148*K148</f>
        <v>0</v>
      </c>
      <c r="X148" s="237">
        <v>0</v>
      </c>
      <c r="Y148" s="237">
        <f>X148*K148</f>
        <v>0</v>
      </c>
      <c r="Z148" s="237">
        <v>0</v>
      </c>
      <c r="AA148" s="238">
        <f>Z148*K148</f>
        <v>0</v>
      </c>
      <c r="AR148" s="24" t="s">
        <v>369</v>
      </c>
      <c r="AT148" s="24" t="s">
        <v>237</v>
      </c>
      <c r="AU148" s="24" t="s">
        <v>90</v>
      </c>
      <c r="AY148" s="24" t="s">
        <v>236</v>
      </c>
      <c r="BE148" s="154">
        <f>IF(U148="základní",N148,0)</f>
        <v>0</v>
      </c>
      <c r="BF148" s="154">
        <f>IF(U148="snížená",N148,0)</f>
        <v>0</v>
      </c>
      <c r="BG148" s="154">
        <f>IF(U148="zákl. přenesená",N148,0)</f>
        <v>0</v>
      </c>
      <c r="BH148" s="154">
        <f>IF(U148="sníž. přenesená",N148,0)</f>
        <v>0</v>
      </c>
      <c r="BI148" s="154">
        <f>IF(U148="nulová",N148,0)</f>
        <v>0</v>
      </c>
      <c r="BJ148" s="24" t="s">
        <v>85</v>
      </c>
      <c r="BK148" s="154">
        <f>ROUND(L148*K148,2)</f>
        <v>0</v>
      </c>
      <c r="BL148" s="24" t="s">
        <v>369</v>
      </c>
      <c r="BM148" s="24" t="s">
        <v>954</v>
      </c>
    </row>
    <row r="149" spans="2:65" s="1" customFormat="1" ht="16.5" customHeight="1">
      <c r="B149" s="48"/>
      <c r="C149" s="271" t="s">
        <v>324</v>
      </c>
      <c r="D149" s="271" t="s">
        <v>385</v>
      </c>
      <c r="E149" s="272" t="s">
        <v>840</v>
      </c>
      <c r="F149" s="273" t="s">
        <v>841</v>
      </c>
      <c r="G149" s="273"/>
      <c r="H149" s="273"/>
      <c r="I149" s="273"/>
      <c r="J149" s="274" t="s">
        <v>395</v>
      </c>
      <c r="K149" s="275">
        <v>20.16</v>
      </c>
      <c r="L149" s="276">
        <v>0</v>
      </c>
      <c r="M149" s="277"/>
      <c r="N149" s="275">
        <f>ROUND(L149*K149,2)</f>
        <v>0</v>
      </c>
      <c r="O149" s="233"/>
      <c r="P149" s="233"/>
      <c r="Q149" s="233"/>
      <c r="R149" s="50"/>
      <c r="T149" s="236" t="s">
        <v>21</v>
      </c>
      <c r="U149" s="58" t="s">
        <v>43</v>
      </c>
      <c r="V149" s="49"/>
      <c r="W149" s="237">
        <f>V149*K149</f>
        <v>0</v>
      </c>
      <c r="X149" s="237">
        <v>0.001</v>
      </c>
      <c r="Y149" s="237">
        <f>X149*K149</f>
        <v>0.02016</v>
      </c>
      <c r="Z149" s="237">
        <v>0</v>
      </c>
      <c r="AA149" s="238">
        <f>Z149*K149</f>
        <v>0</v>
      </c>
      <c r="AR149" s="24" t="s">
        <v>767</v>
      </c>
      <c r="AT149" s="24" t="s">
        <v>385</v>
      </c>
      <c r="AU149" s="24" t="s">
        <v>90</v>
      </c>
      <c r="AY149" s="24" t="s">
        <v>236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24" t="s">
        <v>85</v>
      </c>
      <c r="BK149" s="154">
        <f>ROUND(L149*K149,2)</f>
        <v>0</v>
      </c>
      <c r="BL149" s="24" t="s">
        <v>767</v>
      </c>
      <c r="BM149" s="24" t="s">
        <v>955</v>
      </c>
    </row>
    <row r="150" spans="2:65" s="1" customFormat="1" ht="25.5" customHeight="1">
      <c r="B150" s="48"/>
      <c r="C150" s="229" t="s">
        <v>329</v>
      </c>
      <c r="D150" s="229" t="s">
        <v>237</v>
      </c>
      <c r="E150" s="230" t="s">
        <v>843</v>
      </c>
      <c r="F150" s="231" t="s">
        <v>844</v>
      </c>
      <c r="G150" s="231"/>
      <c r="H150" s="231"/>
      <c r="I150" s="231"/>
      <c r="J150" s="232" t="s">
        <v>293</v>
      </c>
      <c r="K150" s="233">
        <v>3.14</v>
      </c>
      <c r="L150" s="234">
        <v>0</v>
      </c>
      <c r="M150" s="235"/>
      <c r="N150" s="233">
        <f>ROUND(L150*K150,2)</f>
        <v>0</v>
      </c>
      <c r="O150" s="233"/>
      <c r="P150" s="233"/>
      <c r="Q150" s="233"/>
      <c r="R150" s="50"/>
      <c r="T150" s="236" t="s">
        <v>21</v>
      </c>
      <c r="U150" s="58" t="s">
        <v>43</v>
      </c>
      <c r="V150" s="49"/>
      <c r="W150" s="237">
        <f>V150*K150</f>
        <v>0</v>
      </c>
      <c r="X150" s="237">
        <v>0</v>
      </c>
      <c r="Y150" s="237">
        <f>X150*K150</f>
        <v>0</v>
      </c>
      <c r="Z150" s="237">
        <v>0</v>
      </c>
      <c r="AA150" s="238">
        <f>Z150*K150</f>
        <v>0</v>
      </c>
      <c r="AR150" s="24" t="s">
        <v>369</v>
      </c>
      <c r="AT150" s="24" t="s">
        <v>237</v>
      </c>
      <c r="AU150" s="24" t="s">
        <v>90</v>
      </c>
      <c r="AY150" s="24" t="s">
        <v>236</v>
      </c>
      <c r="BE150" s="154">
        <f>IF(U150="základní",N150,0)</f>
        <v>0</v>
      </c>
      <c r="BF150" s="154">
        <f>IF(U150="snížená",N150,0)</f>
        <v>0</v>
      </c>
      <c r="BG150" s="154">
        <f>IF(U150="zákl. přenesená",N150,0)</f>
        <v>0</v>
      </c>
      <c r="BH150" s="154">
        <f>IF(U150="sníž. přenesená",N150,0)</f>
        <v>0</v>
      </c>
      <c r="BI150" s="154">
        <f>IF(U150="nulová",N150,0)</f>
        <v>0</v>
      </c>
      <c r="BJ150" s="24" t="s">
        <v>85</v>
      </c>
      <c r="BK150" s="154">
        <f>ROUND(L150*K150,2)</f>
        <v>0</v>
      </c>
      <c r="BL150" s="24" t="s">
        <v>369</v>
      </c>
      <c r="BM150" s="24" t="s">
        <v>956</v>
      </c>
    </row>
    <row r="151" spans="2:65" s="1" customFormat="1" ht="16.5" customHeight="1">
      <c r="B151" s="48"/>
      <c r="C151" s="271" t="s">
        <v>333</v>
      </c>
      <c r="D151" s="271" t="s">
        <v>385</v>
      </c>
      <c r="E151" s="272" t="s">
        <v>846</v>
      </c>
      <c r="F151" s="273" t="s">
        <v>847</v>
      </c>
      <c r="G151" s="273"/>
      <c r="H151" s="273"/>
      <c r="I151" s="273"/>
      <c r="J151" s="274" t="s">
        <v>395</v>
      </c>
      <c r="K151" s="275">
        <v>2.98</v>
      </c>
      <c r="L151" s="276">
        <v>0</v>
      </c>
      <c r="M151" s="277"/>
      <c r="N151" s="275">
        <f>ROUND(L151*K151,2)</f>
        <v>0</v>
      </c>
      <c r="O151" s="233"/>
      <c r="P151" s="233"/>
      <c r="Q151" s="233"/>
      <c r="R151" s="50"/>
      <c r="T151" s="236" t="s">
        <v>21</v>
      </c>
      <c r="U151" s="58" t="s">
        <v>43</v>
      </c>
      <c r="V151" s="49"/>
      <c r="W151" s="237">
        <f>V151*K151</f>
        <v>0</v>
      </c>
      <c r="X151" s="237">
        <v>0.001</v>
      </c>
      <c r="Y151" s="237">
        <f>X151*K151</f>
        <v>0.00298</v>
      </c>
      <c r="Z151" s="237">
        <v>0</v>
      </c>
      <c r="AA151" s="238">
        <f>Z151*K151</f>
        <v>0</v>
      </c>
      <c r="AR151" s="24" t="s">
        <v>767</v>
      </c>
      <c r="AT151" s="24" t="s">
        <v>385</v>
      </c>
      <c r="AU151" s="24" t="s">
        <v>90</v>
      </c>
      <c r="AY151" s="24" t="s">
        <v>236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24" t="s">
        <v>85</v>
      </c>
      <c r="BK151" s="154">
        <f>ROUND(L151*K151,2)</f>
        <v>0</v>
      </c>
      <c r="BL151" s="24" t="s">
        <v>767</v>
      </c>
      <c r="BM151" s="24" t="s">
        <v>957</v>
      </c>
    </row>
    <row r="152" spans="2:63" s="10" customFormat="1" ht="29.85" customHeight="1">
      <c r="B152" s="215"/>
      <c r="C152" s="216"/>
      <c r="D152" s="226" t="s">
        <v>212</v>
      </c>
      <c r="E152" s="226"/>
      <c r="F152" s="226"/>
      <c r="G152" s="226"/>
      <c r="H152" s="226"/>
      <c r="I152" s="226"/>
      <c r="J152" s="226"/>
      <c r="K152" s="226"/>
      <c r="L152" s="226"/>
      <c r="M152" s="226"/>
      <c r="N152" s="278">
        <f>BK152</f>
        <v>0</v>
      </c>
      <c r="O152" s="279"/>
      <c r="P152" s="279"/>
      <c r="Q152" s="279"/>
      <c r="R152" s="219"/>
      <c r="T152" s="220"/>
      <c r="U152" s="216"/>
      <c r="V152" s="216"/>
      <c r="W152" s="221">
        <f>SUM(W153:W166)</f>
        <v>0</v>
      </c>
      <c r="X152" s="216"/>
      <c r="Y152" s="221">
        <f>SUM(Y153:Y166)</f>
        <v>7.075485999999999</v>
      </c>
      <c r="Z152" s="216"/>
      <c r="AA152" s="222">
        <f>SUM(AA153:AA166)</f>
        <v>0</v>
      </c>
      <c r="AR152" s="223" t="s">
        <v>250</v>
      </c>
      <c r="AT152" s="224" t="s">
        <v>77</v>
      </c>
      <c r="AU152" s="224" t="s">
        <v>85</v>
      </c>
      <c r="AY152" s="223" t="s">
        <v>236</v>
      </c>
      <c r="BK152" s="225">
        <f>SUM(BK153:BK166)</f>
        <v>0</v>
      </c>
    </row>
    <row r="153" spans="2:65" s="1" customFormat="1" ht="25.5" customHeight="1">
      <c r="B153" s="48"/>
      <c r="C153" s="229" t="s">
        <v>10</v>
      </c>
      <c r="D153" s="229" t="s">
        <v>237</v>
      </c>
      <c r="E153" s="230" t="s">
        <v>855</v>
      </c>
      <c r="F153" s="231" t="s">
        <v>856</v>
      </c>
      <c r="G153" s="231"/>
      <c r="H153" s="231"/>
      <c r="I153" s="231"/>
      <c r="J153" s="232" t="s">
        <v>593</v>
      </c>
      <c r="K153" s="233">
        <v>1.4</v>
      </c>
      <c r="L153" s="234">
        <v>0</v>
      </c>
      <c r="M153" s="235"/>
      <c r="N153" s="233">
        <f>ROUND(L153*K153,2)</f>
        <v>0</v>
      </c>
      <c r="O153" s="233"/>
      <c r="P153" s="233"/>
      <c r="Q153" s="233"/>
      <c r="R153" s="50"/>
      <c r="T153" s="236" t="s">
        <v>21</v>
      </c>
      <c r="U153" s="58" t="s">
        <v>43</v>
      </c>
      <c r="V153" s="49"/>
      <c r="W153" s="237">
        <f>V153*K153</f>
        <v>0</v>
      </c>
      <c r="X153" s="237">
        <v>0</v>
      </c>
      <c r="Y153" s="237">
        <f>X153*K153</f>
        <v>0</v>
      </c>
      <c r="Z153" s="237">
        <v>0</v>
      </c>
      <c r="AA153" s="238">
        <f>Z153*K153</f>
        <v>0</v>
      </c>
      <c r="AR153" s="24" t="s">
        <v>369</v>
      </c>
      <c r="AT153" s="24" t="s">
        <v>237</v>
      </c>
      <c r="AU153" s="24" t="s">
        <v>90</v>
      </c>
      <c r="AY153" s="24" t="s">
        <v>236</v>
      </c>
      <c r="BE153" s="154">
        <f>IF(U153="základní",N153,0)</f>
        <v>0</v>
      </c>
      <c r="BF153" s="154">
        <f>IF(U153="snížená",N153,0)</f>
        <v>0</v>
      </c>
      <c r="BG153" s="154">
        <f>IF(U153="zákl. přenesená",N153,0)</f>
        <v>0</v>
      </c>
      <c r="BH153" s="154">
        <f>IF(U153="sníž. přenesená",N153,0)</f>
        <v>0</v>
      </c>
      <c r="BI153" s="154">
        <f>IF(U153="nulová",N153,0)</f>
        <v>0</v>
      </c>
      <c r="BJ153" s="24" t="s">
        <v>85</v>
      </c>
      <c r="BK153" s="154">
        <f>ROUND(L153*K153,2)</f>
        <v>0</v>
      </c>
      <c r="BL153" s="24" t="s">
        <v>369</v>
      </c>
      <c r="BM153" s="24" t="s">
        <v>958</v>
      </c>
    </row>
    <row r="154" spans="2:65" s="1" customFormat="1" ht="25.5" customHeight="1">
      <c r="B154" s="48"/>
      <c r="C154" s="229" t="s">
        <v>341</v>
      </c>
      <c r="D154" s="229" t="s">
        <v>237</v>
      </c>
      <c r="E154" s="230" t="s">
        <v>858</v>
      </c>
      <c r="F154" s="231" t="s">
        <v>859</v>
      </c>
      <c r="G154" s="231"/>
      <c r="H154" s="231"/>
      <c r="I154" s="231"/>
      <c r="J154" s="232" t="s">
        <v>593</v>
      </c>
      <c r="K154" s="233">
        <v>1.4</v>
      </c>
      <c r="L154" s="234">
        <v>0</v>
      </c>
      <c r="M154" s="235"/>
      <c r="N154" s="233">
        <f>ROUND(L154*K154,2)</f>
        <v>0</v>
      </c>
      <c r="O154" s="233"/>
      <c r="P154" s="233"/>
      <c r="Q154" s="233"/>
      <c r="R154" s="50"/>
      <c r="T154" s="236" t="s">
        <v>21</v>
      </c>
      <c r="U154" s="58" t="s">
        <v>43</v>
      </c>
      <c r="V154" s="49"/>
      <c r="W154" s="237">
        <f>V154*K154</f>
        <v>0</v>
      </c>
      <c r="X154" s="237">
        <v>2.25634</v>
      </c>
      <c r="Y154" s="237">
        <f>X154*K154</f>
        <v>3.1588759999999994</v>
      </c>
      <c r="Z154" s="237">
        <v>0</v>
      </c>
      <c r="AA154" s="238">
        <f>Z154*K154</f>
        <v>0</v>
      </c>
      <c r="AR154" s="24" t="s">
        <v>369</v>
      </c>
      <c r="AT154" s="24" t="s">
        <v>237</v>
      </c>
      <c r="AU154" s="24" t="s">
        <v>90</v>
      </c>
      <c r="AY154" s="24" t="s">
        <v>236</v>
      </c>
      <c r="BE154" s="154">
        <f>IF(U154="základní",N154,0)</f>
        <v>0</v>
      </c>
      <c r="BF154" s="154">
        <f>IF(U154="snížená",N154,0)</f>
        <v>0</v>
      </c>
      <c r="BG154" s="154">
        <f>IF(U154="zákl. přenesená",N154,0)</f>
        <v>0</v>
      </c>
      <c r="BH154" s="154">
        <f>IF(U154="sníž. přenesená",N154,0)</f>
        <v>0</v>
      </c>
      <c r="BI154" s="154">
        <f>IF(U154="nulová",N154,0)</f>
        <v>0</v>
      </c>
      <c r="BJ154" s="24" t="s">
        <v>85</v>
      </c>
      <c r="BK154" s="154">
        <f>ROUND(L154*K154,2)</f>
        <v>0</v>
      </c>
      <c r="BL154" s="24" t="s">
        <v>369</v>
      </c>
      <c r="BM154" s="24" t="s">
        <v>959</v>
      </c>
    </row>
    <row r="155" spans="2:65" s="1" customFormat="1" ht="16.5" customHeight="1">
      <c r="B155" s="48"/>
      <c r="C155" s="271" t="s">
        <v>346</v>
      </c>
      <c r="D155" s="271" t="s">
        <v>385</v>
      </c>
      <c r="E155" s="272" t="s">
        <v>861</v>
      </c>
      <c r="F155" s="273" t="s">
        <v>862</v>
      </c>
      <c r="G155" s="273"/>
      <c r="H155" s="273"/>
      <c r="I155" s="273"/>
      <c r="J155" s="274" t="s">
        <v>766</v>
      </c>
      <c r="K155" s="275">
        <v>2</v>
      </c>
      <c r="L155" s="276">
        <v>0</v>
      </c>
      <c r="M155" s="277"/>
      <c r="N155" s="275">
        <f>ROUND(L155*K155,2)</f>
        <v>0</v>
      </c>
      <c r="O155" s="233"/>
      <c r="P155" s="233"/>
      <c r="Q155" s="233"/>
      <c r="R155" s="50"/>
      <c r="T155" s="236" t="s">
        <v>21</v>
      </c>
      <c r="U155" s="58" t="s">
        <v>43</v>
      </c>
      <c r="V155" s="49"/>
      <c r="W155" s="237">
        <f>V155*K155</f>
        <v>0</v>
      </c>
      <c r="X155" s="237">
        <v>0</v>
      </c>
      <c r="Y155" s="237">
        <f>X155*K155</f>
        <v>0</v>
      </c>
      <c r="Z155" s="237">
        <v>0</v>
      </c>
      <c r="AA155" s="238">
        <f>Z155*K155</f>
        <v>0</v>
      </c>
      <c r="AR155" s="24" t="s">
        <v>835</v>
      </c>
      <c r="AT155" s="24" t="s">
        <v>385</v>
      </c>
      <c r="AU155" s="24" t="s">
        <v>90</v>
      </c>
      <c r="AY155" s="24" t="s">
        <v>236</v>
      </c>
      <c r="BE155" s="154">
        <f>IF(U155="základní",N155,0)</f>
        <v>0</v>
      </c>
      <c r="BF155" s="154">
        <f>IF(U155="snížená",N155,0)</f>
        <v>0</v>
      </c>
      <c r="BG155" s="154">
        <f>IF(U155="zákl. přenesená",N155,0)</f>
        <v>0</v>
      </c>
      <c r="BH155" s="154">
        <f>IF(U155="sníž. přenesená",N155,0)</f>
        <v>0</v>
      </c>
      <c r="BI155" s="154">
        <f>IF(U155="nulová",N155,0)</f>
        <v>0</v>
      </c>
      <c r="BJ155" s="24" t="s">
        <v>85</v>
      </c>
      <c r="BK155" s="154">
        <f>ROUND(L155*K155,2)</f>
        <v>0</v>
      </c>
      <c r="BL155" s="24" t="s">
        <v>369</v>
      </c>
      <c r="BM155" s="24" t="s">
        <v>960</v>
      </c>
    </row>
    <row r="156" spans="2:65" s="1" customFormat="1" ht="38.25" customHeight="1">
      <c r="B156" s="48"/>
      <c r="C156" s="229" t="s">
        <v>352</v>
      </c>
      <c r="D156" s="229" t="s">
        <v>237</v>
      </c>
      <c r="E156" s="230" t="s">
        <v>864</v>
      </c>
      <c r="F156" s="231" t="s">
        <v>865</v>
      </c>
      <c r="G156" s="231"/>
      <c r="H156" s="231"/>
      <c r="I156" s="231"/>
      <c r="J156" s="232" t="s">
        <v>293</v>
      </c>
      <c r="K156" s="233">
        <v>4</v>
      </c>
      <c r="L156" s="234">
        <v>0</v>
      </c>
      <c r="M156" s="235"/>
      <c r="N156" s="233">
        <f>ROUND(L156*K156,2)</f>
        <v>0</v>
      </c>
      <c r="O156" s="233"/>
      <c r="P156" s="233"/>
      <c r="Q156" s="233"/>
      <c r="R156" s="50"/>
      <c r="T156" s="236" t="s">
        <v>21</v>
      </c>
      <c r="U156" s="58" t="s">
        <v>43</v>
      </c>
      <c r="V156" s="49"/>
      <c r="W156" s="237">
        <f>V156*K156</f>
        <v>0</v>
      </c>
      <c r="X156" s="237">
        <v>0</v>
      </c>
      <c r="Y156" s="237">
        <f>X156*K156</f>
        <v>0</v>
      </c>
      <c r="Z156" s="237">
        <v>0</v>
      </c>
      <c r="AA156" s="238">
        <f>Z156*K156</f>
        <v>0</v>
      </c>
      <c r="AR156" s="24" t="s">
        <v>369</v>
      </c>
      <c r="AT156" s="24" t="s">
        <v>237</v>
      </c>
      <c r="AU156" s="24" t="s">
        <v>90</v>
      </c>
      <c r="AY156" s="24" t="s">
        <v>236</v>
      </c>
      <c r="BE156" s="154">
        <f>IF(U156="základní",N156,0)</f>
        <v>0</v>
      </c>
      <c r="BF156" s="154">
        <f>IF(U156="snížená",N156,0)</f>
        <v>0</v>
      </c>
      <c r="BG156" s="154">
        <f>IF(U156="zákl. přenesená",N156,0)</f>
        <v>0</v>
      </c>
      <c r="BH156" s="154">
        <f>IF(U156="sníž. přenesená",N156,0)</f>
        <v>0</v>
      </c>
      <c r="BI156" s="154">
        <f>IF(U156="nulová",N156,0)</f>
        <v>0</v>
      </c>
      <c r="BJ156" s="24" t="s">
        <v>85</v>
      </c>
      <c r="BK156" s="154">
        <f>ROUND(L156*K156,2)</f>
        <v>0</v>
      </c>
      <c r="BL156" s="24" t="s">
        <v>369</v>
      </c>
      <c r="BM156" s="24" t="s">
        <v>961</v>
      </c>
    </row>
    <row r="157" spans="2:65" s="1" customFormat="1" ht="38.25" customHeight="1">
      <c r="B157" s="48"/>
      <c r="C157" s="229" t="s">
        <v>357</v>
      </c>
      <c r="D157" s="229" t="s">
        <v>237</v>
      </c>
      <c r="E157" s="230" t="s">
        <v>867</v>
      </c>
      <c r="F157" s="231" t="s">
        <v>868</v>
      </c>
      <c r="G157" s="231"/>
      <c r="H157" s="231"/>
      <c r="I157" s="231"/>
      <c r="J157" s="232" t="s">
        <v>293</v>
      </c>
      <c r="K157" s="233">
        <v>17</v>
      </c>
      <c r="L157" s="234">
        <v>0</v>
      </c>
      <c r="M157" s="235"/>
      <c r="N157" s="233">
        <f>ROUND(L157*K157,2)</f>
        <v>0</v>
      </c>
      <c r="O157" s="233"/>
      <c r="P157" s="233"/>
      <c r="Q157" s="233"/>
      <c r="R157" s="50"/>
      <c r="T157" s="236" t="s">
        <v>21</v>
      </c>
      <c r="U157" s="58" t="s">
        <v>43</v>
      </c>
      <c r="V157" s="49"/>
      <c r="W157" s="237">
        <f>V157*K157</f>
        <v>0</v>
      </c>
      <c r="X157" s="237">
        <v>0</v>
      </c>
      <c r="Y157" s="237">
        <f>X157*K157</f>
        <v>0</v>
      </c>
      <c r="Z157" s="237">
        <v>0</v>
      </c>
      <c r="AA157" s="238">
        <f>Z157*K157</f>
        <v>0</v>
      </c>
      <c r="AR157" s="24" t="s">
        <v>369</v>
      </c>
      <c r="AT157" s="24" t="s">
        <v>237</v>
      </c>
      <c r="AU157" s="24" t="s">
        <v>90</v>
      </c>
      <c r="AY157" s="24" t="s">
        <v>236</v>
      </c>
      <c r="BE157" s="154">
        <f>IF(U157="základní",N157,0)</f>
        <v>0</v>
      </c>
      <c r="BF157" s="154">
        <f>IF(U157="snížená",N157,0)</f>
        <v>0</v>
      </c>
      <c r="BG157" s="154">
        <f>IF(U157="zákl. přenesená",N157,0)</f>
        <v>0</v>
      </c>
      <c r="BH157" s="154">
        <f>IF(U157="sníž. přenesená",N157,0)</f>
        <v>0</v>
      </c>
      <c r="BI157" s="154">
        <f>IF(U157="nulová",N157,0)</f>
        <v>0</v>
      </c>
      <c r="BJ157" s="24" t="s">
        <v>85</v>
      </c>
      <c r="BK157" s="154">
        <f>ROUND(L157*K157,2)</f>
        <v>0</v>
      </c>
      <c r="BL157" s="24" t="s">
        <v>369</v>
      </c>
      <c r="BM157" s="24" t="s">
        <v>962</v>
      </c>
    </row>
    <row r="158" spans="2:65" s="1" customFormat="1" ht="38.25" customHeight="1">
      <c r="B158" s="48"/>
      <c r="C158" s="229" t="s">
        <v>362</v>
      </c>
      <c r="D158" s="229" t="s">
        <v>237</v>
      </c>
      <c r="E158" s="230" t="s">
        <v>870</v>
      </c>
      <c r="F158" s="231" t="s">
        <v>871</v>
      </c>
      <c r="G158" s="231"/>
      <c r="H158" s="231"/>
      <c r="I158" s="231"/>
      <c r="J158" s="232" t="s">
        <v>293</v>
      </c>
      <c r="K158" s="233">
        <v>21</v>
      </c>
      <c r="L158" s="234">
        <v>0</v>
      </c>
      <c r="M158" s="235"/>
      <c r="N158" s="233">
        <f>ROUND(L158*K158,2)</f>
        <v>0</v>
      </c>
      <c r="O158" s="233"/>
      <c r="P158" s="233"/>
      <c r="Q158" s="233"/>
      <c r="R158" s="50"/>
      <c r="T158" s="236" t="s">
        <v>21</v>
      </c>
      <c r="U158" s="58" t="s">
        <v>43</v>
      </c>
      <c r="V158" s="49"/>
      <c r="W158" s="237">
        <f>V158*K158</f>
        <v>0</v>
      </c>
      <c r="X158" s="237">
        <v>0.07807</v>
      </c>
      <c r="Y158" s="237">
        <f>X158*K158</f>
        <v>1.63947</v>
      </c>
      <c r="Z158" s="237">
        <v>0</v>
      </c>
      <c r="AA158" s="238">
        <f>Z158*K158</f>
        <v>0</v>
      </c>
      <c r="AR158" s="24" t="s">
        <v>369</v>
      </c>
      <c r="AT158" s="24" t="s">
        <v>237</v>
      </c>
      <c r="AU158" s="24" t="s">
        <v>90</v>
      </c>
      <c r="AY158" s="24" t="s">
        <v>236</v>
      </c>
      <c r="BE158" s="154">
        <f>IF(U158="základní",N158,0)</f>
        <v>0</v>
      </c>
      <c r="BF158" s="154">
        <f>IF(U158="snížená",N158,0)</f>
        <v>0</v>
      </c>
      <c r="BG158" s="154">
        <f>IF(U158="zákl. přenesená",N158,0)</f>
        <v>0</v>
      </c>
      <c r="BH158" s="154">
        <f>IF(U158="sníž. přenesená",N158,0)</f>
        <v>0</v>
      </c>
      <c r="BI158" s="154">
        <f>IF(U158="nulová",N158,0)</f>
        <v>0</v>
      </c>
      <c r="BJ158" s="24" t="s">
        <v>85</v>
      </c>
      <c r="BK158" s="154">
        <f>ROUND(L158*K158,2)</f>
        <v>0</v>
      </c>
      <c r="BL158" s="24" t="s">
        <v>369</v>
      </c>
      <c r="BM158" s="24" t="s">
        <v>963</v>
      </c>
    </row>
    <row r="159" spans="2:65" s="1" customFormat="1" ht="16.5" customHeight="1">
      <c r="B159" s="48"/>
      <c r="C159" s="271" t="s">
        <v>366</v>
      </c>
      <c r="D159" s="271" t="s">
        <v>385</v>
      </c>
      <c r="E159" s="272" t="s">
        <v>873</v>
      </c>
      <c r="F159" s="273" t="s">
        <v>874</v>
      </c>
      <c r="G159" s="273"/>
      <c r="H159" s="273"/>
      <c r="I159" s="273"/>
      <c r="J159" s="274" t="s">
        <v>385</v>
      </c>
      <c r="K159" s="275">
        <v>26</v>
      </c>
      <c r="L159" s="276">
        <v>0</v>
      </c>
      <c r="M159" s="277"/>
      <c r="N159" s="275">
        <f>ROUND(L159*K159,2)</f>
        <v>0</v>
      </c>
      <c r="O159" s="233"/>
      <c r="P159" s="233"/>
      <c r="Q159" s="233"/>
      <c r="R159" s="50"/>
      <c r="T159" s="236" t="s">
        <v>21</v>
      </c>
      <c r="U159" s="58" t="s">
        <v>43</v>
      </c>
      <c r="V159" s="49"/>
      <c r="W159" s="237">
        <f>V159*K159</f>
        <v>0</v>
      </c>
      <c r="X159" s="237">
        <v>0</v>
      </c>
      <c r="Y159" s="237">
        <f>X159*K159</f>
        <v>0</v>
      </c>
      <c r="Z159" s="237">
        <v>0</v>
      </c>
      <c r="AA159" s="238">
        <f>Z159*K159</f>
        <v>0</v>
      </c>
      <c r="AR159" s="24" t="s">
        <v>835</v>
      </c>
      <c r="AT159" s="24" t="s">
        <v>385</v>
      </c>
      <c r="AU159" s="24" t="s">
        <v>90</v>
      </c>
      <c r="AY159" s="24" t="s">
        <v>236</v>
      </c>
      <c r="BE159" s="154">
        <f>IF(U159="základní",N159,0)</f>
        <v>0</v>
      </c>
      <c r="BF159" s="154">
        <f>IF(U159="snížená",N159,0)</f>
        <v>0</v>
      </c>
      <c r="BG159" s="154">
        <f>IF(U159="zákl. přenesená",N159,0)</f>
        <v>0</v>
      </c>
      <c r="BH159" s="154">
        <f>IF(U159="sníž. přenesená",N159,0)</f>
        <v>0</v>
      </c>
      <c r="BI159" s="154">
        <f>IF(U159="nulová",N159,0)</f>
        <v>0</v>
      </c>
      <c r="BJ159" s="24" t="s">
        <v>85</v>
      </c>
      <c r="BK159" s="154">
        <f>ROUND(L159*K159,2)</f>
        <v>0</v>
      </c>
      <c r="BL159" s="24" t="s">
        <v>369</v>
      </c>
      <c r="BM159" s="24" t="s">
        <v>964</v>
      </c>
    </row>
    <row r="160" spans="2:65" s="1" customFormat="1" ht="16.5" customHeight="1">
      <c r="B160" s="48"/>
      <c r="C160" s="271" t="s">
        <v>473</v>
      </c>
      <c r="D160" s="271" t="s">
        <v>385</v>
      </c>
      <c r="E160" s="272" t="s">
        <v>876</v>
      </c>
      <c r="F160" s="273" t="s">
        <v>877</v>
      </c>
      <c r="G160" s="273"/>
      <c r="H160" s="273"/>
      <c r="I160" s="273"/>
      <c r="J160" s="274" t="s">
        <v>344</v>
      </c>
      <c r="K160" s="275">
        <v>1.4</v>
      </c>
      <c r="L160" s="276">
        <v>0</v>
      </c>
      <c r="M160" s="277"/>
      <c r="N160" s="275">
        <f>ROUND(L160*K160,2)</f>
        <v>0</v>
      </c>
      <c r="O160" s="233"/>
      <c r="P160" s="233"/>
      <c r="Q160" s="233"/>
      <c r="R160" s="50"/>
      <c r="T160" s="236" t="s">
        <v>21</v>
      </c>
      <c r="U160" s="58" t="s">
        <v>43</v>
      </c>
      <c r="V160" s="49"/>
      <c r="W160" s="237">
        <f>V160*K160</f>
        <v>0</v>
      </c>
      <c r="X160" s="237">
        <v>0</v>
      </c>
      <c r="Y160" s="237">
        <f>X160*K160</f>
        <v>0</v>
      </c>
      <c r="Z160" s="237">
        <v>0</v>
      </c>
      <c r="AA160" s="238">
        <f>Z160*K160</f>
        <v>0</v>
      </c>
      <c r="AR160" s="24" t="s">
        <v>835</v>
      </c>
      <c r="AT160" s="24" t="s">
        <v>385</v>
      </c>
      <c r="AU160" s="24" t="s">
        <v>90</v>
      </c>
      <c r="AY160" s="24" t="s">
        <v>236</v>
      </c>
      <c r="BE160" s="154">
        <f>IF(U160="základní",N160,0)</f>
        <v>0</v>
      </c>
      <c r="BF160" s="154">
        <f>IF(U160="snížená",N160,0)</f>
        <v>0</v>
      </c>
      <c r="BG160" s="154">
        <f>IF(U160="zákl. přenesená",N160,0)</f>
        <v>0</v>
      </c>
      <c r="BH160" s="154">
        <f>IF(U160="sníž. přenesená",N160,0)</f>
        <v>0</v>
      </c>
      <c r="BI160" s="154">
        <f>IF(U160="nulová",N160,0)</f>
        <v>0</v>
      </c>
      <c r="BJ160" s="24" t="s">
        <v>85</v>
      </c>
      <c r="BK160" s="154">
        <f>ROUND(L160*K160,2)</f>
        <v>0</v>
      </c>
      <c r="BL160" s="24" t="s">
        <v>369</v>
      </c>
      <c r="BM160" s="24" t="s">
        <v>965</v>
      </c>
    </row>
    <row r="161" spans="2:65" s="1" customFormat="1" ht="25.5" customHeight="1">
      <c r="B161" s="48"/>
      <c r="C161" s="229" t="s">
        <v>476</v>
      </c>
      <c r="D161" s="229" t="s">
        <v>237</v>
      </c>
      <c r="E161" s="230" t="s">
        <v>879</v>
      </c>
      <c r="F161" s="231" t="s">
        <v>880</v>
      </c>
      <c r="G161" s="231"/>
      <c r="H161" s="231"/>
      <c r="I161" s="231"/>
      <c r="J161" s="232" t="s">
        <v>293</v>
      </c>
      <c r="K161" s="233">
        <v>20</v>
      </c>
      <c r="L161" s="234">
        <v>0</v>
      </c>
      <c r="M161" s="235"/>
      <c r="N161" s="233">
        <f>ROUND(L161*K161,2)</f>
        <v>0</v>
      </c>
      <c r="O161" s="233"/>
      <c r="P161" s="233"/>
      <c r="Q161" s="233"/>
      <c r="R161" s="50"/>
      <c r="T161" s="236" t="s">
        <v>21</v>
      </c>
      <c r="U161" s="58" t="s">
        <v>43</v>
      </c>
      <c r="V161" s="49"/>
      <c r="W161" s="237">
        <f>V161*K161</f>
        <v>0</v>
      </c>
      <c r="X161" s="237">
        <v>0</v>
      </c>
      <c r="Y161" s="237">
        <f>X161*K161</f>
        <v>0</v>
      </c>
      <c r="Z161" s="237">
        <v>0</v>
      </c>
      <c r="AA161" s="238">
        <f>Z161*K161</f>
        <v>0</v>
      </c>
      <c r="AR161" s="24" t="s">
        <v>369</v>
      </c>
      <c r="AT161" s="24" t="s">
        <v>237</v>
      </c>
      <c r="AU161" s="24" t="s">
        <v>90</v>
      </c>
      <c r="AY161" s="24" t="s">
        <v>236</v>
      </c>
      <c r="BE161" s="154">
        <f>IF(U161="základní",N161,0)</f>
        <v>0</v>
      </c>
      <c r="BF161" s="154">
        <f>IF(U161="snížená",N161,0)</f>
        <v>0</v>
      </c>
      <c r="BG161" s="154">
        <f>IF(U161="zákl. přenesená",N161,0)</f>
        <v>0</v>
      </c>
      <c r="BH161" s="154">
        <f>IF(U161="sníž. přenesená",N161,0)</f>
        <v>0</v>
      </c>
      <c r="BI161" s="154">
        <f>IF(U161="nulová",N161,0)</f>
        <v>0</v>
      </c>
      <c r="BJ161" s="24" t="s">
        <v>85</v>
      </c>
      <c r="BK161" s="154">
        <f>ROUND(L161*K161,2)</f>
        <v>0</v>
      </c>
      <c r="BL161" s="24" t="s">
        <v>369</v>
      </c>
      <c r="BM161" s="24" t="s">
        <v>966</v>
      </c>
    </row>
    <row r="162" spans="2:65" s="1" customFormat="1" ht="25.5" customHeight="1">
      <c r="B162" s="48"/>
      <c r="C162" s="271" t="s">
        <v>481</v>
      </c>
      <c r="D162" s="271" t="s">
        <v>385</v>
      </c>
      <c r="E162" s="272" t="s">
        <v>882</v>
      </c>
      <c r="F162" s="273" t="s">
        <v>883</v>
      </c>
      <c r="G162" s="273"/>
      <c r="H162" s="273"/>
      <c r="I162" s="273"/>
      <c r="J162" s="274" t="s">
        <v>293</v>
      </c>
      <c r="K162" s="275">
        <v>20</v>
      </c>
      <c r="L162" s="276">
        <v>0</v>
      </c>
      <c r="M162" s="277"/>
      <c r="N162" s="275">
        <f>ROUND(L162*K162,2)</f>
        <v>0</v>
      </c>
      <c r="O162" s="233"/>
      <c r="P162" s="233"/>
      <c r="Q162" s="233"/>
      <c r="R162" s="50"/>
      <c r="T162" s="236" t="s">
        <v>21</v>
      </c>
      <c r="U162" s="58" t="s">
        <v>43</v>
      </c>
      <c r="V162" s="49"/>
      <c r="W162" s="237">
        <f>V162*K162</f>
        <v>0</v>
      </c>
      <c r="X162" s="237">
        <v>0.00035</v>
      </c>
      <c r="Y162" s="237">
        <f>X162*K162</f>
        <v>0.007</v>
      </c>
      <c r="Z162" s="237">
        <v>0</v>
      </c>
      <c r="AA162" s="238">
        <f>Z162*K162</f>
        <v>0</v>
      </c>
      <c r="AR162" s="24" t="s">
        <v>767</v>
      </c>
      <c r="AT162" s="24" t="s">
        <v>385</v>
      </c>
      <c r="AU162" s="24" t="s">
        <v>90</v>
      </c>
      <c r="AY162" s="24" t="s">
        <v>236</v>
      </c>
      <c r="BE162" s="154">
        <f>IF(U162="základní",N162,0)</f>
        <v>0</v>
      </c>
      <c r="BF162" s="154">
        <f>IF(U162="snížená",N162,0)</f>
        <v>0</v>
      </c>
      <c r="BG162" s="154">
        <f>IF(U162="zákl. přenesená",N162,0)</f>
        <v>0</v>
      </c>
      <c r="BH162" s="154">
        <f>IF(U162="sníž. přenesená",N162,0)</f>
        <v>0</v>
      </c>
      <c r="BI162" s="154">
        <f>IF(U162="nulová",N162,0)</f>
        <v>0</v>
      </c>
      <c r="BJ162" s="24" t="s">
        <v>85</v>
      </c>
      <c r="BK162" s="154">
        <f>ROUND(L162*K162,2)</f>
        <v>0</v>
      </c>
      <c r="BL162" s="24" t="s">
        <v>767</v>
      </c>
      <c r="BM162" s="24" t="s">
        <v>967</v>
      </c>
    </row>
    <row r="163" spans="2:65" s="1" customFormat="1" ht="25.5" customHeight="1">
      <c r="B163" s="48"/>
      <c r="C163" s="229" t="s">
        <v>484</v>
      </c>
      <c r="D163" s="229" t="s">
        <v>237</v>
      </c>
      <c r="E163" s="230" t="s">
        <v>885</v>
      </c>
      <c r="F163" s="231" t="s">
        <v>886</v>
      </c>
      <c r="G163" s="231"/>
      <c r="H163" s="231"/>
      <c r="I163" s="231"/>
      <c r="J163" s="232" t="s">
        <v>293</v>
      </c>
      <c r="K163" s="233">
        <v>20</v>
      </c>
      <c r="L163" s="234">
        <v>0</v>
      </c>
      <c r="M163" s="235"/>
      <c r="N163" s="233">
        <f>ROUND(L163*K163,2)</f>
        <v>0</v>
      </c>
      <c r="O163" s="233"/>
      <c r="P163" s="233"/>
      <c r="Q163" s="233"/>
      <c r="R163" s="50"/>
      <c r="T163" s="236" t="s">
        <v>21</v>
      </c>
      <c r="U163" s="58" t="s">
        <v>43</v>
      </c>
      <c r="V163" s="49"/>
      <c r="W163" s="237">
        <f>V163*K163</f>
        <v>0</v>
      </c>
      <c r="X163" s="237">
        <v>0</v>
      </c>
      <c r="Y163" s="237">
        <f>X163*K163</f>
        <v>0</v>
      </c>
      <c r="Z163" s="237">
        <v>0</v>
      </c>
      <c r="AA163" s="238">
        <f>Z163*K163</f>
        <v>0</v>
      </c>
      <c r="AR163" s="24" t="s">
        <v>369</v>
      </c>
      <c r="AT163" s="24" t="s">
        <v>237</v>
      </c>
      <c r="AU163" s="24" t="s">
        <v>90</v>
      </c>
      <c r="AY163" s="24" t="s">
        <v>236</v>
      </c>
      <c r="BE163" s="154">
        <f>IF(U163="základní",N163,0)</f>
        <v>0</v>
      </c>
      <c r="BF163" s="154">
        <f>IF(U163="snížená",N163,0)</f>
        <v>0</v>
      </c>
      <c r="BG163" s="154">
        <f>IF(U163="zákl. přenesená",N163,0)</f>
        <v>0</v>
      </c>
      <c r="BH163" s="154">
        <f>IF(U163="sníž. přenesená",N163,0)</f>
        <v>0</v>
      </c>
      <c r="BI163" s="154">
        <f>IF(U163="nulová",N163,0)</f>
        <v>0</v>
      </c>
      <c r="BJ163" s="24" t="s">
        <v>85</v>
      </c>
      <c r="BK163" s="154">
        <f>ROUND(L163*K163,2)</f>
        <v>0</v>
      </c>
      <c r="BL163" s="24" t="s">
        <v>369</v>
      </c>
      <c r="BM163" s="24" t="s">
        <v>968</v>
      </c>
    </row>
    <row r="164" spans="2:65" s="1" customFormat="1" ht="25.5" customHeight="1">
      <c r="B164" s="48"/>
      <c r="C164" s="271" t="s">
        <v>487</v>
      </c>
      <c r="D164" s="271" t="s">
        <v>385</v>
      </c>
      <c r="E164" s="272" t="s">
        <v>888</v>
      </c>
      <c r="F164" s="273" t="s">
        <v>889</v>
      </c>
      <c r="G164" s="273"/>
      <c r="H164" s="273"/>
      <c r="I164" s="273"/>
      <c r="J164" s="274" t="s">
        <v>293</v>
      </c>
      <c r="K164" s="275">
        <v>20</v>
      </c>
      <c r="L164" s="276">
        <v>0</v>
      </c>
      <c r="M164" s="277"/>
      <c r="N164" s="275">
        <f>ROUND(L164*K164,2)</f>
        <v>0</v>
      </c>
      <c r="O164" s="233"/>
      <c r="P164" s="233"/>
      <c r="Q164" s="233"/>
      <c r="R164" s="50"/>
      <c r="T164" s="236" t="s">
        <v>21</v>
      </c>
      <c r="U164" s="58" t="s">
        <v>43</v>
      </c>
      <c r="V164" s="49"/>
      <c r="W164" s="237">
        <f>V164*K164</f>
        <v>0</v>
      </c>
      <c r="X164" s="237">
        <v>0.00069</v>
      </c>
      <c r="Y164" s="237">
        <f>X164*K164</f>
        <v>0.0138</v>
      </c>
      <c r="Z164" s="237">
        <v>0</v>
      </c>
      <c r="AA164" s="238">
        <f>Z164*K164</f>
        <v>0</v>
      </c>
      <c r="AR164" s="24" t="s">
        <v>767</v>
      </c>
      <c r="AT164" s="24" t="s">
        <v>385</v>
      </c>
      <c r="AU164" s="24" t="s">
        <v>90</v>
      </c>
      <c r="AY164" s="24" t="s">
        <v>236</v>
      </c>
      <c r="BE164" s="154">
        <f>IF(U164="základní",N164,0)</f>
        <v>0</v>
      </c>
      <c r="BF164" s="154">
        <f>IF(U164="snížená",N164,0)</f>
        <v>0</v>
      </c>
      <c r="BG164" s="154">
        <f>IF(U164="zákl. přenesená",N164,0)</f>
        <v>0</v>
      </c>
      <c r="BH164" s="154">
        <f>IF(U164="sníž. přenesená",N164,0)</f>
        <v>0</v>
      </c>
      <c r="BI164" s="154">
        <f>IF(U164="nulová",N164,0)</f>
        <v>0</v>
      </c>
      <c r="BJ164" s="24" t="s">
        <v>85</v>
      </c>
      <c r="BK164" s="154">
        <f>ROUND(L164*K164,2)</f>
        <v>0</v>
      </c>
      <c r="BL164" s="24" t="s">
        <v>767</v>
      </c>
      <c r="BM164" s="24" t="s">
        <v>969</v>
      </c>
    </row>
    <row r="165" spans="2:65" s="1" customFormat="1" ht="25.5" customHeight="1">
      <c r="B165" s="48"/>
      <c r="C165" s="229" t="s">
        <v>491</v>
      </c>
      <c r="D165" s="229" t="s">
        <v>237</v>
      </c>
      <c r="E165" s="230" t="s">
        <v>891</v>
      </c>
      <c r="F165" s="231" t="s">
        <v>892</v>
      </c>
      <c r="G165" s="231"/>
      <c r="H165" s="231"/>
      <c r="I165" s="231"/>
      <c r="J165" s="232" t="s">
        <v>593</v>
      </c>
      <c r="K165" s="233">
        <v>1</v>
      </c>
      <c r="L165" s="234">
        <v>0</v>
      </c>
      <c r="M165" s="235"/>
      <c r="N165" s="233">
        <f>ROUND(L165*K165,2)</f>
        <v>0</v>
      </c>
      <c r="O165" s="233"/>
      <c r="P165" s="233"/>
      <c r="Q165" s="233"/>
      <c r="R165" s="50"/>
      <c r="T165" s="236" t="s">
        <v>21</v>
      </c>
      <c r="U165" s="58" t="s">
        <v>43</v>
      </c>
      <c r="V165" s="49"/>
      <c r="W165" s="237">
        <f>V165*K165</f>
        <v>0</v>
      </c>
      <c r="X165" s="237">
        <v>2.25634</v>
      </c>
      <c r="Y165" s="237">
        <f>X165*K165</f>
        <v>2.25634</v>
      </c>
      <c r="Z165" s="237">
        <v>0</v>
      </c>
      <c r="AA165" s="238">
        <f>Z165*K165</f>
        <v>0</v>
      </c>
      <c r="AR165" s="24" t="s">
        <v>369</v>
      </c>
      <c r="AT165" s="24" t="s">
        <v>237</v>
      </c>
      <c r="AU165" s="24" t="s">
        <v>90</v>
      </c>
      <c r="AY165" s="24" t="s">
        <v>236</v>
      </c>
      <c r="BE165" s="154">
        <f>IF(U165="základní",N165,0)</f>
        <v>0</v>
      </c>
      <c r="BF165" s="154">
        <f>IF(U165="snížená",N165,0)</f>
        <v>0</v>
      </c>
      <c r="BG165" s="154">
        <f>IF(U165="zákl. přenesená",N165,0)</f>
        <v>0</v>
      </c>
      <c r="BH165" s="154">
        <f>IF(U165="sníž. přenesená",N165,0)</f>
        <v>0</v>
      </c>
      <c r="BI165" s="154">
        <f>IF(U165="nulová",N165,0)</f>
        <v>0</v>
      </c>
      <c r="BJ165" s="24" t="s">
        <v>85</v>
      </c>
      <c r="BK165" s="154">
        <f>ROUND(L165*K165,2)</f>
        <v>0</v>
      </c>
      <c r="BL165" s="24" t="s">
        <v>369</v>
      </c>
      <c r="BM165" s="24" t="s">
        <v>970</v>
      </c>
    </row>
    <row r="166" spans="2:65" s="1" customFormat="1" ht="25.5" customHeight="1">
      <c r="B166" s="48"/>
      <c r="C166" s="229" t="s">
        <v>497</v>
      </c>
      <c r="D166" s="229" t="s">
        <v>237</v>
      </c>
      <c r="E166" s="230" t="s">
        <v>894</v>
      </c>
      <c r="F166" s="231" t="s">
        <v>895</v>
      </c>
      <c r="G166" s="231"/>
      <c r="H166" s="231"/>
      <c r="I166" s="231"/>
      <c r="J166" s="232" t="s">
        <v>593</v>
      </c>
      <c r="K166" s="233">
        <v>11</v>
      </c>
      <c r="L166" s="234">
        <v>0</v>
      </c>
      <c r="M166" s="235"/>
      <c r="N166" s="233">
        <f>ROUND(L166*K166,2)</f>
        <v>0</v>
      </c>
      <c r="O166" s="233"/>
      <c r="P166" s="233"/>
      <c r="Q166" s="233"/>
      <c r="R166" s="50"/>
      <c r="T166" s="236" t="s">
        <v>21</v>
      </c>
      <c r="U166" s="58" t="s">
        <v>43</v>
      </c>
      <c r="V166" s="49"/>
      <c r="W166" s="237">
        <f>V166*K166</f>
        <v>0</v>
      </c>
      <c r="X166" s="237">
        <v>0</v>
      </c>
      <c r="Y166" s="237">
        <f>X166*K166</f>
        <v>0</v>
      </c>
      <c r="Z166" s="237">
        <v>0</v>
      </c>
      <c r="AA166" s="238">
        <f>Z166*K166</f>
        <v>0</v>
      </c>
      <c r="AR166" s="24" t="s">
        <v>369</v>
      </c>
      <c r="AT166" s="24" t="s">
        <v>237</v>
      </c>
      <c r="AU166" s="24" t="s">
        <v>90</v>
      </c>
      <c r="AY166" s="24" t="s">
        <v>236</v>
      </c>
      <c r="BE166" s="154">
        <f>IF(U166="základní",N166,0)</f>
        <v>0</v>
      </c>
      <c r="BF166" s="154">
        <f>IF(U166="snížená",N166,0)</f>
        <v>0</v>
      </c>
      <c r="BG166" s="154">
        <f>IF(U166="zákl. přenesená",N166,0)</f>
        <v>0</v>
      </c>
      <c r="BH166" s="154">
        <f>IF(U166="sníž. přenesená",N166,0)</f>
        <v>0</v>
      </c>
      <c r="BI166" s="154">
        <f>IF(U166="nulová",N166,0)</f>
        <v>0</v>
      </c>
      <c r="BJ166" s="24" t="s">
        <v>85</v>
      </c>
      <c r="BK166" s="154">
        <f>ROUND(L166*K166,2)</f>
        <v>0</v>
      </c>
      <c r="BL166" s="24" t="s">
        <v>369</v>
      </c>
      <c r="BM166" s="24" t="s">
        <v>971</v>
      </c>
    </row>
    <row r="167" spans="2:63" s="10" customFormat="1" ht="37.4" customHeight="1">
      <c r="B167" s="215"/>
      <c r="C167" s="216"/>
      <c r="D167" s="217" t="s">
        <v>375</v>
      </c>
      <c r="E167" s="217"/>
      <c r="F167" s="217"/>
      <c r="G167" s="217"/>
      <c r="H167" s="217"/>
      <c r="I167" s="217"/>
      <c r="J167" s="217"/>
      <c r="K167" s="217"/>
      <c r="L167" s="217"/>
      <c r="M167" s="217"/>
      <c r="N167" s="280">
        <f>BK167</f>
        <v>0</v>
      </c>
      <c r="O167" s="281"/>
      <c r="P167" s="281"/>
      <c r="Q167" s="281"/>
      <c r="R167" s="219"/>
      <c r="T167" s="220"/>
      <c r="U167" s="216"/>
      <c r="V167" s="216"/>
      <c r="W167" s="221">
        <f>W168+W169+W170+W173+W176+W178</f>
        <v>0</v>
      </c>
      <c r="X167" s="216"/>
      <c r="Y167" s="221">
        <f>Y168+Y169+Y170+Y173+Y176+Y178</f>
        <v>0</v>
      </c>
      <c r="Z167" s="216"/>
      <c r="AA167" s="222">
        <f>AA168+AA169+AA170+AA173+AA176+AA178</f>
        <v>0</v>
      </c>
      <c r="AR167" s="223" t="s">
        <v>260</v>
      </c>
      <c r="AT167" s="224" t="s">
        <v>77</v>
      </c>
      <c r="AU167" s="224" t="s">
        <v>78</v>
      </c>
      <c r="AY167" s="223" t="s">
        <v>236</v>
      </c>
      <c r="BK167" s="225">
        <f>BK168+BK169+BK170+BK173+BK176+BK178</f>
        <v>0</v>
      </c>
    </row>
    <row r="168" spans="2:65" s="1" customFormat="1" ht="16.5" customHeight="1">
      <c r="B168" s="48"/>
      <c r="C168" s="229" t="s">
        <v>501</v>
      </c>
      <c r="D168" s="229" t="s">
        <v>237</v>
      </c>
      <c r="E168" s="230" t="s">
        <v>897</v>
      </c>
      <c r="F168" s="231" t="s">
        <v>898</v>
      </c>
      <c r="G168" s="231"/>
      <c r="H168" s="231"/>
      <c r="I168" s="231"/>
      <c r="J168" s="232" t="s">
        <v>899</v>
      </c>
      <c r="K168" s="233">
        <v>1</v>
      </c>
      <c r="L168" s="234">
        <v>0</v>
      </c>
      <c r="M168" s="235"/>
      <c r="N168" s="233">
        <f>ROUND(L168*K168,2)</f>
        <v>0</v>
      </c>
      <c r="O168" s="233"/>
      <c r="P168" s="233"/>
      <c r="Q168" s="233"/>
      <c r="R168" s="50"/>
      <c r="T168" s="236" t="s">
        <v>21</v>
      </c>
      <c r="U168" s="58" t="s">
        <v>43</v>
      </c>
      <c r="V168" s="49"/>
      <c r="W168" s="237">
        <f>V168*K168</f>
        <v>0</v>
      </c>
      <c r="X168" s="237">
        <v>0</v>
      </c>
      <c r="Y168" s="237">
        <f>X168*K168</f>
        <v>0</v>
      </c>
      <c r="Z168" s="237">
        <v>0</v>
      </c>
      <c r="AA168" s="238">
        <f>Z168*K168</f>
        <v>0</v>
      </c>
      <c r="AR168" s="24" t="s">
        <v>495</v>
      </c>
      <c r="AT168" s="24" t="s">
        <v>237</v>
      </c>
      <c r="AU168" s="24" t="s">
        <v>85</v>
      </c>
      <c r="AY168" s="24" t="s">
        <v>236</v>
      </c>
      <c r="BE168" s="154">
        <f>IF(U168="základní",N168,0)</f>
        <v>0</v>
      </c>
      <c r="BF168" s="154">
        <f>IF(U168="snížená",N168,0)</f>
        <v>0</v>
      </c>
      <c r="BG168" s="154">
        <f>IF(U168="zákl. přenesená",N168,0)</f>
        <v>0</v>
      </c>
      <c r="BH168" s="154">
        <f>IF(U168="sníž. přenesená",N168,0)</f>
        <v>0</v>
      </c>
      <c r="BI168" s="154">
        <f>IF(U168="nulová",N168,0)</f>
        <v>0</v>
      </c>
      <c r="BJ168" s="24" t="s">
        <v>85</v>
      </c>
      <c r="BK168" s="154">
        <f>ROUND(L168*K168,2)</f>
        <v>0</v>
      </c>
      <c r="BL168" s="24" t="s">
        <v>495</v>
      </c>
      <c r="BM168" s="24" t="s">
        <v>972</v>
      </c>
    </row>
    <row r="169" spans="2:65" s="1" customFormat="1" ht="16.5" customHeight="1">
      <c r="B169" s="48"/>
      <c r="C169" s="229" t="s">
        <v>505</v>
      </c>
      <c r="D169" s="229" t="s">
        <v>237</v>
      </c>
      <c r="E169" s="230" t="s">
        <v>502</v>
      </c>
      <c r="F169" s="231" t="s">
        <v>503</v>
      </c>
      <c r="G169" s="231"/>
      <c r="H169" s="231"/>
      <c r="I169" s="231"/>
      <c r="J169" s="232" t="s">
        <v>899</v>
      </c>
      <c r="K169" s="233">
        <v>1</v>
      </c>
      <c r="L169" s="234">
        <v>0</v>
      </c>
      <c r="M169" s="235"/>
      <c r="N169" s="233">
        <f>ROUND(L169*K169,2)</f>
        <v>0</v>
      </c>
      <c r="O169" s="233"/>
      <c r="P169" s="233"/>
      <c r="Q169" s="233"/>
      <c r="R169" s="50"/>
      <c r="T169" s="236" t="s">
        <v>21</v>
      </c>
      <c r="U169" s="58" t="s">
        <v>43</v>
      </c>
      <c r="V169" s="49"/>
      <c r="W169" s="237">
        <f>V169*K169</f>
        <v>0</v>
      </c>
      <c r="X169" s="237">
        <v>0</v>
      </c>
      <c r="Y169" s="237">
        <f>X169*K169</f>
        <v>0</v>
      </c>
      <c r="Z169" s="237">
        <v>0</v>
      </c>
      <c r="AA169" s="238">
        <f>Z169*K169</f>
        <v>0</v>
      </c>
      <c r="AR169" s="24" t="s">
        <v>495</v>
      </c>
      <c r="AT169" s="24" t="s">
        <v>237</v>
      </c>
      <c r="AU169" s="24" t="s">
        <v>85</v>
      </c>
      <c r="AY169" s="24" t="s">
        <v>236</v>
      </c>
      <c r="BE169" s="154">
        <f>IF(U169="základní",N169,0)</f>
        <v>0</v>
      </c>
      <c r="BF169" s="154">
        <f>IF(U169="snížená",N169,0)</f>
        <v>0</v>
      </c>
      <c r="BG169" s="154">
        <f>IF(U169="zákl. přenesená",N169,0)</f>
        <v>0</v>
      </c>
      <c r="BH169" s="154">
        <f>IF(U169="sníž. přenesená",N169,0)</f>
        <v>0</v>
      </c>
      <c r="BI169" s="154">
        <f>IF(U169="nulová",N169,0)</f>
        <v>0</v>
      </c>
      <c r="BJ169" s="24" t="s">
        <v>85</v>
      </c>
      <c r="BK169" s="154">
        <f>ROUND(L169*K169,2)</f>
        <v>0</v>
      </c>
      <c r="BL169" s="24" t="s">
        <v>495</v>
      </c>
      <c r="BM169" s="24" t="s">
        <v>973</v>
      </c>
    </row>
    <row r="170" spans="2:63" s="10" customFormat="1" ht="29.85" customHeight="1">
      <c r="B170" s="215"/>
      <c r="C170" s="216"/>
      <c r="D170" s="226" t="s">
        <v>790</v>
      </c>
      <c r="E170" s="226"/>
      <c r="F170" s="226"/>
      <c r="G170" s="226"/>
      <c r="H170" s="226"/>
      <c r="I170" s="226"/>
      <c r="J170" s="226"/>
      <c r="K170" s="226"/>
      <c r="L170" s="226"/>
      <c r="M170" s="226"/>
      <c r="N170" s="278">
        <f>BK170</f>
        <v>0</v>
      </c>
      <c r="O170" s="279"/>
      <c r="P170" s="279"/>
      <c r="Q170" s="279"/>
      <c r="R170" s="219"/>
      <c r="T170" s="220"/>
      <c r="U170" s="216"/>
      <c r="V170" s="216"/>
      <c r="W170" s="221">
        <f>SUM(W171:W172)</f>
        <v>0</v>
      </c>
      <c r="X170" s="216"/>
      <c r="Y170" s="221">
        <f>SUM(Y171:Y172)</f>
        <v>0</v>
      </c>
      <c r="Z170" s="216"/>
      <c r="AA170" s="222">
        <f>SUM(AA171:AA172)</f>
        <v>0</v>
      </c>
      <c r="AR170" s="223" t="s">
        <v>260</v>
      </c>
      <c r="AT170" s="224" t="s">
        <v>77</v>
      </c>
      <c r="AU170" s="224" t="s">
        <v>85</v>
      </c>
      <c r="AY170" s="223" t="s">
        <v>236</v>
      </c>
      <c r="BK170" s="225">
        <f>SUM(BK171:BK172)</f>
        <v>0</v>
      </c>
    </row>
    <row r="171" spans="2:65" s="1" customFormat="1" ht="16.5" customHeight="1">
      <c r="B171" s="48"/>
      <c r="C171" s="229" t="s">
        <v>510</v>
      </c>
      <c r="D171" s="229" t="s">
        <v>237</v>
      </c>
      <c r="E171" s="230" t="s">
        <v>902</v>
      </c>
      <c r="F171" s="231" t="s">
        <v>903</v>
      </c>
      <c r="G171" s="231"/>
      <c r="H171" s="231"/>
      <c r="I171" s="231"/>
      <c r="J171" s="232" t="s">
        <v>438</v>
      </c>
      <c r="K171" s="233">
        <v>4</v>
      </c>
      <c r="L171" s="234">
        <v>0</v>
      </c>
      <c r="M171" s="235"/>
      <c r="N171" s="233">
        <f>ROUND(L171*K171,2)</f>
        <v>0</v>
      </c>
      <c r="O171" s="233"/>
      <c r="P171" s="233"/>
      <c r="Q171" s="233"/>
      <c r="R171" s="50"/>
      <c r="T171" s="236" t="s">
        <v>21</v>
      </c>
      <c r="U171" s="58" t="s">
        <v>43</v>
      </c>
      <c r="V171" s="49"/>
      <c r="W171" s="237">
        <f>V171*K171</f>
        <v>0</v>
      </c>
      <c r="X171" s="237">
        <v>0</v>
      </c>
      <c r="Y171" s="237">
        <f>X171*K171</f>
        <v>0</v>
      </c>
      <c r="Z171" s="237">
        <v>0</v>
      </c>
      <c r="AA171" s="238">
        <f>Z171*K171</f>
        <v>0</v>
      </c>
      <c r="AR171" s="24" t="s">
        <v>495</v>
      </c>
      <c r="AT171" s="24" t="s">
        <v>237</v>
      </c>
      <c r="AU171" s="24" t="s">
        <v>90</v>
      </c>
      <c r="AY171" s="24" t="s">
        <v>236</v>
      </c>
      <c r="BE171" s="154">
        <f>IF(U171="základní",N171,0)</f>
        <v>0</v>
      </c>
      <c r="BF171" s="154">
        <f>IF(U171="snížená",N171,0)</f>
        <v>0</v>
      </c>
      <c r="BG171" s="154">
        <f>IF(U171="zákl. přenesená",N171,0)</f>
        <v>0</v>
      </c>
      <c r="BH171" s="154">
        <f>IF(U171="sníž. přenesená",N171,0)</f>
        <v>0</v>
      </c>
      <c r="BI171" s="154">
        <f>IF(U171="nulová",N171,0)</f>
        <v>0</v>
      </c>
      <c r="BJ171" s="24" t="s">
        <v>85</v>
      </c>
      <c r="BK171" s="154">
        <f>ROUND(L171*K171,2)</f>
        <v>0</v>
      </c>
      <c r="BL171" s="24" t="s">
        <v>495</v>
      </c>
      <c r="BM171" s="24" t="s">
        <v>974</v>
      </c>
    </row>
    <row r="172" spans="2:65" s="1" customFormat="1" ht="16.5" customHeight="1">
      <c r="B172" s="48"/>
      <c r="C172" s="229" t="s">
        <v>304</v>
      </c>
      <c r="D172" s="229" t="s">
        <v>237</v>
      </c>
      <c r="E172" s="230" t="s">
        <v>905</v>
      </c>
      <c r="F172" s="231" t="s">
        <v>903</v>
      </c>
      <c r="G172" s="231"/>
      <c r="H172" s="231"/>
      <c r="I172" s="231"/>
      <c r="J172" s="232" t="s">
        <v>293</v>
      </c>
      <c r="K172" s="233">
        <v>25</v>
      </c>
      <c r="L172" s="234">
        <v>0</v>
      </c>
      <c r="M172" s="235"/>
      <c r="N172" s="233">
        <f>ROUND(L172*K172,2)</f>
        <v>0</v>
      </c>
      <c r="O172" s="233"/>
      <c r="P172" s="233"/>
      <c r="Q172" s="233"/>
      <c r="R172" s="50"/>
      <c r="T172" s="236" t="s">
        <v>21</v>
      </c>
      <c r="U172" s="58" t="s">
        <v>43</v>
      </c>
      <c r="V172" s="49"/>
      <c r="W172" s="237">
        <f>V172*K172</f>
        <v>0</v>
      </c>
      <c r="X172" s="237">
        <v>0</v>
      </c>
      <c r="Y172" s="237">
        <f>X172*K172</f>
        <v>0</v>
      </c>
      <c r="Z172" s="237">
        <v>0</v>
      </c>
      <c r="AA172" s="238">
        <f>Z172*K172</f>
        <v>0</v>
      </c>
      <c r="AR172" s="24" t="s">
        <v>495</v>
      </c>
      <c r="AT172" s="24" t="s">
        <v>237</v>
      </c>
      <c r="AU172" s="24" t="s">
        <v>90</v>
      </c>
      <c r="AY172" s="24" t="s">
        <v>236</v>
      </c>
      <c r="BE172" s="154">
        <f>IF(U172="základní",N172,0)</f>
        <v>0</v>
      </c>
      <c r="BF172" s="154">
        <f>IF(U172="snížená",N172,0)</f>
        <v>0</v>
      </c>
      <c r="BG172" s="154">
        <f>IF(U172="zákl. přenesená",N172,0)</f>
        <v>0</v>
      </c>
      <c r="BH172" s="154">
        <f>IF(U172="sníž. přenesená",N172,0)</f>
        <v>0</v>
      </c>
      <c r="BI172" s="154">
        <f>IF(U172="nulová",N172,0)</f>
        <v>0</v>
      </c>
      <c r="BJ172" s="24" t="s">
        <v>85</v>
      </c>
      <c r="BK172" s="154">
        <f>ROUND(L172*K172,2)</f>
        <v>0</v>
      </c>
      <c r="BL172" s="24" t="s">
        <v>495</v>
      </c>
      <c r="BM172" s="24" t="s">
        <v>975</v>
      </c>
    </row>
    <row r="173" spans="2:63" s="10" customFormat="1" ht="29.85" customHeight="1">
      <c r="B173" s="215"/>
      <c r="C173" s="216"/>
      <c r="D173" s="226" t="s">
        <v>791</v>
      </c>
      <c r="E173" s="226"/>
      <c r="F173" s="226"/>
      <c r="G173" s="226"/>
      <c r="H173" s="226"/>
      <c r="I173" s="226"/>
      <c r="J173" s="226"/>
      <c r="K173" s="226"/>
      <c r="L173" s="226"/>
      <c r="M173" s="226"/>
      <c r="N173" s="278">
        <f>BK173</f>
        <v>0</v>
      </c>
      <c r="O173" s="279"/>
      <c r="P173" s="279"/>
      <c r="Q173" s="279"/>
      <c r="R173" s="219"/>
      <c r="T173" s="220"/>
      <c r="U173" s="216"/>
      <c r="V173" s="216"/>
      <c r="W173" s="221">
        <f>SUM(W174:W175)</f>
        <v>0</v>
      </c>
      <c r="X173" s="216"/>
      <c r="Y173" s="221">
        <f>SUM(Y174:Y175)</f>
        <v>0</v>
      </c>
      <c r="Z173" s="216"/>
      <c r="AA173" s="222">
        <f>SUM(AA174:AA175)</f>
        <v>0</v>
      </c>
      <c r="AR173" s="223" t="s">
        <v>260</v>
      </c>
      <c r="AT173" s="224" t="s">
        <v>77</v>
      </c>
      <c r="AU173" s="224" t="s">
        <v>85</v>
      </c>
      <c r="AY173" s="223" t="s">
        <v>236</v>
      </c>
      <c r="BK173" s="225">
        <f>SUM(BK174:BK175)</f>
        <v>0</v>
      </c>
    </row>
    <row r="174" spans="2:65" s="1" customFormat="1" ht="16.5" customHeight="1">
      <c r="B174" s="48"/>
      <c r="C174" s="229" t="s">
        <v>641</v>
      </c>
      <c r="D174" s="229" t="s">
        <v>237</v>
      </c>
      <c r="E174" s="230" t="s">
        <v>907</v>
      </c>
      <c r="F174" s="231" t="s">
        <v>908</v>
      </c>
      <c r="G174" s="231"/>
      <c r="H174" s="231"/>
      <c r="I174" s="231"/>
      <c r="J174" s="232" t="s">
        <v>909</v>
      </c>
      <c r="K174" s="233">
        <v>25</v>
      </c>
      <c r="L174" s="234">
        <v>0</v>
      </c>
      <c r="M174" s="235"/>
      <c r="N174" s="233">
        <f>ROUND(L174*K174,2)</f>
        <v>0</v>
      </c>
      <c r="O174" s="233"/>
      <c r="P174" s="233"/>
      <c r="Q174" s="233"/>
      <c r="R174" s="50"/>
      <c r="T174" s="236" t="s">
        <v>21</v>
      </c>
      <c r="U174" s="58" t="s">
        <v>43</v>
      </c>
      <c r="V174" s="49"/>
      <c r="W174" s="237">
        <f>V174*K174</f>
        <v>0</v>
      </c>
      <c r="X174" s="237">
        <v>0</v>
      </c>
      <c r="Y174" s="237">
        <f>X174*K174</f>
        <v>0</v>
      </c>
      <c r="Z174" s="237">
        <v>0</v>
      </c>
      <c r="AA174" s="238">
        <f>Z174*K174</f>
        <v>0</v>
      </c>
      <c r="AR174" s="24" t="s">
        <v>495</v>
      </c>
      <c r="AT174" s="24" t="s">
        <v>237</v>
      </c>
      <c r="AU174" s="24" t="s">
        <v>90</v>
      </c>
      <c r="AY174" s="24" t="s">
        <v>236</v>
      </c>
      <c r="BE174" s="154">
        <f>IF(U174="základní",N174,0)</f>
        <v>0</v>
      </c>
      <c r="BF174" s="154">
        <f>IF(U174="snížená",N174,0)</f>
        <v>0</v>
      </c>
      <c r="BG174" s="154">
        <f>IF(U174="zákl. přenesená",N174,0)</f>
        <v>0</v>
      </c>
      <c r="BH174" s="154">
        <f>IF(U174="sníž. přenesená",N174,0)</f>
        <v>0</v>
      </c>
      <c r="BI174" s="154">
        <f>IF(U174="nulová",N174,0)</f>
        <v>0</v>
      </c>
      <c r="BJ174" s="24" t="s">
        <v>85</v>
      </c>
      <c r="BK174" s="154">
        <f>ROUND(L174*K174,2)</f>
        <v>0</v>
      </c>
      <c r="BL174" s="24" t="s">
        <v>495</v>
      </c>
      <c r="BM174" s="24" t="s">
        <v>976</v>
      </c>
    </row>
    <row r="175" spans="2:65" s="1" customFormat="1" ht="16.5" customHeight="1">
      <c r="B175" s="48"/>
      <c r="C175" s="229" t="s">
        <v>642</v>
      </c>
      <c r="D175" s="229" t="s">
        <v>237</v>
      </c>
      <c r="E175" s="230" t="s">
        <v>911</v>
      </c>
      <c r="F175" s="231" t="s">
        <v>912</v>
      </c>
      <c r="G175" s="231"/>
      <c r="H175" s="231"/>
      <c r="I175" s="231"/>
      <c r="J175" s="232" t="s">
        <v>899</v>
      </c>
      <c r="K175" s="233">
        <v>1</v>
      </c>
      <c r="L175" s="234">
        <v>0</v>
      </c>
      <c r="M175" s="235"/>
      <c r="N175" s="233">
        <f>ROUND(L175*K175,2)</f>
        <v>0</v>
      </c>
      <c r="O175" s="233"/>
      <c r="P175" s="233"/>
      <c r="Q175" s="233"/>
      <c r="R175" s="50"/>
      <c r="T175" s="236" t="s">
        <v>21</v>
      </c>
      <c r="U175" s="58" t="s">
        <v>43</v>
      </c>
      <c r="V175" s="49"/>
      <c r="W175" s="237">
        <f>V175*K175</f>
        <v>0</v>
      </c>
      <c r="X175" s="237">
        <v>0</v>
      </c>
      <c r="Y175" s="237">
        <f>X175*K175</f>
        <v>0</v>
      </c>
      <c r="Z175" s="237">
        <v>0</v>
      </c>
      <c r="AA175" s="238">
        <f>Z175*K175</f>
        <v>0</v>
      </c>
      <c r="AR175" s="24" t="s">
        <v>495</v>
      </c>
      <c r="AT175" s="24" t="s">
        <v>237</v>
      </c>
      <c r="AU175" s="24" t="s">
        <v>90</v>
      </c>
      <c r="AY175" s="24" t="s">
        <v>236</v>
      </c>
      <c r="BE175" s="154">
        <f>IF(U175="základní",N175,0)</f>
        <v>0</v>
      </c>
      <c r="BF175" s="154">
        <f>IF(U175="snížená",N175,0)</f>
        <v>0</v>
      </c>
      <c r="BG175" s="154">
        <f>IF(U175="zákl. přenesená",N175,0)</f>
        <v>0</v>
      </c>
      <c r="BH175" s="154">
        <f>IF(U175="sníž. přenesená",N175,0)</f>
        <v>0</v>
      </c>
      <c r="BI175" s="154">
        <f>IF(U175="nulová",N175,0)</f>
        <v>0</v>
      </c>
      <c r="BJ175" s="24" t="s">
        <v>85</v>
      </c>
      <c r="BK175" s="154">
        <f>ROUND(L175*K175,2)</f>
        <v>0</v>
      </c>
      <c r="BL175" s="24" t="s">
        <v>495</v>
      </c>
      <c r="BM175" s="24" t="s">
        <v>977</v>
      </c>
    </row>
    <row r="176" spans="2:63" s="10" customFormat="1" ht="29.85" customHeight="1">
      <c r="B176" s="215"/>
      <c r="C176" s="216"/>
      <c r="D176" s="226" t="s">
        <v>792</v>
      </c>
      <c r="E176" s="226"/>
      <c r="F176" s="226"/>
      <c r="G176" s="226"/>
      <c r="H176" s="226"/>
      <c r="I176" s="226"/>
      <c r="J176" s="226"/>
      <c r="K176" s="226"/>
      <c r="L176" s="226"/>
      <c r="M176" s="226"/>
      <c r="N176" s="278">
        <f>BK176</f>
        <v>0</v>
      </c>
      <c r="O176" s="279"/>
      <c r="P176" s="279"/>
      <c r="Q176" s="279"/>
      <c r="R176" s="219"/>
      <c r="T176" s="220"/>
      <c r="U176" s="216"/>
      <c r="V176" s="216"/>
      <c r="W176" s="221">
        <f>W177</f>
        <v>0</v>
      </c>
      <c r="X176" s="216"/>
      <c r="Y176" s="221">
        <f>Y177</f>
        <v>0</v>
      </c>
      <c r="Z176" s="216"/>
      <c r="AA176" s="222">
        <f>AA177</f>
        <v>0</v>
      </c>
      <c r="AR176" s="223" t="s">
        <v>260</v>
      </c>
      <c r="AT176" s="224" t="s">
        <v>77</v>
      </c>
      <c r="AU176" s="224" t="s">
        <v>85</v>
      </c>
      <c r="AY176" s="223" t="s">
        <v>236</v>
      </c>
      <c r="BK176" s="225">
        <f>BK177</f>
        <v>0</v>
      </c>
    </row>
    <row r="177" spans="2:65" s="1" customFormat="1" ht="16.5" customHeight="1">
      <c r="B177" s="48"/>
      <c r="C177" s="229" t="s">
        <v>643</v>
      </c>
      <c r="D177" s="229" t="s">
        <v>237</v>
      </c>
      <c r="E177" s="230" t="s">
        <v>914</v>
      </c>
      <c r="F177" s="231" t="s">
        <v>915</v>
      </c>
      <c r="G177" s="231"/>
      <c r="H177" s="231"/>
      <c r="I177" s="231"/>
      <c r="J177" s="232" t="s">
        <v>899</v>
      </c>
      <c r="K177" s="233">
        <v>7</v>
      </c>
      <c r="L177" s="234">
        <v>0</v>
      </c>
      <c r="M177" s="235"/>
      <c r="N177" s="233">
        <f>ROUND(L177*K177,2)</f>
        <v>0</v>
      </c>
      <c r="O177" s="233"/>
      <c r="P177" s="233"/>
      <c r="Q177" s="233"/>
      <c r="R177" s="50"/>
      <c r="T177" s="236" t="s">
        <v>21</v>
      </c>
      <c r="U177" s="58" t="s">
        <v>43</v>
      </c>
      <c r="V177" s="49"/>
      <c r="W177" s="237">
        <f>V177*K177</f>
        <v>0</v>
      </c>
      <c r="X177" s="237">
        <v>0</v>
      </c>
      <c r="Y177" s="237">
        <f>X177*K177</f>
        <v>0</v>
      </c>
      <c r="Z177" s="237">
        <v>0</v>
      </c>
      <c r="AA177" s="238">
        <f>Z177*K177</f>
        <v>0</v>
      </c>
      <c r="AR177" s="24" t="s">
        <v>495</v>
      </c>
      <c r="AT177" s="24" t="s">
        <v>237</v>
      </c>
      <c r="AU177" s="24" t="s">
        <v>90</v>
      </c>
      <c r="AY177" s="24" t="s">
        <v>236</v>
      </c>
      <c r="BE177" s="154">
        <f>IF(U177="základní",N177,0)</f>
        <v>0</v>
      </c>
      <c r="BF177" s="154">
        <f>IF(U177="snížená",N177,0)</f>
        <v>0</v>
      </c>
      <c r="BG177" s="154">
        <f>IF(U177="zákl. přenesená",N177,0)</f>
        <v>0</v>
      </c>
      <c r="BH177" s="154">
        <f>IF(U177="sníž. přenesená",N177,0)</f>
        <v>0</v>
      </c>
      <c r="BI177" s="154">
        <f>IF(U177="nulová",N177,0)</f>
        <v>0</v>
      </c>
      <c r="BJ177" s="24" t="s">
        <v>85</v>
      </c>
      <c r="BK177" s="154">
        <f>ROUND(L177*K177,2)</f>
        <v>0</v>
      </c>
      <c r="BL177" s="24" t="s">
        <v>495</v>
      </c>
      <c r="BM177" s="24" t="s">
        <v>978</v>
      </c>
    </row>
    <row r="178" spans="2:63" s="10" customFormat="1" ht="29.85" customHeight="1">
      <c r="B178" s="215"/>
      <c r="C178" s="216"/>
      <c r="D178" s="226" t="s">
        <v>793</v>
      </c>
      <c r="E178" s="226"/>
      <c r="F178" s="226"/>
      <c r="G178" s="226"/>
      <c r="H178" s="226"/>
      <c r="I178" s="226"/>
      <c r="J178" s="226"/>
      <c r="K178" s="226"/>
      <c r="L178" s="226"/>
      <c r="M178" s="226"/>
      <c r="N178" s="278">
        <f>BK178</f>
        <v>0</v>
      </c>
      <c r="O178" s="279"/>
      <c r="P178" s="279"/>
      <c r="Q178" s="279"/>
      <c r="R178" s="219"/>
      <c r="T178" s="220"/>
      <c r="U178" s="216"/>
      <c r="V178" s="216"/>
      <c r="W178" s="221">
        <f>SUM(W179:W180)</f>
        <v>0</v>
      </c>
      <c r="X178" s="216"/>
      <c r="Y178" s="221">
        <f>SUM(Y179:Y180)</f>
        <v>0</v>
      </c>
      <c r="Z178" s="216"/>
      <c r="AA178" s="222">
        <f>SUM(AA179:AA180)</f>
        <v>0</v>
      </c>
      <c r="AR178" s="223" t="s">
        <v>260</v>
      </c>
      <c r="AT178" s="224" t="s">
        <v>77</v>
      </c>
      <c r="AU178" s="224" t="s">
        <v>85</v>
      </c>
      <c r="AY178" s="223" t="s">
        <v>236</v>
      </c>
      <c r="BK178" s="225">
        <f>SUM(BK179:BK180)</f>
        <v>0</v>
      </c>
    </row>
    <row r="179" spans="2:65" s="1" customFormat="1" ht="16.5" customHeight="1">
      <c r="B179" s="48"/>
      <c r="C179" s="229" t="s">
        <v>644</v>
      </c>
      <c r="D179" s="229" t="s">
        <v>237</v>
      </c>
      <c r="E179" s="230" t="s">
        <v>917</v>
      </c>
      <c r="F179" s="231" t="s">
        <v>918</v>
      </c>
      <c r="G179" s="231"/>
      <c r="H179" s="231"/>
      <c r="I179" s="231"/>
      <c r="J179" s="232" t="s">
        <v>919</v>
      </c>
      <c r="K179" s="233">
        <v>1</v>
      </c>
      <c r="L179" s="234">
        <v>0</v>
      </c>
      <c r="M179" s="235"/>
      <c r="N179" s="233">
        <f>ROUND(L179*K179,2)</f>
        <v>0</v>
      </c>
      <c r="O179" s="233"/>
      <c r="P179" s="233"/>
      <c r="Q179" s="233"/>
      <c r="R179" s="50"/>
      <c r="T179" s="236" t="s">
        <v>21</v>
      </c>
      <c r="U179" s="58" t="s">
        <v>43</v>
      </c>
      <c r="V179" s="49"/>
      <c r="W179" s="237">
        <f>V179*K179</f>
        <v>0</v>
      </c>
      <c r="X179" s="237">
        <v>0</v>
      </c>
      <c r="Y179" s="237">
        <f>X179*K179</f>
        <v>0</v>
      </c>
      <c r="Z179" s="237">
        <v>0</v>
      </c>
      <c r="AA179" s="238">
        <f>Z179*K179</f>
        <v>0</v>
      </c>
      <c r="AR179" s="24" t="s">
        <v>495</v>
      </c>
      <c r="AT179" s="24" t="s">
        <v>237</v>
      </c>
      <c r="AU179" s="24" t="s">
        <v>90</v>
      </c>
      <c r="AY179" s="24" t="s">
        <v>236</v>
      </c>
      <c r="BE179" s="154">
        <f>IF(U179="základní",N179,0)</f>
        <v>0</v>
      </c>
      <c r="BF179" s="154">
        <f>IF(U179="snížená",N179,0)</f>
        <v>0</v>
      </c>
      <c r="BG179" s="154">
        <f>IF(U179="zákl. přenesená",N179,0)</f>
        <v>0</v>
      </c>
      <c r="BH179" s="154">
        <f>IF(U179="sníž. přenesená",N179,0)</f>
        <v>0</v>
      </c>
      <c r="BI179" s="154">
        <f>IF(U179="nulová",N179,0)</f>
        <v>0</v>
      </c>
      <c r="BJ179" s="24" t="s">
        <v>85</v>
      </c>
      <c r="BK179" s="154">
        <f>ROUND(L179*K179,2)</f>
        <v>0</v>
      </c>
      <c r="BL179" s="24" t="s">
        <v>495</v>
      </c>
      <c r="BM179" s="24" t="s">
        <v>979</v>
      </c>
    </row>
    <row r="180" spans="2:65" s="1" customFormat="1" ht="16.5" customHeight="1">
      <c r="B180" s="48"/>
      <c r="C180" s="229" t="s">
        <v>645</v>
      </c>
      <c r="D180" s="229" t="s">
        <v>237</v>
      </c>
      <c r="E180" s="230" t="s">
        <v>921</v>
      </c>
      <c r="F180" s="231" t="s">
        <v>922</v>
      </c>
      <c r="G180" s="231"/>
      <c r="H180" s="231"/>
      <c r="I180" s="231"/>
      <c r="J180" s="232" t="s">
        <v>919</v>
      </c>
      <c r="K180" s="233">
        <v>1</v>
      </c>
      <c r="L180" s="234">
        <v>0</v>
      </c>
      <c r="M180" s="235"/>
      <c r="N180" s="233">
        <f>ROUND(L180*K180,2)</f>
        <v>0</v>
      </c>
      <c r="O180" s="233"/>
      <c r="P180" s="233"/>
      <c r="Q180" s="233"/>
      <c r="R180" s="50"/>
      <c r="T180" s="236" t="s">
        <v>21</v>
      </c>
      <c r="U180" s="58" t="s">
        <v>43</v>
      </c>
      <c r="V180" s="49"/>
      <c r="W180" s="237">
        <f>V180*K180</f>
        <v>0</v>
      </c>
      <c r="X180" s="237">
        <v>0</v>
      </c>
      <c r="Y180" s="237">
        <f>X180*K180</f>
        <v>0</v>
      </c>
      <c r="Z180" s="237">
        <v>0</v>
      </c>
      <c r="AA180" s="238">
        <f>Z180*K180</f>
        <v>0</v>
      </c>
      <c r="AR180" s="24" t="s">
        <v>495</v>
      </c>
      <c r="AT180" s="24" t="s">
        <v>237</v>
      </c>
      <c r="AU180" s="24" t="s">
        <v>90</v>
      </c>
      <c r="AY180" s="24" t="s">
        <v>236</v>
      </c>
      <c r="BE180" s="154">
        <f>IF(U180="základní",N180,0)</f>
        <v>0</v>
      </c>
      <c r="BF180" s="154">
        <f>IF(U180="snížená",N180,0)</f>
        <v>0</v>
      </c>
      <c r="BG180" s="154">
        <f>IF(U180="zákl. přenesená",N180,0)</f>
        <v>0</v>
      </c>
      <c r="BH180" s="154">
        <f>IF(U180="sníž. přenesená",N180,0)</f>
        <v>0</v>
      </c>
      <c r="BI180" s="154">
        <f>IF(U180="nulová",N180,0)</f>
        <v>0</v>
      </c>
      <c r="BJ180" s="24" t="s">
        <v>85</v>
      </c>
      <c r="BK180" s="154">
        <f>ROUND(L180*K180,2)</f>
        <v>0</v>
      </c>
      <c r="BL180" s="24" t="s">
        <v>495</v>
      </c>
      <c r="BM180" s="24" t="s">
        <v>980</v>
      </c>
    </row>
    <row r="181" spans="2:63" s="1" customFormat="1" ht="49.9" customHeight="1">
      <c r="B181" s="48"/>
      <c r="C181" s="49"/>
      <c r="D181" s="217" t="s">
        <v>371</v>
      </c>
      <c r="E181" s="49"/>
      <c r="F181" s="49"/>
      <c r="G181" s="49"/>
      <c r="H181" s="49"/>
      <c r="I181" s="49"/>
      <c r="J181" s="49"/>
      <c r="K181" s="49"/>
      <c r="L181" s="49"/>
      <c r="M181" s="49"/>
      <c r="N181" s="269">
        <f>BK181</f>
        <v>0</v>
      </c>
      <c r="O181" s="270"/>
      <c r="P181" s="270"/>
      <c r="Q181" s="270"/>
      <c r="R181" s="50"/>
      <c r="T181" s="203"/>
      <c r="U181" s="74"/>
      <c r="V181" s="74"/>
      <c r="W181" s="74"/>
      <c r="X181" s="74"/>
      <c r="Y181" s="74"/>
      <c r="Z181" s="74"/>
      <c r="AA181" s="76"/>
      <c r="AT181" s="24" t="s">
        <v>77</v>
      </c>
      <c r="AU181" s="24" t="s">
        <v>78</v>
      </c>
      <c r="AY181" s="24" t="s">
        <v>372</v>
      </c>
      <c r="BK181" s="154">
        <v>0</v>
      </c>
    </row>
    <row r="182" spans="2:18" s="1" customFormat="1" ht="6.95" customHeight="1">
      <c r="B182" s="77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9"/>
    </row>
  </sheetData>
  <sheetProtection password="CC35" sheet="1" objects="1" scenarios="1" formatColumns="0" formatRows="0"/>
  <mergeCells count="216">
    <mergeCell ref="F165:I165"/>
    <mergeCell ref="F164:I164"/>
    <mergeCell ref="F166:I166"/>
    <mergeCell ref="F168:I168"/>
    <mergeCell ref="F169:I169"/>
    <mergeCell ref="F171:I171"/>
    <mergeCell ref="F172:I172"/>
    <mergeCell ref="F174:I174"/>
    <mergeCell ref="F175:I175"/>
    <mergeCell ref="F177:I177"/>
    <mergeCell ref="F179:I179"/>
    <mergeCell ref="F180:I180"/>
    <mergeCell ref="D104:H104"/>
    <mergeCell ref="D102:H102"/>
    <mergeCell ref="D103:H103"/>
    <mergeCell ref="D105:H105"/>
    <mergeCell ref="D106:H106"/>
    <mergeCell ref="L165:M165"/>
    <mergeCell ref="L164:M164"/>
    <mergeCell ref="L166:M166"/>
    <mergeCell ref="L168:M168"/>
    <mergeCell ref="L169:M169"/>
    <mergeCell ref="L171:M171"/>
    <mergeCell ref="L172:M172"/>
    <mergeCell ref="L174:M174"/>
    <mergeCell ref="L175:M175"/>
    <mergeCell ref="L177:M177"/>
    <mergeCell ref="L179:M179"/>
    <mergeCell ref="L180:M180"/>
    <mergeCell ref="N180:Q180"/>
    <mergeCell ref="N179:Q179"/>
    <mergeCell ref="N178:Q178"/>
    <mergeCell ref="N181:Q181"/>
    <mergeCell ref="F130:I130"/>
    <mergeCell ref="L130:M130"/>
    <mergeCell ref="N130:Q130"/>
    <mergeCell ref="N131:Q131"/>
    <mergeCell ref="N132:Q132"/>
    <mergeCell ref="N133:Q133"/>
    <mergeCell ref="N134:Q134"/>
    <mergeCell ref="N135:Q135"/>
    <mergeCell ref="N136:Q136"/>
    <mergeCell ref="N137:Q137"/>
    <mergeCell ref="N138:Q138"/>
    <mergeCell ref="N139:Q139"/>
    <mergeCell ref="N140:Q140"/>
    <mergeCell ref="N127:Q127"/>
    <mergeCell ref="N128:Q128"/>
    <mergeCell ref="N129:Q129"/>
    <mergeCell ref="F131:I131"/>
    <mergeCell ref="F135:I135"/>
    <mergeCell ref="F134:I134"/>
    <mergeCell ref="F132:I132"/>
    <mergeCell ref="F133:I133"/>
    <mergeCell ref="F136:I136"/>
    <mergeCell ref="F137:I137"/>
    <mergeCell ref="F138:I138"/>
    <mergeCell ref="F139:I139"/>
    <mergeCell ref="F140:I140"/>
    <mergeCell ref="F143:I143"/>
    <mergeCell ref="F144:I144"/>
    <mergeCell ref="F145:I145"/>
    <mergeCell ref="F146:I146"/>
    <mergeCell ref="F147:I147"/>
    <mergeCell ref="L131:M131"/>
    <mergeCell ref="L137:M137"/>
    <mergeCell ref="L132:M132"/>
    <mergeCell ref="L133:M133"/>
    <mergeCell ref="L134:M134"/>
    <mergeCell ref="L135:M135"/>
    <mergeCell ref="L136:M136"/>
    <mergeCell ref="L138:M138"/>
    <mergeCell ref="L139:M139"/>
    <mergeCell ref="L140:M140"/>
    <mergeCell ref="L143:M143"/>
    <mergeCell ref="L144:M144"/>
    <mergeCell ref="L145:M145"/>
    <mergeCell ref="L146:M146"/>
    <mergeCell ref="L147:M147"/>
    <mergeCell ref="N158:Q158"/>
    <mergeCell ref="N157:Q157"/>
    <mergeCell ref="F148:I148"/>
    <mergeCell ref="F149:I149"/>
    <mergeCell ref="F150:I150"/>
    <mergeCell ref="F151:I151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L148:M148"/>
    <mergeCell ref="L149:M149"/>
    <mergeCell ref="L150:M150"/>
    <mergeCell ref="L151:M151"/>
    <mergeCell ref="L153:M153"/>
    <mergeCell ref="L154:M154"/>
    <mergeCell ref="L155:M155"/>
    <mergeCell ref="L156:M156"/>
    <mergeCell ref="L157:M157"/>
    <mergeCell ref="L158:M158"/>
    <mergeCell ref="L159:M159"/>
    <mergeCell ref="L160:M160"/>
    <mergeCell ref="L161:M161"/>
    <mergeCell ref="L162:M162"/>
    <mergeCell ref="L163:M163"/>
    <mergeCell ref="N177:Q177"/>
    <mergeCell ref="N170:Q170"/>
    <mergeCell ref="N173:Q173"/>
    <mergeCell ref="N176:Q176"/>
    <mergeCell ref="N141:Q141"/>
    <mergeCell ref="N143:Q143"/>
    <mergeCell ref="N146:Q146"/>
    <mergeCell ref="N144:Q144"/>
    <mergeCell ref="N145:Q145"/>
    <mergeCell ref="N147:Q147"/>
    <mergeCell ref="N148:Q148"/>
    <mergeCell ref="N149:Q149"/>
    <mergeCell ref="N150:Q150"/>
    <mergeCell ref="N151:Q151"/>
    <mergeCell ref="N153:Q153"/>
    <mergeCell ref="N154:Q154"/>
    <mergeCell ref="N155:Q155"/>
    <mergeCell ref="N156:Q156"/>
    <mergeCell ref="N142:Q142"/>
    <mergeCell ref="N152:Q152"/>
    <mergeCell ref="N159:Q159"/>
    <mergeCell ref="N160:Q160"/>
    <mergeCell ref="N161:Q161"/>
    <mergeCell ref="N162:Q162"/>
    <mergeCell ref="N163:Q163"/>
    <mergeCell ref="N164:Q164"/>
    <mergeCell ref="N165:Q165"/>
    <mergeCell ref="N166:Q166"/>
    <mergeCell ref="N168:Q168"/>
    <mergeCell ref="N169:Q169"/>
    <mergeCell ref="N171:Q171"/>
    <mergeCell ref="N172:Q172"/>
    <mergeCell ref="N174:Q174"/>
    <mergeCell ref="N175:Q175"/>
    <mergeCell ref="N167:Q167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1:Q101"/>
    <mergeCell ref="N102:Q102"/>
    <mergeCell ref="N103:Q103"/>
    <mergeCell ref="N104:Q104"/>
    <mergeCell ref="N105:Q105"/>
    <mergeCell ref="N106:Q106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</mergeCells>
  <hyperlinks>
    <hyperlink ref="F1:G1" location="C2" display="1) Krycí list rozpočtu"/>
    <hyperlink ref="H1:K1" location="C87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3"/>
      <c r="B1" s="15"/>
      <c r="C1" s="15"/>
      <c r="D1" s="16" t="s">
        <v>1</v>
      </c>
      <c r="E1" s="15"/>
      <c r="F1" s="17" t="s">
        <v>188</v>
      </c>
      <c r="G1" s="17"/>
      <c r="H1" s="164" t="s">
        <v>189</v>
      </c>
      <c r="I1" s="164"/>
      <c r="J1" s="164"/>
      <c r="K1" s="164"/>
      <c r="L1" s="17" t="s">
        <v>190</v>
      </c>
      <c r="M1" s="15"/>
      <c r="N1" s="15"/>
      <c r="O1" s="16" t="s">
        <v>191</v>
      </c>
      <c r="P1" s="15"/>
      <c r="Q1" s="15"/>
      <c r="R1" s="15"/>
      <c r="S1" s="17" t="s">
        <v>192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157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90</v>
      </c>
    </row>
    <row r="4" spans="2:46" ht="36.95" customHeight="1">
      <c r="B4" s="28"/>
      <c r="C4" s="29" t="s">
        <v>193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18</v>
      </c>
      <c r="E6" s="33"/>
      <c r="F6" s="165" t="str">
        <f>'Rekapitulace stavby'!K6</f>
        <v>Neratovice - úprava přechodů na komunikacích II/101 a III/0099, zvýšení bezpečnosti chodců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194</v>
      </c>
      <c r="E7" s="33"/>
      <c r="F7" s="165" t="s">
        <v>981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196</v>
      </c>
      <c r="E8" s="49"/>
      <c r="F8" s="38" t="s">
        <v>982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20</v>
      </c>
      <c r="E9" s="49"/>
      <c r="F9" s="35" t="s">
        <v>21</v>
      </c>
      <c r="G9" s="49"/>
      <c r="H9" s="49"/>
      <c r="I9" s="49"/>
      <c r="J9" s="49"/>
      <c r="K9" s="49"/>
      <c r="L9" s="49"/>
      <c r="M9" s="40" t="s">
        <v>22</v>
      </c>
      <c r="N9" s="49"/>
      <c r="O9" s="35" t="s">
        <v>21</v>
      </c>
      <c r="P9" s="49"/>
      <c r="Q9" s="49"/>
      <c r="R9" s="50"/>
    </row>
    <row r="10" spans="2:18" s="1" customFormat="1" ht="14.4" customHeight="1">
      <c r="B10" s="48"/>
      <c r="C10" s="49"/>
      <c r="D10" s="40" t="s">
        <v>23</v>
      </c>
      <c r="E10" s="49"/>
      <c r="F10" s="35" t="s">
        <v>24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6. 11. 2017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tr">
        <f>IF('Rekapitulace stavby'!AN10="","",'Rekapitulace stavby'!AN10)</f>
        <v/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tr">
        <f>IF('Rekapitulace stavby'!E11="","",'Rekapitulace stavby'!E11)</f>
        <v>Město Neratovice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tr">
        <f>IF('Rekapitulace stavby'!AN11="","",'Rekapitulace stavby'!AN11)</f>
        <v/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tr">
        <f>IF('Rekapitulace stavby'!AN16="","",'Rekapitulace stavby'!AN16)</f>
        <v/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tr">
        <f>IF('Rekapitulace stavby'!E17="","",'Rekapitulace stavby'!E17)</f>
        <v>NOZA s.r.o.Kladno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tr">
        <f>IF('Rekapitulace stavby'!AN17="","",'Rekapitulace stavby'!AN17)</f>
        <v/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36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tr">
        <f>IF('Rekapitulace stavby'!AN19="","",'Rekapitulace stavby'!AN19)</f>
        <v/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tr">
        <f>IF('Rekapitulace stavby'!E20="","",'Rekapitulace stavby'!E20)</f>
        <v>Neubauerová Soňa, SK-Projekt Ostrov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tr">
        <f>IF('Rekapitulace stavby'!AN20="","",'Rekapitulace stavby'!AN20)</f>
        <v/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21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8" t="s">
        <v>198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182</v>
      </c>
      <c r="E29" s="49"/>
      <c r="F29" s="49"/>
      <c r="G29" s="49"/>
      <c r="H29" s="49"/>
      <c r="I29" s="49"/>
      <c r="J29" s="49"/>
      <c r="K29" s="49"/>
      <c r="L29" s="49"/>
      <c r="M29" s="47">
        <f>N93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9" t="s">
        <v>41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42</v>
      </c>
      <c r="E33" s="56" t="s">
        <v>43</v>
      </c>
      <c r="F33" s="57">
        <v>0.21</v>
      </c>
      <c r="G33" s="171" t="s">
        <v>44</v>
      </c>
      <c r="H33" s="172">
        <f>(SUM(BE93:BE100)+SUM(BE119:BE129))</f>
        <v>0</v>
      </c>
      <c r="I33" s="49"/>
      <c r="J33" s="49"/>
      <c r="K33" s="49"/>
      <c r="L33" s="49"/>
      <c r="M33" s="172">
        <f>ROUND((SUM(BE93:BE100)+SUM(BE119:BE129)),2)*F33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45</v>
      </c>
      <c r="F34" s="57">
        <v>0.15</v>
      </c>
      <c r="G34" s="171" t="s">
        <v>44</v>
      </c>
      <c r="H34" s="172">
        <f>(SUM(BF93:BF100)+SUM(BF119:BF129))</f>
        <v>0</v>
      </c>
      <c r="I34" s="49"/>
      <c r="J34" s="49"/>
      <c r="K34" s="49"/>
      <c r="L34" s="49"/>
      <c r="M34" s="172">
        <f>ROUND((SUM(BF93:BF100)+SUM(BF119:BF129)),2)*F34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46</v>
      </c>
      <c r="F35" s="57">
        <v>0.21</v>
      </c>
      <c r="G35" s="171" t="s">
        <v>44</v>
      </c>
      <c r="H35" s="172">
        <f>(SUM(BG93:BG100)+SUM(BG119:BG129))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47</v>
      </c>
      <c r="F36" s="57">
        <v>0.15</v>
      </c>
      <c r="G36" s="171" t="s">
        <v>44</v>
      </c>
      <c r="H36" s="172">
        <f>(SUM(BH93:BH100)+SUM(BH119:BH129))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48</v>
      </c>
      <c r="F37" s="57">
        <v>0</v>
      </c>
      <c r="G37" s="171" t="s">
        <v>44</v>
      </c>
      <c r="H37" s="172">
        <f>(SUM(BI93:BI100)+SUM(BI119:BI129))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61"/>
      <c r="D39" s="173" t="s">
        <v>49</v>
      </c>
      <c r="E39" s="105"/>
      <c r="F39" s="105"/>
      <c r="G39" s="174" t="s">
        <v>50</v>
      </c>
      <c r="H39" s="175" t="s">
        <v>51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52</v>
      </c>
      <c r="E50" s="69"/>
      <c r="F50" s="69"/>
      <c r="G50" s="69"/>
      <c r="H50" s="70"/>
      <c r="I50" s="49"/>
      <c r="J50" s="68" t="s">
        <v>53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54</v>
      </c>
      <c r="E59" s="74"/>
      <c r="F59" s="74"/>
      <c r="G59" s="75" t="s">
        <v>55</v>
      </c>
      <c r="H59" s="76"/>
      <c r="I59" s="49"/>
      <c r="J59" s="73" t="s">
        <v>54</v>
      </c>
      <c r="K59" s="74"/>
      <c r="L59" s="74"/>
      <c r="M59" s="74"/>
      <c r="N59" s="75" t="s">
        <v>55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56</v>
      </c>
      <c r="E61" s="69"/>
      <c r="F61" s="69"/>
      <c r="G61" s="69"/>
      <c r="H61" s="70"/>
      <c r="I61" s="49"/>
      <c r="J61" s="68" t="s">
        <v>57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54</v>
      </c>
      <c r="E70" s="74"/>
      <c r="F70" s="74"/>
      <c r="G70" s="75" t="s">
        <v>55</v>
      </c>
      <c r="H70" s="76"/>
      <c r="I70" s="49"/>
      <c r="J70" s="73" t="s">
        <v>54</v>
      </c>
      <c r="K70" s="74"/>
      <c r="L70" s="74"/>
      <c r="M70" s="74"/>
      <c r="N70" s="75" t="s">
        <v>55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pans="2:21" s="1" customFormat="1" ht="36.95" customHeight="1">
      <c r="B76" s="48"/>
      <c r="C76" s="29" t="s">
        <v>199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pans="2:21" s="1" customFormat="1" ht="30" customHeight="1">
      <c r="B78" s="48"/>
      <c r="C78" s="40" t="s">
        <v>18</v>
      </c>
      <c r="D78" s="49"/>
      <c r="E78" s="49"/>
      <c r="F78" s="165" t="str">
        <f>F6</f>
        <v>Neratovice - úprava přechodů na komunikacích II/101 a III/0099, zvýšení bezpečnosti chodců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spans="2:21" ht="30" customHeight="1">
      <c r="B79" s="28"/>
      <c r="C79" s="40" t="s">
        <v>194</v>
      </c>
      <c r="D79" s="33"/>
      <c r="E79" s="33"/>
      <c r="F79" s="165" t="s">
        <v>981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pans="2:21" s="1" customFormat="1" ht="36.95" customHeight="1">
      <c r="B80" s="48"/>
      <c r="C80" s="87" t="s">
        <v>196</v>
      </c>
      <c r="D80" s="49"/>
      <c r="E80" s="49"/>
      <c r="F80" s="89" t="str">
        <f>F8</f>
        <v>08-1 - SO 403 - Mládežnická a Masarykova - VO - část KSÚS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pans="2:2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pans="2:21" s="1" customFormat="1" ht="18" customHeight="1">
      <c r="B82" s="48"/>
      <c r="C82" s="40" t="s">
        <v>23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6. 11. 2017</v>
      </c>
      <c r="N82" s="92"/>
      <c r="O82" s="92"/>
      <c r="P82" s="92"/>
      <c r="Q82" s="49"/>
      <c r="R82" s="50"/>
      <c r="T82" s="181"/>
      <c r="U82" s="181"/>
    </row>
    <row r="83" spans="2:21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pans="2:21" s="1" customFormat="1" ht="13.5">
      <c r="B84" s="48"/>
      <c r="C84" s="40" t="s">
        <v>27</v>
      </c>
      <c r="D84" s="49"/>
      <c r="E84" s="49"/>
      <c r="F84" s="35" t="str">
        <f>E13</f>
        <v>Město Neratovice</v>
      </c>
      <c r="G84" s="49"/>
      <c r="H84" s="49"/>
      <c r="I84" s="49"/>
      <c r="J84" s="49"/>
      <c r="K84" s="40" t="s">
        <v>33</v>
      </c>
      <c r="L84" s="49"/>
      <c r="M84" s="35" t="str">
        <f>E19</f>
        <v>NOZA s.r.o.Kladno</v>
      </c>
      <c r="N84" s="35"/>
      <c r="O84" s="35"/>
      <c r="P84" s="35"/>
      <c r="Q84" s="35"/>
      <c r="R84" s="50"/>
      <c r="T84" s="181"/>
      <c r="U84" s="181"/>
    </row>
    <row r="85" spans="2:21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36</v>
      </c>
      <c r="L85" s="49"/>
      <c r="M85" s="35" t="str">
        <f>E22</f>
        <v>Neubauerová Soňa, SK-Projekt Ostrov</v>
      </c>
      <c r="N85" s="35"/>
      <c r="O85" s="35"/>
      <c r="P85" s="35"/>
      <c r="Q85" s="35"/>
      <c r="R85" s="50"/>
      <c r="T85" s="181"/>
      <c r="U85" s="181"/>
    </row>
    <row r="86" spans="2:21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pans="2:21" s="1" customFormat="1" ht="29.25" customHeight="1">
      <c r="B87" s="48"/>
      <c r="C87" s="183" t="s">
        <v>200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201</v>
      </c>
      <c r="O87" s="161"/>
      <c r="P87" s="161"/>
      <c r="Q87" s="161"/>
      <c r="R87" s="50"/>
      <c r="T87" s="181"/>
      <c r="U87" s="181"/>
    </row>
    <row r="88" spans="2:21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pans="2:47" s="1" customFormat="1" ht="29.25" customHeight="1">
      <c r="B89" s="48"/>
      <c r="C89" s="184" t="s">
        <v>202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N119</f>
        <v>0</v>
      </c>
      <c r="O89" s="185"/>
      <c r="P89" s="185"/>
      <c r="Q89" s="185"/>
      <c r="R89" s="50"/>
      <c r="T89" s="181"/>
      <c r="U89" s="181"/>
      <c r="AU89" s="24" t="s">
        <v>203</v>
      </c>
    </row>
    <row r="90" spans="2:21" s="7" customFormat="1" ht="24.95" customHeight="1">
      <c r="B90" s="186"/>
      <c r="C90" s="187"/>
      <c r="D90" s="188" t="s">
        <v>211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N120</f>
        <v>0</v>
      </c>
      <c r="O90" s="187"/>
      <c r="P90" s="187"/>
      <c r="Q90" s="187"/>
      <c r="R90" s="190"/>
      <c r="T90" s="191"/>
      <c r="U90" s="191"/>
    </row>
    <row r="91" spans="2:21" s="8" customFormat="1" ht="19.9" customHeight="1">
      <c r="B91" s="192"/>
      <c r="C91" s="136"/>
      <c r="D91" s="149" t="s">
        <v>760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N121</f>
        <v>0</v>
      </c>
      <c r="O91" s="136"/>
      <c r="P91" s="136"/>
      <c r="Q91" s="136"/>
      <c r="R91" s="193"/>
      <c r="T91" s="194"/>
      <c r="U91" s="194"/>
    </row>
    <row r="92" spans="2:21" s="1" customFormat="1" ht="21.8" customHeight="1"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50"/>
      <c r="T92" s="181"/>
      <c r="U92" s="181"/>
    </row>
    <row r="93" spans="2:21" s="1" customFormat="1" ht="29.25" customHeight="1">
      <c r="B93" s="48"/>
      <c r="C93" s="184" t="s">
        <v>213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185">
        <f>ROUND(N94+N95+N96+N97+N98+N99,2)</f>
        <v>0</v>
      </c>
      <c r="O93" s="195"/>
      <c r="P93" s="195"/>
      <c r="Q93" s="195"/>
      <c r="R93" s="50"/>
      <c r="T93" s="196"/>
      <c r="U93" s="197" t="s">
        <v>42</v>
      </c>
    </row>
    <row r="94" spans="2:65" s="1" customFormat="1" ht="18" customHeight="1">
      <c r="B94" s="48"/>
      <c r="C94" s="49"/>
      <c r="D94" s="155" t="s">
        <v>214</v>
      </c>
      <c r="E94" s="149"/>
      <c r="F94" s="149"/>
      <c r="G94" s="149"/>
      <c r="H94" s="149"/>
      <c r="I94" s="49"/>
      <c r="J94" s="49"/>
      <c r="K94" s="49"/>
      <c r="L94" s="49"/>
      <c r="M94" s="49"/>
      <c r="N94" s="150">
        <f>ROUND(N89*T94,2)</f>
        <v>0</v>
      </c>
      <c r="O94" s="138"/>
      <c r="P94" s="138"/>
      <c r="Q94" s="138"/>
      <c r="R94" s="50"/>
      <c r="S94" s="198"/>
      <c r="T94" s="199"/>
      <c r="U94" s="200" t="s">
        <v>43</v>
      </c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201" t="s">
        <v>215</v>
      </c>
      <c r="AZ94" s="198"/>
      <c r="BA94" s="198"/>
      <c r="BB94" s="198"/>
      <c r="BC94" s="198"/>
      <c r="BD94" s="198"/>
      <c r="BE94" s="202">
        <f>IF(U94="základní",N94,0)</f>
        <v>0</v>
      </c>
      <c r="BF94" s="202">
        <f>IF(U94="snížená",N94,0)</f>
        <v>0</v>
      </c>
      <c r="BG94" s="202">
        <f>IF(U94="zákl. přenesená",N94,0)</f>
        <v>0</v>
      </c>
      <c r="BH94" s="202">
        <f>IF(U94="sníž. přenesená",N94,0)</f>
        <v>0</v>
      </c>
      <c r="BI94" s="202">
        <f>IF(U94="nulová",N94,0)</f>
        <v>0</v>
      </c>
      <c r="BJ94" s="201" t="s">
        <v>85</v>
      </c>
      <c r="BK94" s="198"/>
      <c r="BL94" s="198"/>
      <c r="BM94" s="198"/>
    </row>
    <row r="95" spans="2:65" s="1" customFormat="1" ht="18" customHeight="1">
      <c r="B95" s="48"/>
      <c r="C95" s="49"/>
      <c r="D95" s="155" t="s">
        <v>216</v>
      </c>
      <c r="E95" s="149"/>
      <c r="F95" s="149"/>
      <c r="G95" s="149"/>
      <c r="H95" s="149"/>
      <c r="I95" s="49"/>
      <c r="J95" s="49"/>
      <c r="K95" s="49"/>
      <c r="L95" s="49"/>
      <c r="M95" s="49"/>
      <c r="N95" s="150">
        <f>ROUND(N89*T95,2)</f>
        <v>0</v>
      </c>
      <c r="O95" s="138"/>
      <c r="P95" s="138"/>
      <c r="Q95" s="138"/>
      <c r="R95" s="50"/>
      <c r="S95" s="198"/>
      <c r="T95" s="199"/>
      <c r="U95" s="200" t="s">
        <v>43</v>
      </c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201" t="s">
        <v>215</v>
      </c>
      <c r="AZ95" s="198"/>
      <c r="BA95" s="198"/>
      <c r="BB95" s="198"/>
      <c r="BC95" s="198"/>
      <c r="BD95" s="198"/>
      <c r="BE95" s="202">
        <f>IF(U95="základní",N95,0)</f>
        <v>0</v>
      </c>
      <c r="BF95" s="202">
        <f>IF(U95="snížená",N95,0)</f>
        <v>0</v>
      </c>
      <c r="BG95" s="202">
        <f>IF(U95="zákl. přenesená",N95,0)</f>
        <v>0</v>
      </c>
      <c r="BH95" s="202">
        <f>IF(U95="sníž. přenesená",N95,0)</f>
        <v>0</v>
      </c>
      <c r="BI95" s="202">
        <f>IF(U95="nulová",N95,0)</f>
        <v>0</v>
      </c>
      <c r="BJ95" s="201" t="s">
        <v>85</v>
      </c>
      <c r="BK95" s="198"/>
      <c r="BL95" s="198"/>
      <c r="BM95" s="198"/>
    </row>
    <row r="96" spans="2:65" s="1" customFormat="1" ht="18" customHeight="1">
      <c r="B96" s="48"/>
      <c r="C96" s="49"/>
      <c r="D96" s="155" t="s">
        <v>217</v>
      </c>
      <c r="E96" s="149"/>
      <c r="F96" s="149"/>
      <c r="G96" s="149"/>
      <c r="H96" s="149"/>
      <c r="I96" s="49"/>
      <c r="J96" s="49"/>
      <c r="K96" s="49"/>
      <c r="L96" s="49"/>
      <c r="M96" s="49"/>
      <c r="N96" s="150">
        <f>ROUND(N89*T96,2)</f>
        <v>0</v>
      </c>
      <c r="O96" s="138"/>
      <c r="P96" s="138"/>
      <c r="Q96" s="138"/>
      <c r="R96" s="50"/>
      <c r="S96" s="198"/>
      <c r="T96" s="199"/>
      <c r="U96" s="200" t="s">
        <v>43</v>
      </c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201" t="s">
        <v>215</v>
      </c>
      <c r="AZ96" s="198"/>
      <c r="BA96" s="198"/>
      <c r="BB96" s="198"/>
      <c r="BC96" s="198"/>
      <c r="BD96" s="198"/>
      <c r="BE96" s="202">
        <f>IF(U96="základní",N96,0)</f>
        <v>0</v>
      </c>
      <c r="BF96" s="202">
        <f>IF(U96="snížená",N96,0)</f>
        <v>0</v>
      </c>
      <c r="BG96" s="202">
        <f>IF(U96="zákl. přenesená",N96,0)</f>
        <v>0</v>
      </c>
      <c r="BH96" s="202">
        <f>IF(U96="sníž. přenesená",N96,0)</f>
        <v>0</v>
      </c>
      <c r="BI96" s="202">
        <f>IF(U96="nulová",N96,0)</f>
        <v>0</v>
      </c>
      <c r="BJ96" s="201" t="s">
        <v>85</v>
      </c>
      <c r="BK96" s="198"/>
      <c r="BL96" s="198"/>
      <c r="BM96" s="198"/>
    </row>
    <row r="97" spans="2:65" s="1" customFormat="1" ht="18" customHeight="1">
      <c r="B97" s="48"/>
      <c r="C97" s="49"/>
      <c r="D97" s="155" t="s">
        <v>218</v>
      </c>
      <c r="E97" s="149"/>
      <c r="F97" s="149"/>
      <c r="G97" s="149"/>
      <c r="H97" s="149"/>
      <c r="I97" s="49"/>
      <c r="J97" s="49"/>
      <c r="K97" s="49"/>
      <c r="L97" s="49"/>
      <c r="M97" s="49"/>
      <c r="N97" s="150">
        <f>ROUND(N89*T97,2)</f>
        <v>0</v>
      </c>
      <c r="O97" s="138"/>
      <c r="P97" s="138"/>
      <c r="Q97" s="138"/>
      <c r="R97" s="50"/>
      <c r="S97" s="198"/>
      <c r="T97" s="199"/>
      <c r="U97" s="200" t="s">
        <v>43</v>
      </c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201" t="s">
        <v>215</v>
      </c>
      <c r="AZ97" s="198"/>
      <c r="BA97" s="198"/>
      <c r="BB97" s="198"/>
      <c r="BC97" s="198"/>
      <c r="BD97" s="198"/>
      <c r="BE97" s="202">
        <f>IF(U97="základní",N97,0)</f>
        <v>0</v>
      </c>
      <c r="BF97" s="202">
        <f>IF(U97="snížená",N97,0)</f>
        <v>0</v>
      </c>
      <c r="BG97" s="202">
        <f>IF(U97="zákl. přenesená",N97,0)</f>
        <v>0</v>
      </c>
      <c r="BH97" s="202">
        <f>IF(U97="sníž. přenesená",N97,0)</f>
        <v>0</v>
      </c>
      <c r="BI97" s="202">
        <f>IF(U97="nulová",N97,0)</f>
        <v>0</v>
      </c>
      <c r="BJ97" s="201" t="s">
        <v>85</v>
      </c>
      <c r="BK97" s="198"/>
      <c r="BL97" s="198"/>
      <c r="BM97" s="198"/>
    </row>
    <row r="98" spans="2:65" s="1" customFormat="1" ht="18" customHeight="1">
      <c r="B98" s="48"/>
      <c r="C98" s="49"/>
      <c r="D98" s="155" t="s">
        <v>219</v>
      </c>
      <c r="E98" s="149"/>
      <c r="F98" s="149"/>
      <c r="G98" s="149"/>
      <c r="H98" s="149"/>
      <c r="I98" s="49"/>
      <c r="J98" s="49"/>
      <c r="K98" s="49"/>
      <c r="L98" s="49"/>
      <c r="M98" s="49"/>
      <c r="N98" s="150">
        <f>ROUND(N89*T98,2)</f>
        <v>0</v>
      </c>
      <c r="O98" s="138"/>
      <c r="P98" s="138"/>
      <c r="Q98" s="138"/>
      <c r="R98" s="50"/>
      <c r="S98" s="198"/>
      <c r="T98" s="199"/>
      <c r="U98" s="200" t="s">
        <v>43</v>
      </c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201" t="s">
        <v>215</v>
      </c>
      <c r="AZ98" s="198"/>
      <c r="BA98" s="198"/>
      <c r="BB98" s="198"/>
      <c r="BC98" s="198"/>
      <c r="BD98" s="198"/>
      <c r="BE98" s="202">
        <f>IF(U98="základní",N98,0)</f>
        <v>0</v>
      </c>
      <c r="BF98" s="202">
        <f>IF(U98="snížená",N98,0)</f>
        <v>0</v>
      </c>
      <c r="BG98" s="202">
        <f>IF(U98="zákl. přenesená",N98,0)</f>
        <v>0</v>
      </c>
      <c r="BH98" s="202">
        <f>IF(U98="sníž. přenesená",N98,0)</f>
        <v>0</v>
      </c>
      <c r="BI98" s="202">
        <f>IF(U98="nulová",N98,0)</f>
        <v>0</v>
      </c>
      <c r="BJ98" s="201" t="s">
        <v>85</v>
      </c>
      <c r="BK98" s="198"/>
      <c r="BL98" s="198"/>
      <c r="BM98" s="198"/>
    </row>
    <row r="99" spans="2:65" s="1" customFormat="1" ht="18" customHeight="1">
      <c r="B99" s="48"/>
      <c r="C99" s="49"/>
      <c r="D99" s="149" t="s">
        <v>220</v>
      </c>
      <c r="E99" s="49"/>
      <c r="F99" s="49"/>
      <c r="G99" s="49"/>
      <c r="H99" s="49"/>
      <c r="I99" s="49"/>
      <c r="J99" s="49"/>
      <c r="K99" s="49"/>
      <c r="L99" s="49"/>
      <c r="M99" s="49"/>
      <c r="N99" s="150">
        <f>ROUND(N89*T99,2)</f>
        <v>0</v>
      </c>
      <c r="O99" s="138"/>
      <c r="P99" s="138"/>
      <c r="Q99" s="138"/>
      <c r="R99" s="50"/>
      <c r="S99" s="198"/>
      <c r="T99" s="203"/>
      <c r="U99" s="204" t="s">
        <v>43</v>
      </c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201" t="s">
        <v>221</v>
      </c>
      <c r="AZ99" s="198"/>
      <c r="BA99" s="198"/>
      <c r="BB99" s="198"/>
      <c r="BC99" s="198"/>
      <c r="BD99" s="198"/>
      <c r="BE99" s="202">
        <f>IF(U99="základní",N99,0)</f>
        <v>0</v>
      </c>
      <c r="BF99" s="202">
        <f>IF(U99="snížená",N99,0)</f>
        <v>0</v>
      </c>
      <c r="BG99" s="202">
        <f>IF(U99="zákl. přenesená",N99,0)</f>
        <v>0</v>
      </c>
      <c r="BH99" s="202">
        <f>IF(U99="sníž. přenesená",N99,0)</f>
        <v>0</v>
      </c>
      <c r="BI99" s="202">
        <f>IF(U99="nulová",N99,0)</f>
        <v>0</v>
      </c>
      <c r="BJ99" s="201" t="s">
        <v>85</v>
      </c>
      <c r="BK99" s="198"/>
      <c r="BL99" s="198"/>
      <c r="BM99" s="198"/>
    </row>
    <row r="100" spans="2:21" s="1" customFormat="1" ht="13.5"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0"/>
      <c r="T100" s="181"/>
      <c r="U100" s="181"/>
    </row>
    <row r="101" spans="2:21" s="1" customFormat="1" ht="29.25" customHeight="1">
      <c r="B101" s="48"/>
      <c r="C101" s="160" t="s">
        <v>187</v>
      </c>
      <c r="D101" s="161"/>
      <c r="E101" s="161"/>
      <c r="F101" s="161"/>
      <c r="G101" s="161"/>
      <c r="H101" s="161"/>
      <c r="I101" s="161"/>
      <c r="J101" s="161"/>
      <c r="K101" s="161"/>
      <c r="L101" s="162">
        <f>ROUND(SUM(N89+N93),2)</f>
        <v>0</v>
      </c>
      <c r="M101" s="162"/>
      <c r="N101" s="162"/>
      <c r="O101" s="162"/>
      <c r="P101" s="162"/>
      <c r="Q101" s="162"/>
      <c r="R101" s="50"/>
      <c r="T101" s="181"/>
      <c r="U101" s="181"/>
    </row>
    <row r="102" spans="2:21" s="1" customFormat="1" ht="6.95" customHeight="1">
      <c r="B102" s="77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9"/>
      <c r="T102" s="181"/>
      <c r="U102" s="181"/>
    </row>
    <row r="106" spans="2:18" s="1" customFormat="1" ht="6.95" customHeight="1">
      <c r="B106" s="80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2"/>
    </row>
    <row r="107" spans="2:18" s="1" customFormat="1" ht="36.95" customHeight="1">
      <c r="B107" s="48"/>
      <c r="C107" s="29" t="s">
        <v>222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50"/>
    </row>
    <row r="108" spans="2:18" s="1" customFormat="1" ht="6.95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</row>
    <row r="109" spans="2:18" s="1" customFormat="1" ht="30" customHeight="1">
      <c r="B109" s="48"/>
      <c r="C109" s="40" t="s">
        <v>18</v>
      </c>
      <c r="D109" s="49"/>
      <c r="E109" s="49"/>
      <c r="F109" s="165" t="str">
        <f>F6</f>
        <v>Neratovice - úprava přechodů na komunikacích II/101 a III/0099, zvýšení bezpečnosti chodců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9"/>
      <c r="R109" s="50"/>
    </row>
    <row r="110" spans="2:18" ht="30" customHeight="1">
      <c r="B110" s="28"/>
      <c r="C110" s="40" t="s">
        <v>194</v>
      </c>
      <c r="D110" s="33"/>
      <c r="E110" s="33"/>
      <c r="F110" s="165" t="s">
        <v>981</v>
      </c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1"/>
    </row>
    <row r="111" spans="2:18" s="1" customFormat="1" ht="36.95" customHeight="1">
      <c r="B111" s="48"/>
      <c r="C111" s="87" t="s">
        <v>196</v>
      </c>
      <c r="D111" s="49"/>
      <c r="E111" s="49"/>
      <c r="F111" s="89" t="str">
        <f>F8</f>
        <v>08-1 - SO 403 - Mládežnická a Masarykova - VO - část KSÚS</v>
      </c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50"/>
    </row>
    <row r="112" spans="2:18" s="1" customFormat="1" ht="6.95" customHeight="1"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spans="2:18" s="1" customFormat="1" ht="18" customHeight="1">
      <c r="B113" s="48"/>
      <c r="C113" s="40" t="s">
        <v>23</v>
      </c>
      <c r="D113" s="49"/>
      <c r="E113" s="49"/>
      <c r="F113" s="35" t="str">
        <f>F10</f>
        <v xml:space="preserve"> </v>
      </c>
      <c r="G113" s="49"/>
      <c r="H113" s="49"/>
      <c r="I113" s="49"/>
      <c r="J113" s="49"/>
      <c r="K113" s="40" t="s">
        <v>25</v>
      </c>
      <c r="L113" s="49"/>
      <c r="M113" s="92" t="str">
        <f>IF(O10="","",O10)</f>
        <v>6. 11. 2017</v>
      </c>
      <c r="N113" s="92"/>
      <c r="O113" s="92"/>
      <c r="P113" s="92"/>
      <c r="Q113" s="49"/>
      <c r="R113" s="50"/>
    </row>
    <row r="114" spans="2:18" s="1" customFormat="1" ht="6.95" customHeight="1"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spans="2:18" s="1" customFormat="1" ht="13.5">
      <c r="B115" s="48"/>
      <c r="C115" s="40" t="s">
        <v>27</v>
      </c>
      <c r="D115" s="49"/>
      <c r="E115" s="49"/>
      <c r="F115" s="35" t="str">
        <f>E13</f>
        <v>Město Neratovice</v>
      </c>
      <c r="G115" s="49"/>
      <c r="H115" s="49"/>
      <c r="I115" s="49"/>
      <c r="J115" s="49"/>
      <c r="K115" s="40" t="s">
        <v>33</v>
      </c>
      <c r="L115" s="49"/>
      <c r="M115" s="35" t="str">
        <f>E19</f>
        <v>NOZA s.r.o.Kladno</v>
      </c>
      <c r="N115" s="35"/>
      <c r="O115" s="35"/>
      <c r="P115" s="35"/>
      <c r="Q115" s="35"/>
      <c r="R115" s="50"/>
    </row>
    <row r="116" spans="2:18" s="1" customFormat="1" ht="14.4" customHeight="1">
      <c r="B116" s="48"/>
      <c r="C116" s="40" t="s">
        <v>31</v>
      </c>
      <c r="D116" s="49"/>
      <c r="E116" s="49"/>
      <c r="F116" s="35" t="str">
        <f>IF(E16="","",E16)</f>
        <v>Vyplň údaj</v>
      </c>
      <c r="G116" s="49"/>
      <c r="H116" s="49"/>
      <c r="I116" s="49"/>
      <c r="J116" s="49"/>
      <c r="K116" s="40" t="s">
        <v>36</v>
      </c>
      <c r="L116" s="49"/>
      <c r="M116" s="35" t="str">
        <f>E22</f>
        <v>Neubauerová Soňa, SK-Projekt Ostrov</v>
      </c>
      <c r="N116" s="35"/>
      <c r="O116" s="35"/>
      <c r="P116" s="35"/>
      <c r="Q116" s="35"/>
      <c r="R116" s="50"/>
    </row>
    <row r="117" spans="2:18" s="1" customFormat="1" ht="10.3" customHeight="1"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50"/>
    </row>
    <row r="118" spans="2:27" s="9" customFormat="1" ht="29.25" customHeight="1">
      <c r="B118" s="205"/>
      <c r="C118" s="206" t="s">
        <v>223</v>
      </c>
      <c r="D118" s="207" t="s">
        <v>224</v>
      </c>
      <c r="E118" s="207" t="s">
        <v>60</v>
      </c>
      <c r="F118" s="207" t="s">
        <v>225</v>
      </c>
      <c r="G118" s="207"/>
      <c r="H118" s="207"/>
      <c r="I118" s="207"/>
      <c r="J118" s="207" t="s">
        <v>226</v>
      </c>
      <c r="K118" s="207" t="s">
        <v>227</v>
      </c>
      <c r="L118" s="207" t="s">
        <v>228</v>
      </c>
      <c r="M118" s="207"/>
      <c r="N118" s="207" t="s">
        <v>201</v>
      </c>
      <c r="O118" s="207"/>
      <c r="P118" s="207"/>
      <c r="Q118" s="208"/>
      <c r="R118" s="209"/>
      <c r="T118" s="108" t="s">
        <v>229</v>
      </c>
      <c r="U118" s="109" t="s">
        <v>42</v>
      </c>
      <c r="V118" s="109" t="s">
        <v>230</v>
      </c>
      <c r="W118" s="109" t="s">
        <v>231</v>
      </c>
      <c r="X118" s="109" t="s">
        <v>232</v>
      </c>
      <c r="Y118" s="109" t="s">
        <v>233</v>
      </c>
      <c r="Z118" s="109" t="s">
        <v>234</v>
      </c>
      <c r="AA118" s="110" t="s">
        <v>235</v>
      </c>
    </row>
    <row r="119" spans="2:63" s="1" customFormat="1" ht="29.25" customHeight="1">
      <c r="B119" s="48"/>
      <c r="C119" s="112" t="s">
        <v>198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210">
        <f>BK119</f>
        <v>0</v>
      </c>
      <c r="O119" s="211"/>
      <c r="P119" s="211"/>
      <c r="Q119" s="211"/>
      <c r="R119" s="50"/>
      <c r="T119" s="111"/>
      <c r="U119" s="69"/>
      <c r="V119" s="69"/>
      <c r="W119" s="212">
        <f>W120+W130</f>
        <v>0</v>
      </c>
      <c r="X119" s="69"/>
      <c r="Y119" s="212">
        <f>Y120+Y130</f>
        <v>0</v>
      </c>
      <c r="Z119" s="69"/>
      <c r="AA119" s="213">
        <f>AA120+AA130</f>
        <v>0</v>
      </c>
      <c r="AT119" s="24" t="s">
        <v>77</v>
      </c>
      <c r="AU119" s="24" t="s">
        <v>203</v>
      </c>
      <c r="BK119" s="214">
        <f>BK120+BK130</f>
        <v>0</v>
      </c>
    </row>
    <row r="120" spans="2:63" s="10" customFormat="1" ht="37.4" customHeight="1">
      <c r="B120" s="215"/>
      <c r="C120" s="216"/>
      <c r="D120" s="217" t="s">
        <v>211</v>
      </c>
      <c r="E120" s="217"/>
      <c r="F120" s="217"/>
      <c r="G120" s="217"/>
      <c r="H120" s="217"/>
      <c r="I120" s="217"/>
      <c r="J120" s="217"/>
      <c r="K120" s="217"/>
      <c r="L120" s="217"/>
      <c r="M120" s="217"/>
      <c r="N120" s="218">
        <f>BK120</f>
        <v>0</v>
      </c>
      <c r="O120" s="189"/>
      <c r="P120" s="189"/>
      <c r="Q120" s="189"/>
      <c r="R120" s="219"/>
      <c r="T120" s="220"/>
      <c r="U120" s="216"/>
      <c r="V120" s="216"/>
      <c r="W120" s="221">
        <f>W121</f>
        <v>0</v>
      </c>
      <c r="X120" s="216"/>
      <c r="Y120" s="221">
        <f>Y121</f>
        <v>0</v>
      </c>
      <c r="Z120" s="216"/>
      <c r="AA120" s="222">
        <f>AA121</f>
        <v>0</v>
      </c>
      <c r="AR120" s="223" t="s">
        <v>250</v>
      </c>
      <c r="AT120" s="224" t="s">
        <v>77</v>
      </c>
      <c r="AU120" s="224" t="s">
        <v>78</v>
      </c>
      <c r="AY120" s="223" t="s">
        <v>236</v>
      </c>
      <c r="BK120" s="225">
        <f>BK121</f>
        <v>0</v>
      </c>
    </row>
    <row r="121" spans="2:63" s="10" customFormat="1" ht="19.9" customHeight="1">
      <c r="B121" s="215"/>
      <c r="C121" s="216"/>
      <c r="D121" s="226" t="s">
        <v>760</v>
      </c>
      <c r="E121" s="226"/>
      <c r="F121" s="226"/>
      <c r="G121" s="226"/>
      <c r="H121" s="226"/>
      <c r="I121" s="226"/>
      <c r="J121" s="226"/>
      <c r="K121" s="226"/>
      <c r="L121" s="226"/>
      <c r="M121" s="226"/>
      <c r="N121" s="227">
        <f>BK121</f>
        <v>0</v>
      </c>
      <c r="O121" s="228"/>
      <c r="P121" s="228"/>
      <c r="Q121" s="228"/>
      <c r="R121" s="219"/>
      <c r="T121" s="220"/>
      <c r="U121" s="216"/>
      <c r="V121" s="216"/>
      <c r="W121" s="221">
        <f>SUM(W122:W129)</f>
        <v>0</v>
      </c>
      <c r="X121" s="216"/>
      <c r="Y121" s="221">
        <f>SUM(Y122:Y129)</f>
        <v>0</v>
      </c>
      <c r="Z121" s="216"/>
      <c r="AA121" s="222">
        <f>SUM(AA122:AA129)</f>
        <v>0</v>
      </c>
      <c r="AR121" s="223" t="s">
        <v>250</v>
      </c>
      <c r="AT121" s="224" t="s">
        <v>77</v>
      </c>
      <c r="AU121" s="224" t="s">
        <v>85</v>
      </c>
      <c r="AY121" s="223" t="s">
        <v>236</v>
      </c>
      <c r="BK121" s="225">
        <f>SUM(BK122:BK129)</f>
        <v>0</v>
      </c>
    </row>
    <row r="122" spans="2:65" s="1" customFormat="1" ht="16.5" customHeight="1">
      <c r="B122" s="48"/>
      <c r="C122" s="229" t="s">
        <v>85</v>
      </c>
      <c r="D122" s="229" t="s">
        <v>237</v>
      </c>
      <c r="E122" s="230" t="s">
        <v>761</v>
      </c>
      <c r="F122" s="231" t="s">
        <v>762</v>
      </c>
      <c r="G122" s="231"/>
      <c r="H122" s="231"/>
      <c r="I122" s="231"/>
      <c r="J122" s="232" t="s">
        <v>438</v>
      </c>
      <c r="K122" s="233">
        <v>2</v>
      </c>
      <c r="L122" s="234">
        <v>0</v>
      </c>
      <c r="M122" s="235"/>
      <c r="N122" s="233">
        <f>ROUND(L122*K122,2)</f>
        <v>0</v>
      </c>
      <c r="O122" s="233"/>
      <c r="P122" s="233"/>
      <c r="Q122" s="233"/>
      <c r="R122" s="50"/>
      <c r="T122" s="236" t="s">
        <v>21</v>
      </c>
      <c r="U122" s="58" t="s">
        <v>43</v>
      </c>
      <c r="V122" s="49"/>
      <c r="W122" s="237">
        <f>V122*K122</f>
        <v>0</v>
      </c>
      <c r="X122" s="237">
        <v>0</v>
      </c>
      <c r="Y122" s="237">
        <f>X122*K122</f>
        <v>0</v>
      </c>
      <c r="Z122" s="237">
        <v>0</v>
      </c>
      <c r="AA122" s="238">
        <f>Z122*K122</f>
        <v>0</v>
      </c>
      <c r="AR122" s="24" t="s">
        <v>369</v>
      </c>
      <c r="AT122" s="24" t="s">
        <v>237</v>
      </c>
      <c r="AU122" s="24" t="s">
        <v>90</v>
      </c>
      <c r="AY122" s="24" t="s">
        <v>236</v>
      </c>
      <c r="BE122" s="154">
        <f>IF(U122="základní",N122,0)</f>
        <v>0</v>
      </c>
      <c r="BF122" s="154">
        <f>IF(U122="snížená",N122,0)</f>
        <v>0</v>
      </c>
      <c r="BG122" s="154">
        <f>IF(U122="zákl. přenesená",N122,0)</f>
        <v>0</v>
      </c>
      <c r="BH122" s="154">
        <f>IF(U122="sníž. přenesená",N122,0)</f>
        <v>0</v>
      </c>
      <c r="BI122" s="154">
        <f>IF(U122="nulová",N122,0)</f>
        <v>0</v>
      </c>
      <c r="BJ122" s="24" t="s">
        <v>85</v>
      </c>
      <c r="BK122" s="154">
        <f>ROUND(L122*K122,2)</f>
        <v>0</v>
      </c>
      <c r="BL122" s="24" t="s">
        <v>369</v>
      </c>
      <c r="BM122" s="24" t="s">
        <v>983</v>
      </c>
    </row>
    <row r="123" spans="2:65" s="1" customFormat="1" ht="25.5" customHeight="1">
      <c r="B123" s="48"/>
      <c r="C123" s="271" t="s">
        <v>90</v>
      </c>
      <c r="D123" s="271" t="s">
        <v>385</v>
      </c>
      <c r="E123" s="272" t="s">
        <v>764</v>
      </c>
      <c r="F123" s="273" t="s">
        <v>927</v>
      </c>
      <c r="G123" s="273"/>
      <c r="H123" s="273"/>
      <c r="I123" s="273"/>
      <c r="J123" s="274" t="s">
        <v>766</v>
      </c>
      <c r="K123" s="275">
        <v>29</v>
      </c>
      <c r="L123" s="276">
        <v>0</v>
      </c>
      <c r="M123" s="277"/>
      <c r="N123" s="275">
        <f>ROUND(L123*K123,2)</f>
        <v>0</v>
      </c>
      <c r="O123" s="233"/>
      <c r="P123" s="233"/>
      <c r="Q123" s="233"/>
      <c r="R123" s="50"/>
      <c r="T123" s="236" t="s">
        <v>21</v>
      </c>
      <c r="U123" s="58" t="s">
        <v>43</v>
      </c>
      <c r="V123" s="49"/>
      <c r="W123" s="237">
        <f>V123*K123</f>
        <v>0</v>
      </c>
      <c r="X123" s="237">
        <v>0</v>
      </c>
      <c r="Y123" s="237">
        <f>X123*K123</f>
        <v>0</v>
      </c>
      <c r="Z123" s="237">
        <v>0</v>
      </c>
      <c r="AA123" s="238">
        <f>Z123*K123</f>
        <v>0</v>
      </c>
      <c r="AR123" s="24" t="s">
        <v>767</v>
      </c>
      <c r="AT123" s="24" t="s">
        <v>385</v>
      </c>
      <c r="AU123" s="24" t="s">
        <v>90</v>
      </c>
      <c r="AY123" s="24" t="s">
        <v>236</v>
      </c>
      <c r="BE123" s="154">
        <f>IF(U123="základní",N123,0)</f>
        <v>0</v>
      </c>
      <c r="BF123" s="154">
        <f>IF(U123="snížená",N123,0)</f>
        <v>0</v>
      </c>
      <c r="BG123" s="154">
        <f>IF(U123="zákl. přenesená",N123,0)</f>
        <v>0</v>
      </c>
      <c r="BH123" s="154">
        <f>IF(U123="sníž. přenesená",N123,0)</f>
        <v>0</v>
      </c>
      <c r="BI123" s="154">
        <f>IF(U123="nulová",N123,0)</f>
        <v>0</v>
      </c>
      <c r="BJ123" s="24" t="s">
        <v>85</v>
      </c>
      <c r="BK123" s="154">
        <f>ROUND(L123*K123,2)</f>
        <v>0</v>
      </c>
      <c r="BL123" s="24" t="s">
        <v>767</v>
      </c>
      <c r="BM123" s="24" t="s">
        <v>984</v>
      </c>
    </row>
    <row r="124" spans="2:65" s="1" customFormat="1" ht="16.5" customHeight="1">
      <c r="B124" s="48"/>
      <c r="C124" s="271" t="s">
        <v>250</v>
      </c>
      <c r="D124" s="271" t="s">
        <v>385</v>
      </c>
      <c r="E124" s="272" t="s">
        <v>769</v>
      </c>
      <c r="F124" s="273" t="s">
        <v>770</v>
      </c>
      <c r="G124" s="273"/>
      <c r="H124" s="273"/>
      <c r="I124" s="273"/>
      <c r="J124" s="274" t="s">
        <v>766</v>
      </c>
      <c r="K124" s="275">
        <v>2</v>
      </c>
      <c r="L124" s="276">
        <v>0</v>
      </c>
      <c r="M124" s="277"/>
      <c r="N124" s="275">
        <f>ROUND(L124*K124,2)</f>
        <v>0</v>
      </c>
      <c r="O124" s="233"/>
      <c r="P124" s="233"/>
      <c r="Q124" s="233"/>
      <c r="R124" s="50"/>
      <c r="T124" s="236" t="s">
        <v>21</v>
      </c>
      <c r="U124" s="58" t="s">
        <v>43</v>
      </c>
      <c r="V124" s="49"/>
      <c r="W124" s="237">
        <f>V124*K124</f>
        <v>0</v>
      </c>
      <c r="X124" s="237">
        <v>0</v>
      </c>
      <c r="Y124" s="237">
        <f>X124*K124</f>
        <v>0</v>
      </c>
      <c r="Z124" s="237">
        <v>0</v>
      </c>
      <c r="AA124" s="238">
        <f>Z124*K124</f>
        <v>0</v>
      </c>
      <c r="AR124" s="24" t="s">
        <v>767</v>
      </c>
      <c r="AT124" s="24" t="s">
        <v>385</v>
      </c>
      <c r="AU124" s="24" t="s">
        <v>90</v>
      </c>
      <c r="AY124" s="24" t="s">
        <v>236</v>
      </c>
      <c r="BE124" s="154">
        <f>IF(U124="základní",N124,0)</f>
        <v>0</v>
      </c>
      <c r="BF124" s="154">
        <f>IF(U124="snížená",N124,0)</f>
        <v>0</v>
      </c>
      <c r="BG124" s="154">
        <f>IF(U124="zákl. přenesená",N124,0)</f>
        <v>0</v>
      </c>
      <c r="BH124" s="154">
        <f>IF(U124="sníž. přenesená",N124,0)</f>
        <v>0</v>
      </c>
      <c r="BI124" s="154">
        <f>IF(U124="nulová",N124,0)</f>
        <v>0</v>
      </c>
      <c r="BJ124" s="24" t="s">
        <v>85</v>
      </c>
      <c r="BK124" s="154">
        <f>ROUND(L124*K124,2)</f>
        <v>0</v>
      </c>
      <c r="BL124" s="24" t="s">
        <v>767</v>
      </c>
      <c r="BM124" s="24" t="s">
        <v>985</v>
      </c>
    </row>
    <row r="125" spans="2:65" s="1" customFormat="1" ht="16.5" customHeight="1">
      <c r="B125" s="48"/>
      <c r="C125" s="271" t="s">
        <v>241</v>
      </c>
      <c r="D125" s="271" t="s">
        <v>385</v>
      </c>
      <c r="E125" s="272" t="s">
        <v>772</v>
      </c>
      <c r="F125" s="273" t="s">
        <v>773</v>
      </c>
      <c r="G125" s="273"/>
      <c r="H125" s="273"/>
      <c r="I125" s="273"/>
      <c r="J125" s="274" t="s">
        <v>766</v>
      </c>
      <c r="K125" s="275">
        <v>2</v>
      </c>
      <c r="L125" s="276">
        <v>0</v>
      </c>
      <c r="M125" s="277"/>
      <c r="N125" s="275">
        <f>ROUND(L125*K125,2)</f>
        <v>0</v>
      </c>
      <c r="O125" s="233"/>
      <c r="P125" s="233"/>
      <c r="Q125" s="233"/>
      <c r="R125" s="50"/>
      <c r="T125" s="236" t="s">
        <v>21</v>
      </c>
      <c r="U125" s="58" t="s">
        <v>43</v>
      </c>
      <c r="V125" s="49"/>
      <c r="W125" s="237">
        <f>V125*K125</f>
        <v>0</v>
      </c>
      <c r="X125" s="237">
        <v>0</v>
      </c>
      <c r="Y125" s="237">
        <f>X125*K125</f>
        <v>0</v>
      </c>
      <c r="Z125" s="237">
        <v>0</v>
      </c>
      <c r="AA125" s="238">
        <f>Z125*K125</f>
        <v>0</v>
      </c>
      <c r="AR125" s="24" t="s">
        <v>767</v>
      </c>
      <c r="AT125" s="24" t="s">
        <v>385</v>
      </c>
      <c r="AU125" s="24" t="s">
        <v>90</v>
      </c>
      <c r="AY125" s="24" t="s">
        <v>236</v>
      </c>
      <c r="BE125" s="154">
        <f>IF(U125="základní",N125,0)</f>
        <v>0</v>
      </c>
      <c r="BF125" s="154">
        <f>IF(U125="snížená",N125,0)</f>
        <v>0</v>
      </c>
      <c r="BG125" s="154">
        <f>IF(U125="zákl. přenesená",N125,0)</f>
        <v>0</v>
      </c>
      <c r="BH125" s="154">
        <f>IF(U125="sníž. přenesená",N125,0)</f>
        <v>0</v>
      </c>
      <c r="BI125" s="154">
        <f>IF(U125="nulová",N125,0)</f>
        <v>0</v>
      </c>
      <c r="BJ125" s="24" t="s">
        <v>85</v>
      </c>
      <c r="BK125" s="154">
        <f>ROUND(L125*K125,2)</f>
        <v>0</v>
      </c>
      <c r="BL125" s="24" t="s">
        <v>767</v>
      </c>
      <c r="BM125" s="24" t="s">
        <v>986</v>
      </c>
    </row>
    <row r="126" spans="2:65" s="1" customFormat="1" ht="16.5" customHeight="1">
      <c r="B126" s="48"/>
      <c r="C126" s="229" t="s">
        <v>260</v>
      </c>
      <c r="D126" s="229" t="s">
        <v>237</v>
      </c>
      <c r="E126" s="230" t="s">
        <v>775</v>
      </c>
      <c r="F126" s="231" t="s">
        <v>776</v>
      </c>
      <c r="G126" s="231"/>
      <c r="H126" s="231"/>
      <c r="I126" s="231"/>
      <c r="J126" s="232" t="s">
        <v>438</v>
      </c>
      <c r="K126" s="233">
        <v>1100</v>
      </c>
      <c r="L126" s="234">
        <v>0</v>
      </c>
      <c r="M126" s="235"/>
      <c r="N126" s="233">
        <f>ROUND(L126*K126,2)</f>
        <v>0</v>
      </c>
      <c r="O126" s="233"/>
      <c r="P126" s="233"/>
      <c r="Q126" s="233"/>
      <c r="R126" s="50"/>
      <c r="T126" s="236" t="s">
        <v>21</v>
      </c>
      <c r="U126" s="58" t="s">
        <v>43</v>
      </c>
      <c r="V126" s="49"/>
      <c r="W126" s="237">
        <f>V126*K126</f>
        <v>0</v>
      </c>
      <c r="X126" s="237">
        <v>0</v>
      </c>
      <c r="Y126" s="237">
        <f>X126*K126</f>
        <v>0</v>
      </c>
      <c r="Z126" s="237">
        <v>0</v>
      </c>
      <c r="AA126" s="238">
        <f>Z126*K126</f>
        <v>0</v>
      </c>
      <c r="AR126" s="24" t="s">
        <v>369</v>
      </c>
      <c r="AT126" s="24" t="s">
        <v>237</v>
      </c>
      <c r="AU126" s="24" t="s">
        <v>90</v>
      </c>
      <c r="AY126" s="24" t="s">
        <v>236</v>
      </c>
      <c r="BE126" s="154">
        <f>IF(U126="základní",N126,0)</f>
        <v>0</v>
      </c>
      <c r="BF126" s="154">
        <f>IF(U126="snížená",N126,0)</f>
        <v>0</v>
      </c>
      <c r="BG126" s="154">
        <f>IF(U126="zákl. přenesená",N126,0)</f>
        <v>0</v>
      </c>
      <c r="BH126" s="154">
        <f>IF(U126="sníž. přenesená",N126,0)</f>
        <v>0</v>
      </c>
      <c r="BI126" s="154">
        <f>IF(U126="nulová",N126,0)</f>
        <v>0</v>
      </c>
      <c r="BJ126" s="24" t="s">
        <v>85</v>
      </c>
      <c r="BK126" s="154">
        <f>ROUND(L126*K126,2)</f>
        <v>0</v>
      </c>
      <c r="BL126" s="24" t="s">
        <v>369</v>
      </c>
      <c r="BM126" s="24" t="s">
        <v>987</v>
      </c>
    </row>
    <row r="127" spans="2:65" s="1" customFormat="1" ht="16.5" customHeight="1">
      <c r="B127" s="48"/>
      <c r="C127" s="229" t="s">
        <v>265</v>
      </c>
      <c r="D127" s="229" t="s">
        <v>237</v>
      </c>
      <c r="E127" s="230" t="s">
        <v>778</v>
      </c>
      <c r="F127" s="231" t="s">
        <v>779</v>
      </c>
      <c r="G127" s="231"/>
      <c r="H127" s="231"/>
      <c r="I127" s="231"/>
      <c r="J127" s="232" t="s">
        <v>438</v>
      </c>
      <c r="K127" s="233">
        <v>10</v>
      </c>
      <c r="L127" s="234">
        <v>0</v>
      </c>
      <c r="M127" s="235"/>
      <c r="N127" s="233">
        <f>ROUND(L127*K127,2)</f>
        <v>0</v>
      </c>
      <c r="O127" s="233"/>
      <c r="P127" s="233"/>
      <c r="Q127" s="233"/>
      <c r="R127" s="50"/>
      <c r="T127" s="236" t="s">
        <v>21</v>
      </c>
      <c r="U127" s="58" t="s">
        <v>43</v>
      </c>
      <c r="V127" s="49"/>
      <c r="W127" s="237">
        <f>V127*K127</f>
        <v>0</v>
      </c>
      <c r="X127" s="237">
        <v>0</v>
      </c>
      <c r="Y127" s="237">
        <f>X127*K127</f>
        <v>0</v>
      </c>
      <c r="Z127" s="237">
        <v>0</v>
      </c>
      <c r="AA127" s="238">
        <f>Z127*K127</f>
        <v>0</v>
      </c>
      <c r="AR127" s="24" t="s">
        <v>369</v>
      </c>
      <c r="AT127" s="24" t="s">
        <v>237</v>
      </c>
      <c r="AU127" s="24" t="s">
        <v>90</v>
      </c>
      <c r="AY127" s="24" t="s">
        <v>236</v>
      </c>
      <c r="BE127" s="154">
        <f>IF(U127="základní",N127,0)</f>
        <v>0</v>
      </c>
      <c r="BF127" s="154">
        <f>IF(U127="snížená",N127,0)</f>
        <v>0</v>
      </c>
      <c r="BG127" s="154">
        <f>IF(U127="zákl. přenesená",N127,0)</f>
        <v>0</v>
      </c>
      <c r="BH127" s="154">
        <f>IF(U127="sníž. přenesená",N127,0)</f>
        <v>0</v>
      </c>
      <c r="BI127" s="154">
        <f>IF(U127="nulová",N127,0)</f>
        <v>0</v>
      </c>
      <c r="BJ127" s="24" t="s">
        <v>85</v>
      </c>
      <c r="BK127" s="154">
        <f>ROUND(L127*K127,2)</f>
        <v>0</v>
      </c>
      <c r="BL127" s="24" t="s">
        <v>369</v>
      </c>
      <c r="BM127" s="24" t="s">
        <v>988</v>
      </c>
    </row>
    <row r="128" spans="2:65" s="1" customFormat="1" ht="16.5" customHeight="1">
      <c r="B128" s="48"/>
      <c r="C128" s="229" t="s">
        <v>269</v>
      </c>
      <c r="D128" s="229" t="s">
        <v>237</v>
      </c>
      <c r="E128" s="230" t="s">
        <v>781</v>
      </c>
      <c r="F128" s="231" t="s">
        <v>782</v>
      </c>
      <c r="G128" s="231"/>
      <c r="H128" s="231"/>
      <c r="I128" s="231"/>
      <c r="J128" s="232" t="s">
        <v>438</v>
      </c>
      <c r="K128" s="233">
        <v>2</v>
      </c>
      <c r="L128" s="234">
        <v>0</v>
      </c>
      <c r="M128" s="235"/>
      <c r="N128" s="233">
        <f>ROUND(L128*K128,2)</f>
        <v>0</v>
      </c>
      <c r="O128" s="233"/>
      <c r="P128" s="233"/>
      <c r="Q128" s="233"/>
      <c r="R128" s="50"/>
      <c r="T128" s="236" t="s">
        <v>21</v>
      </c>
      <c r="U128" s="58" t="s">
        <v>43</v>
      </c>
      <c r="V128" s="49"/>
      <c r="W128" s="237">
        <f>V128*K128</f>
        <v>0</v>
      </c>
      <c r="X128" s="237">
        <v>0</v>
      </c>
      <c r="Y128" s="237">
        <f>X128*K128</f>
        <v>0</v>
      </c>
      <c r="Z128" s="237">
        <v>0</v>
      </c>
      <c r="AA128" s="238">
        <f>Z128*K128</f>
        <v>0</v>
      </c>
      <c r="AR128" s="24" t="s">
        <v>369</v>
      </c>
      <c r="AT128" s="24" t="s">
        <v>237</v>
      </c>
      <c r="AU128" s="24" t="s">
        <v>90</v>
      </c>
      <c r="AY128" s="24" t="s">
        <v>236</v>
      </c>
      <c r="BE128" s="154">
        <f>IF(U128="základní",N128,0)</f>
        <v>0</v>
      </c>
      <c r="BF128" s="154">
        <f>IF(U128="snížená",N128,0)</f>
        <v>0</v>
      </c>
      <c r="BG128" s="154">
        <f>IF(U128="zákl. přenesená",N128,0)</f>
        <v>0</v>
      </c>
      <c r="BH128" s="154">
        <f>IF(U128="sníž. přenesená",N128,0)</f>
        <v>0</v>
      </c>
      <c r="BI128" s="154">
        <f>IF(U128="nulová",N128,0)</f>
        <v>0</v>
      </c>
      <c r="BJ128" s="24" t="s">
        <v>85</v>
      </c>
      <c r="BK128" s="154">
        <f>ROUND(L128*K128,2)</f>
        <v>0</v>
      </c>
      <c r="BL128" s="24" t="s">
        <v>369</v>
      </c>
      <c r="BM128" s="24" t="s">
        <v>989</v>
      </c>
    </row>
    <row r="129" spans="2:65" s="1" customFormat="1" ht="16.5" customHeight="1">
      <c r="B129" s="48"/>
      <c r="C129" s="229" t="s">
        <v>274</v>
      </c>
      <c r="D129" s="229" t="s">
        <v>237</v>
      </c>
      <c r="E129" s="230" t="s">
        <v>784</v>
      </c>
      <c r="F129" s="231" t="s">
        <v>785</v>
      </c>
      <c r="G129" s="231"/>
      <c r="H129" s="231"/>
      <c r="I129" s="231"/>
      <c r="J129" s="232" t="s">
        <v>438</v>
      </c>
      <c r="K129" s="233">
        <v>10</v>
      </c>
      <c r="L129" s="234">
        <v>0</v>
      </c>
      <c r="M129" s="235"/>
      <c r="N129" s="233">
        <f>ROUND(L129*K129,2)</f>
        <v>0</v>
      </c>
      <c r="O129" s="233"/>
      <c r="P129" s="233"/>
      <c r="Q129" s="233"/>
      <c r="R129" s="50"/>
      <c r="T129" s="236" t="s">
        <v>21</v>
      </c>
      <c r="U129" s="58" t="s">
        <v>43</v>
      </c>
      <c r="V129" s="49"/>
      <c r="W129" s="237">
        <f>V129*K129</f>
        <v>0</v>
      </c>
      <c r="X129" s="237">
        <v>0</v>
      </c>
      <c r="Y129" s="237">
        <f>X129*K129</f>
        <v>0</v>
      </c>
      <c r="Z129" s="237">
        <v>0</v>
      </c>
      <c r="AA129" s="238">
        <f>Z129*K129</f>
        <v>0</v>
      </c>
      <c r="AR129" s="24" t="s">
        <v>369</v>
      </c>
      <c r="AT129" s="24" t="s">
        <v>237</v>
      </c>
      <c r="AU129" s="24" t="s">
        <v>90</v>
      </c>
      <c r="AY129" s="24" t="s">
        <v>236</v>
      </c>
      <c r="BE129" s="154">
        <f>IF(U129="základní",N129,0)</f>
        <v>0</v>
      </c>
      <c r="BF129" s="154">
        <f>IF(U129="snížená",N129,0)</f>
        <v>0</v>
      </c>
      <c r="BG129" s="154">
        <f>IF(U129="zákl. přenesená",N129,0)</f>
        <v>0</v>
      </c>
      <c r="BH129" s="154">
        <f>IF(U129="sníž. přenesená",N129,0)</f>
        <v>0</v>
      </c>
      <c r="BI129" s="154">
        <f>IF(U129="nulová",N129,0)</f>
        <v>0</v>
      </c>
      <c r="BJ129" s="24" t="s">
        <v>85</v>
      </c>
      <c r="BK129" s="154">
        <f>ROUND(L129*K129,2)</f>
        <v>0</v>
      </c>
      <c r="BL129" s="24" t="s">
        <v>369</v>
      </c>
      <c r="BM129" s="24" t="s">
        <v>990</v>
      </c>
    </row>
    <row r="130" spans="2:63" s="1" customFormat="1" ht="49.9" customHeight="1">
      <c r="B130" s="48"/>
      <c r="C130" s="49"/>
      <c r="D130" s="217" t="s">
        <v>371</v>
      </c>
      <c r="E130" s="49"/>
      <c r="F130" s="49"/>
      <c r="G130" s="49"/>
      <c r="H130" s="49"/>
      <c r="I130" s="49"/>
      <c r="J130" s="49"/>
      <c r="K130" s="49"/>
      <c r="L130" s="49"/>
      <c r="M130" s="49"/>
      <c r="N130" s="269">
        <f>BK130</f>
        <v>0</v>
      </c>
      <c r="O130" s="270"/>
      <c r="P130" s="270"/>
      <c r="Q130" s="270"/>
      <c r="R130" s="50"/>
      <c r="T130" s="203"/>
      <c r="U130" s="74"/>
      <c r="V130" s="74"/>
      <c r="W130" s="74"/>
      <c r="X130" s="74"/>
      <c r="Y130" s="74"/>
      <c r="Z130" s="74"/>
      <c r="AA130" s="76"/>
      <c r="AT130" s="24" t="s">
        <v>77</v>
      </c>
      <c r="AU130" s="24" t="s">
        <v>78</v>
      </c>
      <c r="AY130" s="24" t="s">
        <v>372</v>
      </c>
      <c r="BK130" s="154">
        <v>0</v>
      </c>
    </row>
    <row r="131" spans="2:18" s="1" customFormat="1" ht="6.95" customHeight="1">
      <c r="B131" s="77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9"/>
    </row>
  </sheetData>
  <sheetProtection password="CC35" sheet="1" objects="1" scenarios="1" formatColumns="0" formatRows="0"/>
  <mergeCells count="95">
    <mergeCell ref="D95:H95"/>
    <mergeCell ref="D94:H94"/>
    <mergeCell ref="D96:H96"/>
    <mergeCell ref="D97:H97"/>
    <mergeCell ref="D98:H98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F127:I127"/>
    <mergeCell ref="F126:I126"/>
    <mergeCell ref="F123:I123"/>
    <mergeCell ref="F124:I124"/>
    <mergeCell ref="F125:I125"/>
    <mergeCell ref="F128:I128"/>
    <mergeCell ref="F129:I12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3:Q93"/>
    <mergeCell ref="N97:Q97"/>
    <mergeCell ref="N94:Q94"/>
    <mergeCell ref="N95:Q95"/>
    <mergeCell ref="N96:Q96"/>
    <mergeCell ref="N98:Q98"/>
    <mergeCell ref="N99:Q99"/>
    <mergeCell ref="L101:Q101"/>
    <mergeCell ref="C107:Q107"/>
    <mergeCell ref="F109:P109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N119:Q119"/>
    <mergeCell ref="N120:Q120"/>
    <mergeCell ref="N121:Q121"/>
    <mergeCell ref="L129:M129"/>
    <mergeCell ref="L123:M123"/>
    <mergeCell ref="L124:M124"/>
    <mergeCell ref="L125:M125"/>
    <mergeCell ref="L126:M126"/>
    <mergeCell ref="L127:M127"/>
    <mergeCell ref="L128:M128"/>
    <mergeCell ref="F122:I122"/>
    <mergeCell ref="L122:M122"/>
    <mergeCell ref="N122:Q122"/>
    <mergeCell ref="N123:Q123"/>
    <mergeCell ref="N124:Q124"/>
    <mergeCell ref="N125:Q125"/>
    <mergeCell ref="N126:Q126"/>
    <mergeCell ref="N127:Q127"/>
    <mergeCell ref="N128:Q128"/>
    <mergeCell ref="N129:Q129"/>
    <mergeCell ref="N130:Q130"/>
  </mergeCells>
  <hyperlinks>
    <hyperlink ref="F1:G1" location="C2" display="1) Krycí list rozpočtu"/>
    <hyperlink ref="H1:K1" location="C87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3"/>
      <c r="B1" s="15"/>
      <c r="C1" s="15"/>
      <c r="D1" s="16" t="s">
        <v>1</v>
      </c>
      <c r="E1" s="15"/>
      <c r="F1" s="17" t="s">
        <v>188</v>
      </c>
      <c r="G1" s="17"/>
      <c r="H1" s="164" t="s">
        <v>189</v>
      </c>
      <c r="I1" s="164"/>
      <c r="J1" s="164"/>
      <c r="K1" s="164"/>
      <c r="L1" s="17" t="s">
        <v>190</v>
      </c>
      <c r="M1" s="15"/>
      <c r="N1" s="15"/>
      <c r="O1" s="16" t="s">
        <v>191</v>
      </c>
      <c r="P1" s="15"/>
      <c r="Q1" s="15"/>
      <c r="R1" s="15"/>
      <c r="S1" s="17" t="s">
        <v>192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160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90</v>
      </c>
    </row>
    <row r="4" spans="2:46" ht="36.95" customHeight="1">
      <c r="B4" s="28"/>
      <c r="C4" s="29" t="s">
        <v>193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18</v>
      </c>
      <c r="E6" s="33"/>
      <c r="F6" s="165" t="str">
        <f>'Rekapitulace stavby'!K6</f>
        <v>Neratovice - úprava přechodů na komunikacích II/101 a III/0099, zvýšení bezpečnosti chodců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194</v>
      </c>
      <c r="E7" s="33"/>
      <c r="F7" s="165" t="s">
        <v>981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196</v>
      </c>
      <c r="E8" s="49"/>
      <c r="F8" s="38" t="s">
        <v>991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20</v>
      </c>
      <c r="E9" s="49"/>
      <c r="F9" s="35" t="s">
        <v>21</v>
      </c>
      <c r="G9" s="49"/>
      <c r="H9" s="49"/>
      <c r="I9" s="49"/>
      <c r="J9" s="49"/>
      <c r="K9" s="49"/>
      <c r="L9" s="49"/>
      <c r="M9" s="40" t="s">
        <v>22</v>
      </c>
      <c r="N9" s="49"/>
      <c r="O9" s="35" t="s">
        <v>21</v>
      </c>
      <c r="P9" s="49"/>
      <c r="Q9" s="49"/>
      <c r="R9" s="50"/>
    </row>
    <row r="10" spans="2:18" s="1" customFormat="1" ht="14.4" customHeight="1">
      <c r="B10" s="48"/>
      <c r="C10" s="49"/>
      <c r="D10" s="40" t="s">
        <v>23</v>
      </c>
      <c r="E10" s="49"/>
      <c r="F10" s="35" t="s">
        <v>24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6. 11. 2017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tr">
        <f>IF('Rekapitulace stavby'!AN10="","",'Rekapitulace stavby'!AN10)</f>
        <v/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tr">
        <f>IF('Rekapitulace stavby'!E11="","",'Rekapitulace stavby'!E11)</f>
        <v>Město Neratovice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tr">
        <f>IF('Rekapitulace stavby'!AN11="","",'Rekapitulace stavby'!AN11)</f>
        <v/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tr">
        <f>IF('Rekapitulace stavby'!AN16="","",'Rekapitulace stavby'!AN16)</f>
        <v/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tr">
        <f>IF('Rekapitulace stavby'!E17="","",'Rekapitulace stavby'!E17)</f>
        <v>NOZA s.r.o.Kladno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tr">
        <f>IF('Rekapitulace stavby'!AN17="","",'Rekapitulace stavby'!AN17)</f>
        <v/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36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tr">
        <f>IF('Rekapitulace stavby'!AN19="","",'Rekapitulace stavby'!AN19)</f>
        <v/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tr">
        <f>IF('Rekapitulace stavby'!E20="","",'Rekapitulace stavby'!E20)</f>
        <v>Neubauerová Soňa, SK-Projekt Ostrov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tr">
        <f>IF('Rekapitulace stavby'!AN20="","",'Rekapitulace stavby'!AN20)</f>
        <v/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21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8" t="s">
        <v>198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182</v>
      </c>
      <c r="E29" s="49"/>
      <c r="F29" s="49"/>
      <c r="G29" s="49"/>
      <c r="H29" s="49"/>
      <c r="I29" s="49"/>
      <c r="J29" s="49"/>
      <c r="K29" s="49"/>
      <c r="L29" s="49"/>
      <c r="M29" s="47">
        <f>N101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9" t="s">
        <v>41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42</v>
      </c>
      <c r="E33" s="56" t="s">
        <v>43</v>
      </c>
      <c r="F33" s="57">
        <v>0.21</v>
      </c>
      <c r="G33" s="171" t="s">
        <v>44</v>
      </c>
      <c r="H33" s="172">
        <f>(SUM(BE101:BE108)+SUM(BE127:BE177))</f>
        <v>0</v>
      </c>
      <c r="I33" s="49"/>
      <c r="J33" s="49"/>
      <c r="K33" s="49"/>
      <c r="L33" s="49"/>
      <c r="M33" s="172">
        <f>ROUND((SUM(BE101:BE108)+SUM(BE127:BE177)),2)*F33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45</v>
      </c>
      <c r="F34" s="57">
        <v>0.15</v>
      </c>
      <c r="G34" s="171" t="s">
        <v>44</v>
      </c>
      <c r="H34" s="172">
        <f>(SUM(BF101:BF108)+SUM(BF127:BF177))</f>
        <v>0</v>
      </c>
      <c r="I34" s="49"/>
      <c r="J34" s="49"/>
      <c r="K34" s="49"/>
      <c r="L34" s="49"/>
      <c r="M34" s="172">
        <f>ROUND((SUM(BF101:BF108)+SUM(BF127:BF177)),2)*F34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46</v>
      </c>
      <c r="F35" s="57">
        <v>0.21</v>
      </c>
      <c r="G35" s="171" t="s">
        <v>44</v>
      </c>
      <c r="H35" s="172">
        <f>(SUM(BG101:BG108)+SUM(BG127:BG177))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47</v>
      </c>
      <c r="F36" s="57">
        <v>0.15</v>
      </c>
      <c r="G36" s="171" t="s">
        <v>44</v>
      </c>
      <c r="H36" s="172">
        <f>(SUM(BH101:BH108)+SUM(BH127:BH177))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48</v>
      </c>
      <c r="F37" s="57">
        <v>0</v>
      </c>
      <c r="G37" s="171" t="s">
        <v>44</v>
      </c>
      <c r="H37" s="172">
        <f>(SUM(BI101:BI108)+SUM(BI127:BI177))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61"/>
      <c r="D39" s="173" t="s">
        <v>49</v>
      </c>
      <c r="E39" s="105"/>
      <c r="F39" s="105"/>
      <c r="G39" s="174" t="s">
        <v>50</v>
      </c>
      <c r="H39" s="175" t="s">
        <v>51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52</v>
      </c>
      <c r="E50" s="69"/>
      <c r="F50" s="69"/>
      <c r="G50" s="69"/>
      <c r="H50" s="70"/>
      <c r="I50" s="49"/>
      <c r="J50" s="68" t="s">
        <v>53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54</v>
      </c>
      <c r="E59" s="74"/>
      <c r="F59" s="74"/>
      <c r="G59" s="75" t="s">
        <v>55</v>
      </c>
      <c r="H59" s="76"/>
      <c r="I59" s="49"/>
      <c r="J59" s="73" t="s">
        <v>54</v>
      </c>
      <c r="K59" s="74"/>
      <c r="L59" s="74"/>
      <c r="M59" s="74"/>
      <c r="N59" s="75" t="s">
        <v>55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56</v>
      </c>
      <c r="E61" s="69"/>
      <c r="F61" s="69"/>
      <c r="G61" s="69"/>
      <c r="H61" s="70"/>
      <c r="I61" s="49"/>
      <c r="J61" s="68" t="s">
        <v>57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54</v>
      </c>
      <c r="E70" s="74"/>
      <c r="F70" s="74"/>
      <c r="G70" s="75" t="s">
        <v>55</v>
      </c>
      <c r="H70" s="76"/>
      <c r="I70" s="49"/>
      <c r="J70" s="73" t="s">
        <v>54</v>
      </c>
      <c r="K70" s="74"/>
      <c r="L70" s="74"/>
      <c r="M70" s="74"/>
      <c r="N70" s="75" t="s">
        <v>55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pans="2:21" s="1" customFormat="1" ht="36.95" customHeight="1">
      <c r="B76" s="48"/>
      <c r="C76" s="29" t="s">
        <v>199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pans="2:21" s="1" customFormat="1" ht="30" customHeight="1">
      <c r="B78" s="48"/>
      <c r="C78" s="40" t="s">
        <v>18</v>
      </c>
      <c r="D78" s="49"/>
      <c r="E78" s="49"/>
      <c r="F78" s="165" t="str">
        <f>F6</f>
        <v>Neratovice - úprava přechodů na komunikacích II/101 a III/0099, zvýšení bezpečnosti chodců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spans="2:21" ht="30" customHeight="1">
      <c r="B79" s="28"/>
      <c r="C79" s="40" t="s">
        <v>194</v>
      </c>
      <c r="D79" s="33"/>
      <c r="E79" s="33"/>
      <c r="F79" s="165" t="s">
        <v>981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pans="2:21" s="1" customFormat="1" ht="36.95" customHeight="1">
      <c r="B80" s="48"/>
      <c r="C80" s="87" t="s">
        <v>196</v>
      </c>
      <c r="D80" s="49"/>
      <c r="E80" s="49"/>
      <c r="F80" s="89" t="str">
        <f>F8</f>
        <v>08-2 - SO 403 - Mládežnická a Masarykova - VO - část Město Neratovice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pans="2:2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pans="2:21" s="1" customFormat="1" ht="18" customHeight="1">
      <c r="B82" s="48"/>
      <c r="C82" s="40" t="s">
        <v>23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6. 11. 2017</v>
      </c>
      <c r="N82" s="92"/>
      <c r="O82" s="92"/>
      <c r="P82" s="92"/>
      <c r="Q82" s="49"/>
      <c r="R82" s="50"/>
      <c r="T82" s="181"/>
      <c r="U82" s="181"/>
    </row>
    <row r="83" spans="2:21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pans="2:21" s="1" customFormat="1" ht="13.5">
      <c r="B84" s="48"/>
      <c r="C84" s="40" t="s">
        <v>27</v>
      </c>
      <c r="D84" s="49"/>
      <c r="E84" s="49"/>
      <c r="F84" s="35" t="str">
        <f>E13</f>
        <v>Město Neratovice</v>
      </c>
      <c r="G84" s="49"/>
      <c r="H84" s="49"/>
      <c r="I84" s="49"/>
      <c r="J84" s="49"/>
      <c r="K84" s="40" t="s">
        <v>33</v>
      </c>
      <c r="L84" s="49"/>
      <c r="M84" s="35" t="str">
        <f>E19</f>
        <v>NOZA s.r.o.Kladno</v>
      </c>
      <c r="N84" s="35"/>
      <c r="O84" s="35"/>
      <c r="P84" s="35"/>
      <c r="Q84" s="35"/>
      <c r="R84" s="50"/>
      <c r="T84" s="181"/>
      <c r="U84" s="181"/>
    </row>
    <row r="85" spans="2:21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36</v>
      </c>
      <c r="L85" s="49"/>
      <c r="M85" s="35" t="str">
        <f>E22</f>
        <v>Neubauerová Soňa, SK-Projekt Ostrov</v>
      </c>
      <c r="N85" s="35"/>
      <c r="O85" s="35"/>
      <c r="P85" s="35"/>
      <c r="Q85" s="35"/>
      <c r="R85" s="50"/>
      <c r="T85" s="181"/>
      <c r="U85" s="181"/>
    </row>
    <row r="86" spans="2:21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pans="2:21" s="1" customFormat="1" ht="29.25" customHeight="1">
      <c r="B87" s="48"/>
      <c r="C87" s="183" t="s">
        <v>200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201</v>
      </c>
      <c r="O87" s="161"/>
      <c r="P87" s="161"/>
      <c r="Q87" s="161"/>
      <c r="R87" s="50"/>
      <c r="T87" s="181"/>
      <c r="U87" s="181"/>
    </row>
    <row r="88" spans="2:21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pans="2:47" s="1" customFormat="1" ht="29.25" customHeight="1">
      <c r="B89" s="48"/>
      <c r="C89" s="184" t="s">
        <v>202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N127</f>
        <v>0</v>
      </c>
      <c r="O89" s="185"/>
      <c r="P89" s="185"/>
      <c r="Q89" s="185"/>
      <c r="R89" s="50"/>
      <c r="T89" s="181"/>
      <c r="U89" s="181"/>
      <c r="AU89" s="24" t="s">
        <v>203</v>
      </c>
    </row>
    <row r="90" spans="2:21" s="7" customFormat="1" ht="24.95" customHeight="1">
      <c r="B90" s="186"/>
      <c r="C90" s="187"/>
      <c r="D90" s="188" t="s">
        <v>589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N128</f>
        <v>0</v>
      </c>
      <c r="O90" s="187"/>
      <c r="P90" s="187"/>
      <c r="Q90" s="187"/>
      <c r="R90" s="190"/>
      <c r="T90" s="191"/>
      <c r="U90" s="191"/>
    </row>
    <row r="91" spans="2:21" s="8" customFormat="1" ht="19.9" customHeight="1">
      <c r="B91" s="192"/>
      <c r="C91" s="136"/>
      <c r="D91" s="149" t="s">
        <v>788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N129</f>
        <v>0</v>
      </c>
      <c r="O91" s="136"/>
      <c r="P91" s="136"/>
      <c r="Q91" s="136"/>
      <c r="R91" s="193"/>
      <c r="T91" s="194"/>
      <c r="U91" s="194"/>
    </row>
    <row r="92" spans="2:21" s="7" customFormat="1" ht="24.95" customHeight="1">
      <c r="B92" s="186"/>
      <c r="C92" s="187"/>
      <c r="D92" s="188" t="s">
        <v>211</v>
      </c>
      <c r="E92" s="187"/>
      <c r="F92" s="187"/>
      <c r="G92" s="187"/>
      <c r="H92" s="187"/>
      <c r="I92" s="187"/>
      <c r="J92" s="187"/>
      <c r="K92" s="187"/>
      <c r="L92" s="187"/>
      <c r="M92" s="187"/>
      <c r="N92" s="189">
        <f>N141</f>
        <v>0</v>
      </c>
      <c r="O92" s="187"/>
      <c r="P92" s="187"/>
      <c r="Q92" s="187"/>
      <c r="R92" s="190"/>
      <c r="T92" s="191"/>
      <c r="U92" s="191"/>
    </row>
    <row r="93" spans="2:21" s="8" customFormat="1" ht="19.9" customHeight="1">
      <c r="B93" s="192"/>
      <c r="C93" s="136"/>
      <c r="D93" s="149" t="s">
        <v>789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8">
        <f>N142</f>
        <v>0</v>
      </c>
      <c r="O93" s="136"/>
      <c r="P93" s="136"/>
      <c r="Q93" s="136"/>
      <c r="R93" s="193"/>
      <c r="T93" s="194"/>
      <c r="U93" s="194"/>
    </row>
    <row r="94" spans="2:21" s="8" customFormat="1" ht="19.9" customHeight="1">
      <c r="B94" s="192"/>
      <c r="C94" s="136"/>
      <c r="D94" s="149" t="s">
        <v>212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8">
        <f>N152</f>
        <v>0</v>
      </c>
      <c r="O94" s="136"/>
      <c r="P94" s="136"/>
      <c r="Q94" s="136"/>
      <c r="R94" s="193"/>
      <c r="T94" s="194"/>
      <c r="U94" s="194"/>
    </row>
    <row r="95" spans="2:21" s="7" customFormat="1" ht="24.95" customHeight="1">
      <c r="B95" s="186"/>
      <c r="C95" s="187"/>
      <c r="D95" s="188" t="s">
        <v>375</v>
      </c>
      <c r="E95" s="187"/>
      <c r="F95" s="187"/>
      <c r="G95" s="187"/>
      <c r="H95" s="187"/>
      <c r="I95" s="187"/>
      <c r="J95" s="187"/>
      <c r="K95" s="187"/>
      <c r="L95" s="187"/>
      <c r="M95" s="187"/>
      <c r="N95" s="189">
        <f>N164</f>
        <v>0</v>
      </c>
      <c r="O95" s="187"/>
      <c r="P95" s="187"/>
      <c r="Q95" s="187"/>
      <c r="R95" s="190"/>
      <c r="T95" s="191"/>
      <c r="U95" s="191"/>
    </row>
    <row r="96" spans="2:21" s="8" customFormat="1" ht="19.9" customHeight="1">
      <c r="B96" s="192"/>
      <c r="C96" s="136"/>
      <c r="D96" s="149" t="s">
        <v>790</v>
      </c>
      <c r="E96" s="136"/>
      <c r="F96" s="136"/>
      <c r="G96" s="136"/>
      <c r="H96" s="136"/>
      <c r="I96" s="136"/>
      <c r="J96" s="136"/>
      <c r="K96" s="136"/>
      <c r="L96" s="136"/>
      <c r="M96" s="136"/>
      <c r="N96" s="138">
        <f>N167</f>
        <v>0</v>
      </c>
      <c r="O96" s="136"/>
      <c r="P96" s="136"/>
      <c r="Q96" s="136"/>
      <c r="R96" s="193"/>
      <c r="T96" s="194"/>
      <c r="U96" s="194"/>
    </row>
    <row r="97" spans="2:21" s="8" customFormat="1" ht="19.9" customHeight="1">
      <c r="B97" s="192"/>
      <c r="C97" s="136"/>
      <c r="D97" s="149" t="s">
        <v>791</v>
      </c>
      <c r="E97" s="136"/>
      <c r="F97" s="136"/>
      <c r="G97" s="136"/>
      <c r="H97" s="136"/>
      <c r="I97" s="136"/>
      <c r="J97" s="136"/>
      <c r="K97" s="136"/>
      <c r="L97" s="136"/>
      <c r="M97" s="136"/>
      <c r="N97" s="138">
        <f>N170</f>
        <v>0</v>
      </c>
      <c r="O97" s="136"/>
      <c r="P97" s="136"/>
      <c r="Q97" s="136"/>
      <c r="R97" s="193"/>
      <c r="T97" s="194"/>
      <c r="U97" s="194"/>
    </row>
    <row r="98" spans="2:21" s="8" customFormat="1" ht="19.9" customHeight="1">
      <c r="B98" s="192"/>
      <c r="C98" s="136"/>
      <c r="D98" s="149" t="s">
        <v>792</v>
      </c>
      <c r="E98" s="136"/>
      <c r="F98" s="136"/>
      <c r="G98" s="136"/>
      <c r="H98" s="136"/>
      <c r="I98" s="136"/>
      <c r="J98" s="136"/>
      <c r="K98" s="136"/>
      <c r="L98" s="136"/>
      <c r="M98" s="136"/>
      <c r="N98" s="138">
        <f>N173</f>
        <v>0</v>
      </c>
      <c r="O98" s="136"/>
      <c r="P98" s="136"/>
      <c r="Q98" s="136"/>
      <c r="R98" s="193"/>
      <c r="T98" s="194"/>
      <c r="U98" s="194"/>
    </row>
    <row r="99" spans="2:21" s="8" customFormat="1" ht="19.9" customHeight="1">
      <c r="B99" s="192"/>
      <c r="C99" s="136"/>
      <c r="D99" s="149" t="s">
        <v>793</v>
      </c>
      <c r="E99" s="136"/>
      <c r="F99" s="136"/>
      <c r="G99" s="136"/>
      <c r="H99" s="136"/>
      <c r="I99" s="136"/>
      <c r="J99" s="136"/>
      <c r="K99" s="136"/>
      <c r="L99" s="136"/>
      <c r="M99" s="136"/>
      <c r="N99" s="138">
        <f>N175</f>
        <v>0</v>
      </c>
      <c r="O99" s="136"/>
      <c r="P99" s="136"/>
      <c r="Q99" s="136"/>
      <c r="R99" s="193"/>
      <c r="T99" s="194"/>
      <c r="U99" s="194"/>
    </row>
    <row r="100" spans="2:21" s="1" customFormat="1" ht="21.8" customHeight="1"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0"/>
      <c r="T100" s="181"/>
      <c r="U100" s="181"/>
    </row>
    <row r="101" spans="2:21" s="1" customFormat="1" ht="29.25" customHeight="1">
      <c r="B101" s="48"/>
      <c r="C101" s="184" t="s">
        <v>213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185">
        <f>ROUND(N102+N103+N104+N105+N106+N107,2)</f>
        <v>0</v>
      </c>
      <c r="O101" s="195"/>
      <c r="P101" s="195"/>
      <c r="Q101" s="195"/>
      <c r="R101" s="50"/>
      <c r="T101" s="196"/>
      <c r="U101" s="197" t="s">
        <v>42</v>
      </c>
    </row>
    <row r="102" spans="2:65" s="1" customFormat="1" ht="18" customHeight="1">
      <c r="B102" s="48"/>
      <c r="C102" s="49"/>
      <c r="D102" s="155" t="s">
        <v>214</v>
      </c>
      <c r="E102" s="149"/>
      <c r="F102" s="149"/>
      <c r="G102" s="149"/>
      <c r="H102" s="149"/>
      <c r="I102" s="49"/>
      <c r="J102" s="49"/>
      <c r="K102" s="49"/>
      <c r="L102" s="49"/>
      <c r="M102" s="49"/>
      <c r="N102" s="150">
        <f>ROUND(N89*T102,2)</f>
        <v>0</v>
      </c>
      <c r="O102" s="138"/>
      <c r="P102" s="138"/>
      <c r="Q102" s="138"/>
      <c r="R102" s="50"/>
      <c r="S102" s="198"/>
      <c r="T102" s="199"/>
      <c r="U102" s="200" t="s">
        <v>43</v>
      </c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201" t="s">
        <v>215</v>
      </c>
      <c r="AZ102" s="198"/>
      <c r="BA102" s="198"/>
      <c r="BB102" s="198"/>
      <c r="BC102" s="198"/>
      <c r="BD102" s="198"/>
      <c r="BE102" s="202">
        <f>IF(U102="základní",N102,0)</f>
        <v>0</v>
      </c>
      <c r="BF102" s="202">
        <f>IF(U102="snížená",N102,0)</f>
        <v>0</v>
      </c>
      <c r="BG102" s="202">
        <f>IF(U102="zákl. přenesená",N102,0)</f>
        <v>0</v>
      </c>
      <c r="BH102" s="202">
        <f>IF(U102="sníž. přenesená",N102,0)</f>
        <v>0</v>
      </c>
      <c r="BI102" s="202">
        <f>IF(U102="nulová",N102,0)</f>
        <v>0</v>
      </c>
      <c r="BJ102" s="201" t="s">
        <v>85</v>
      </c>
      <c r="BK102" s="198"/>
      <c r="BL102" s="198"/>
      <c r="BM102" s="198"/>
    </row>
    <row r="103" spans="2:65" s="1" customFormat="1" ht="18" customHeight="1">
      <c r="B103" s="48"/>
      <c r="C103" s="49"/>
      <c r="D103" s="155" t="s">
        <v>216</v>
      </c>
      <c r="E103" s="149"/>
      <c r="F103" s="149"/>
      <c r="G103" s="149"/>
      <c r="H103" s="149"/>
      <c r="I103" s="49"/>
      <c r="J103" s="49"/>
      <c r="K103" s="49"/>
      <c r="L103" s="49"/>
      <c r="M103" s="49"/>
      <c r="N103" s="150">
        <f>ROUND(N89*T103,2)</f>
        <v>0</v>
      </c>
      <c r="O103" s="138"/>
      <c r="P103" s="138"/>
      <c r="Q103" s="138"/>
      <c r="R103" s="50"/>
      <c r="S103" s="198"/>
      <c r="T103" s="199"/>
      <c r="U103" s="200" t="s">
        <v>43</v>
      </c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201" t="s">
        <v>215</v>
      </c>
      <c r="AZ103" s="198"/>
      <c r="BA103" s="198"/>
      <c r="BB103" s="198"/>
      <c r="BC103" s="198"/>
      <c r="BD103" s="198"/>
      <c r="BE103" s="202">
        <f>IF(U103="základní",N103,0)</f>
        <v>0</v>
      </c>
      <c r="BF103" s="202">
        <f>IF(U103="snížená",N103,0)</f>
        <v>0</v>
      </c>
      <c r="BG103" s="202">
        <f>IF(U103="zákl. přenesená",N103,0)</f>
        <v>0</v>
      </c>
      <c r="BH103" s="202">
        <f>IF(U103="sníž. přenesená",N103,0)</f>
        <v>0</v>
      </c>
      <c r="BI103" s="202">
        <f>IF(U103="nulová",N103,0)</f>
        <v>0</v>
      </c>
      <c r="BJ103" s="201" t="s">
        <v>85</v>
      </c>
      <c r="BK103" s="198"/>
      <c r="BL103" s="198"/>
      <c r="BM103" s="198"/>
    </row>
    <row r="104" spans="2:65" s="1" customFormat="1" ht="18" customHeight="1">
      <c r="B104" s="48"/>
      <c r="C104" s="49"/>
      <c r="D104" s="155" t="s">
        <v>217</v>
      </c>
      <c r="E104" s="149"/>
      <c r="F104" s="149"/>
      <c r="G104" s="149"/>
      <c r="H104" s="149"/>
      <c r="I104" s="49"/>
      <c r="J104" s="49"/>
      <c r="K104" s="49"/>
      <c r="L104" s="49"/>
      <c r="M104" s="49"/>
      <c r="N104" s="150">
        <f>ROUND(N89*T104,2)</f>
        <v>0</v>
      </c>
      <c r="O104" s="138"/>
      <c r="P104" s="138"/>
      <c r="Q104" s="138"/>
      <c r="R104" s="50"/>
      <c r="S104" s="198"/>
      <c r="T104" s="199"/>
      <c r="U104" s="200" t="s">
        <v>43</v>
      </c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201" t="s">
        <v>215</v>
      </c>
      <c r="AZ104" s="198"/>
      <c r="BA104" s="198"/>
      <c r="BB104" s="198"/>
      <c r="BC104" s="198"/>
      <c r="BD104" s="198"/>
      <c r="BE104" s="202">
        <f>IF(U104="základní",N104,0)</f>
        <v>0</v>
      </c>
      <c r="BF104" s="202">
        <f>IF(U104="snížená",N104,0)</f>
        <v>0</v>
      </c>
      <c r="BG104" s="202">
        <f>IF(U104="zákl. přenesená",N104,0)</f>
        <v>0</v>
      </c>
      <c r="BH104" s="202">
        <f>IF(U104="sníž. přenesená",N104,0)</f>
        <v>0</v>
      </c>
      <c r="BI104" s="202">
        <f>IF(U104="nulová",N104,0)</f>
        <v>0</v>
      </c>
      <c r="BJ104" s="201" t="s">
        <v>85</v>
      </c>
      <c r="BK104" s="198"/>
      <c r="BL104" s="198"/>
      <c r="BM104" s="198"/>
    </row>
    <row r="105" spans="2:65" s="1" customFormat="1" ht="18" customHeight="1">
      <c r="B105" s="48"/>
      <c r="C105" s="49"/>
      <c r="D105" s="155" t="s">
        <v>218</v>
      </c>
      <c r="E105" s="149"/>
      <c r="F105" s="149"/>
      <c r="G105" s="149"/>
      <c r="H105" s="149"/>
      <c r="I105" s="49"/>
      <c r="J105" s="49"/>
      <c r="K105" s="49"/>
      <c r="L105" s="49"/>
      <c r="M105" s="49"/>
      <c r="N105" s="150">
        <f>ROUND(N89*T105,2)</f>
        <v>0</v>
      </c>
      <c r="O105" s="138"/>
      <c r="P105" s="138"/>
      <c r="Q105" s="138"/>
      <c r="R105" s="50"/>
      <c r="S105" s="198"/>
      <c r="T105" s="199"/>
      <c r="U105" s="200" t="s">
        <v>43</v>
      </c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201" t="s">
        <v>215</v>
      </c>
      <c r="AZ105" s="198"/>
      <c r="BA105" s="198"/>
      <c r="BB105" s="198"/>
      <c r="BC105" s="198"/>
      <c r="BD105" s="198"/>
      <c r="BE105" s="202">
        <f>IF(U105="základní",N105,0)</f>
        <v>0</v>
      </c>
      <c r="BF105" s="202">
        <f>IF(U105="snížená",N105,0)</f>
        <v>0</v>
      </c>
      <c r="BG105" s="202">
        <f>IF(U105="zákl. přenesená",N105,0)</f>
        <v>0</v>
      </c>
      <c r="BH105" s="202">
        <f>IF(U105="sníž. přenesená",N105,0)</f>
        <v>0</v>
      </c>
      <c r="BI105" s="202">
        <f>IF(U105="nulová",N105,0)</f>
        <v>0</v>
      </c>
      <c r="BJ105" s="201" t="s">
        <v>85</v>
      </c>
      <c r="BK105" s="198"/>
      <c r="BL105" s="198"/>
      <c r="BM105" s="198"/>
    </row>
    <row r="106" spans="2:65" s="1" customFormat="1" ht="18" customHeight="1">
      <c r="B106" s="48"/>
      <c r="C106" s="49"/>
      <c r="D106" s="155" t="s">
        <v>219</v>
      </c>
      <c r="E106" s="149"/>
      <c r="F106" s="149"/>
      <c r="G106" s="149"/>
      <c r="H106" s="149"/>
      <c r="I106" s="49"/>
      <c r="J106" s="49"/>
      <c r="K106" s="49"/>
      <c r="L106" s="49"/>
      <c r="M106" s="49"/>
      <c r="N106" s="150">
        <f>ROUND(N89*T106,2)</f>
        <v>0</v>
      </c>
      <c r="O106" s="138"/>
      <c r="P106" s="138"/>
      <c r="Q106" s="138"/>
      <c r="R106" s="50"/>
      <c r="S106" s="198"/>
      <c r="T106" s="199"/>
      <c r="U106" s="200" t="s">
        <v>43</v>
      </c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201" t="s">
        <v>215</v>
      </c>
      <c r="AZ106" s="198"/>
      <c r="BA106" s="198"/>
      <c r="BB106" s="198"/>
      <c r="BC106" s="198"/>
      <c r="BD106" s="198"/>
      <c r="BE106" s="202">
        <f>IF(U106="základní",N106,0)</f>
        <v>0</v>
      </c>
      <c r="BF106" s="202">
        <f>IF(U106="snížená",N106,0)</f>
        <v>0</v>
      </c>
      <c r="BG106" s="202">
        <f>IF(U106="zákl. přenesená",N106,0)</f>
        <v>0</v>
      </c>
      <c r="BH106" s="202">
        <f>IF(U106="sníž. přenesená",N106,0)</f>
        <v>0</v>
      </c>
      <c r="BI106" s="202">
        <f>IF(U106="nulová",N106,0)</f>
        <v>0</v>
      </c>
      <c r="BJ106" s="201" t="s">
        <v>85</v>
      </c>
      <c r="BK106" s="198"/>
      <c r="BL106" s="198"/>
      <c r="BM106" s="198"/>
    </row>
    <row r="107" spans="2:65" s="1" customFormat="1" ht="18" customHeight="1">
      <c r="B107" s="48"/>
      <c r="C107" s="49"/>
      <c r="D107" s="149" t="s">
        <v>220</v>
      </c>
      <c r="E107" s="49"/>
      <c r="F107" s="49"/>
      <c r="G107" s="49"/>
      <c r="H107" s="49"/>
      <c r="I107" s="49"/>
      <c r="J107" s="49"/>
      <c r="K107" s="49"/>
      <c r="L107" s="49"/>
      <c r="M107" s="49"/>
      <c r="N107" s="150">
        <f>ROUND(N89*T107,2)</f>
        <v>0</v>
      </c>
      <c r="O107" s="138"/>
      <c r="P107" s="138"/>
      <c r="Q107" s="138"/>
      <c r="R107" s="50"/>
      <c r="S107" s="198"/>
      <c r="T107" s="203"/>
      <c r="U107" s="204" t="s">
        <v>43</v>
      </c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201" t="s">
        <v>221</v>
      </c>
      <c r="AZ107" s="198"/>
      <c r="BA107" s="198"/>
      <c r="BB107" s="198"/>
      <c r="BC107" s="198"/>
      <c r="BD107" s="198"/>
      <c r="BE107" s="202">
        <f>IF(U107="základní",N107,0)</f>
        <v>0</v>
      </c>
      <c r="BF107" s="202">
        <f>IF(U107="snížená",N107,0)</f>
        <v>0</v>
      </c>
      <c r="BG107" s="202">
        <f>IF(U107="zákl. přenesená",N107,0)</f>
        <v>0</v>
      </c>
      <c r="BH107" s="202">
        <f>IF(U107="sníž. přenesená",N107,0)</f>
        <v>0</v>
      </c>
      <c r="BI107" s="202">
        <f>IF(U107="nulová",N107,0)</f>
        <v>0</v>
      </c>
      <c r="BJ107" s="201" t="s">
        <v>85</v>
      </c>
      <c r="BK107" s="198"/>
      <c r="BL107" s="198"/>
      <c r="BM107" s="198"/>
    </row>
    <row r="108" spans="2:21" s="1" customFormat="1" ht="13.5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  <c r="T108" s="181"/>
      <c r="U108" s="181"/>
    </row>
    <row r="109" spans="2:21" s="1" customFormat="1" ht="29.25" customHeight="1">
      <c r="B109" s="48"/>
      <c r="C109" s="160" t="s">
        <v>187</v>
      </c>
      <c r="D109" s="161"/>
      <c r="E109" s="161"/>
      <c r="F109" s="161"/>
      <c r="G109" s="161"/>
      <c r="H109" s="161"/>
      <c r="I109" s="161"/>
      <c r="J109" s="161"/>
      <c r="K109" s="161"/>
      <c r="L109" s="162">
        <f>ROUND(SUM(N89+N101),2)</f>
        <v>0</v>
      </c>
      <c r="M109" s="162"/>
      <c r="N109" s="162"/>
      <c r="O109" s="162"/>
      <c r="P109" s="162"/>
      <c r="Q109" s="162"/>
      <c r="R109" s="50"/>
      <c r="T109" s="181"/>
      <c r="U109" s="181"/>
    </row>
    <row r="110" spans="2:21" s="1" customFormat="1" ht="6.95" customHeight="1"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9"/>
      <c r="T110" s="181"/>
      <c r="U110" s="181"/>
    </row>
    <row r="114" spans="2:18" s="1" customFormat="1" ht="6.95" customHeight="1">
      <c r="B114" s="80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2:18" s="1" customFormat="1" ht="36.95" customHeight="1">
      <c r="B115" s="48"/>
      <c r="C115" s="29" t="s">
        <v>222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50"/>
    </row>
    <row r="116" spans="2:18" s="1" customFormat="1" ht="6.95" customHeigh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17" spans="2:18" s="1" customFormat="1" ht="30" customHeight="1">
      <c r="B117" s="48"/>
      <c r="C117" s="40" t="s">
        <v>18</v>
      </c>
      <c r="D117" s="49"/>
      <c r="E117" s="49"/>
      <c r="F117" s="165" t="str">
        <f>F6</f>
        <v>Neratovice - úprava přechodů na komunikacích II/101 a III/0099, zvýšení bezpečnosti chodců</v>
      </c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9"/>
      <c r="R117" s="50"/>
    </row>
    <row r="118" spans="2:18" ht="30" customHeight="1">
      <c r="B118" s="28"/>
      <c r="C118" s="40" t="s">
        <v>194</v>
      </c>
      <c r="D118" s="33"/>
      <c r="E118" s="33"/>
      <c r="F118" s="165" t="s">
        <v>981</v>
      </c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1"/>
    </row>
    <row r="119" spans="2:18" s="1" customFormat="1" ht="36.95" customHeight="1">
      <c r="B119" s="48"/>
      <c r="C119" s="87" t="s">
        <v>196</v>
      </c>
      <c r="D119" s="49"/>
      <c r="E119" s="49"/>
      <c r="F119" s="89" t="str">
        <f>F8</f>
        <v>08-2 - SO 403 - Mládežnická a Masarykova - VO - část Město Neratovice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0"/>
    </row>
    <row r="120" spans="2:18" s="1" customFormat="1" ht="6.95" customHeight="1"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50"/>
    </row>
    <row r="121" spans="2:18" s="1" customFormat="1" ht="18" customHeight="1">
      <c r="B121" s="48"/>
      <c r="C121" s="40" t="s">
        <v>23</v>
      </c>
      <c r="D121" s="49"/>
      <c r="E121" s="49"/>
      <c r="F121" s="35" t="str">
        <f>F10</f>
        <v xml:space="preserve"> </v>
      </c>
      <c r="G121" s="49"/>
      <c r="H121" s="49"/>
      <c r="I121" s="49"/>
      <c r="J121" s="49"/>
      <c r="K121" s="40" t="s">
        <v>25</v>
      </c>
      <c r="L121" s="49"/>
      <c r="M121" s="92" t="str">
        <f>IF(O10="","",O10)</f>
        <v>6. 11. 2017</v>
      </c>
      <c r="N121" s="92"/>
      <c r="O121" s="92"/>
      <c r="P121" s="92"/>
      <c r="Q121" s="49"/>
      <c r="R121" s="50"/>
    </row>
    <row r="122" spans="2:18" s="1" customFormat="1" ht="6.95" customHeight="1"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50"/>
    </row>
    <row r="123" spans="2:18" s="1" customFormat="1" ht="13.5">
      <c r="B123" s="48"/>
      <c r="C123" s="40" t="s">
        <v>27</v>
      </c>
      <c r="D123" s="49"/>
      <c r="E123" s="49"/>
      <c r="F123" s="35" t="str">
        <f>E13</f>
        <v>Město Neratovice</v>
      </c>
      <c r="G123" s="49"/>
      <c r="H123" s="49"/>
      <c r="I123" s="49"/>
      <c r="J123" s="49"/>
      <c r="K123" s="40" t="s">
        <v>33</v>
      </c>
      <c r="L123" s="49"/>
      <c r="M123" s="35" t="str">
        <f>E19</f>
        <v>NOZA s.r.o.Kladno</v>
      </c>
      <c r="N123" s="35"/>
      <c r="O123" s="35"/>
      <c r="P123" s="35"/>
      <c r="Q123" s="35"/>
      <c r="R123" s="50"/>
    </row>
    <row r="124" spans="2:18" s="1" customFormat="1" ht="14.4" customHeight="1">
      <c r="B124" s="48"/>
      <c r="C124" s="40" t="s">
        <v>31</v>
      </c>
      <c r="D124" s="49"/>
      <c r="E124" s="49"/>
      <c r="F124" s="35" t="str">
        <f>IF(E16="","",E16)</f>
        <v>Vyplň údaj</v>
      </c>
      <c r="G124" s="49"/>
      <c r="H124" s="49"/>
      <c r="I124" s="49"/>
      <c r="J124" s="49"/>
      <c r="K124" s="40" t="s">
        <v>36</v>
      </c>
      <c r="L124" s="49"/>
      <c r="M124" s="35" t="str">
        <f>E22</f>
        <v>Neubauerová Soňa, SK-Projekt Ostrov</v>
      </c>
      <c r="N124" s="35"/>
      <c r="O124" s="35"/>
      <c r="P124" s="35"/>
      <c r="Q124" s="35"/>
      <c r="R124" s="50"/>
    </row>
    <row r="125" spans="2:18" s="1" customFormat="1" ht="10.3" customHeight="1"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50"/>
    </row>
    <row r="126" spans="2:27" s="9" customFormat="1" ht="29.25" customHeight="1">
      <c r="B126" s="205"/>
      <c r="C126" s="206" t="s">
        <v>223</v>
      </c>
      <c r="D126" s="207" t="s">
        <v>224</v>
      </c>
      <c r="E126" s="207" t="s">
        <v>60</v>
      </c>
      <c r="F126" s="207" t="s">
        <v>225</v>
      </c>
      <c r="G126" s="207"/>
      <c r="H126" s="207"/>
      <c r="I126" s="207"/>
      <c r="J126" s="207" t="s">
        <v>226</v>
      </c>
      <c r="K126" s="207" t="s">
        <v>227</v>
      </c>
      <c r="L126" s="207" t="s">
        <v>228</v>
      </c>
      <c r="M126" s="207"/>
      <c r="N126" s="207" t="s">
        <v>201</v>
      </c>
      <c r="O126" s="207"/>
      <c r="P126" s="207"/>
      <c r="Q126" s="208"/>
      <c r="R126" s="209"/>
      <c r="T126" s="108" t="s">
        <v>229</v>
      </c>
      <c r="U126" s="109" t="s">
        <v>42</v>
      </c>
      <c r="V126" s="109" t="s">
        <v>230</v>
      </c>
      <c r="W126" s="109" t="s">
        <v>231</v>
      </c>
      <c r="X126" s="109" t="s">
        <v>232</v>
      </c>
      <c r="Y126" s="109" t="s">
        <v>233</v>
      </c>
      <c r="Z126" s="109" t="s">
        <v>234</v>
      </c>
      <c r="AA126" s="110" t="s">
        <v>235</v>
      </c>
    </row>
    <row r="127" spans="2:63" s="1" customFormat="1" ht="29.25" customHeight="1">
      <c r="B127" s="48"/>
      <c r="C127" s="112" t="s">
        <v>198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210">
        <f>BK127</f>
        <v>0</v>
      </c>
      <c r="O127" s="211"/>
      <c r="P127" s="211"/>
      <c r="Q127" s="211"/>
      <c r="R127" s="50"/>
      <c r="T127" s="111"/>
      <c r="U127" s="69"/>
      <c r="V127" s="69"/>
      <c r="W127" s="212">
        <f>W128+W141+W164+W178</f>
        <v>0</v>
      </c>
      <c r="X127" s="69"/>
      <c r="Y127" s="212">
        <f>Y128+Y141+Y164+Y178</f>
        <v>9.928741999999998</v>
      </c>
      <c r="Z127" s="69"/>
      <c r="AA127" s="213">
        <f>AA128+AA141+AA164+AA178</f>
        <v>0</v>
      </c>
      <c r="AT127" s="24" t="s">
        <v>77</v>
      </c>
      <c r="AU127" s="24" t="s">
        <v>203</v>
      </c>
      <c r="BK127" s="214">
        <f>BK128+BK141+BK164+BK178</f>
        <v>0</v>
      </c>
    </row>
    <row r="128" spans="2:63" s="10" customFormat="1" ht="37.4" customHeight="1">
      <c r="B128" s="215"/>
      <c r="C128" s="216"/>
      <c r="D128" s="217" t="s">
        <v>589</v>
      </c>
      <c r="E128" s="217"/>
      <c r="F128" s="217"/>
      <c r="G128" s="217"/>
      <c r="H128" s="217"/>
      <c r="I128" s="217"/>
      <c r="J128" s="217"/>
      <c r="K128" s="217"/>
      <c r="L128" s="217"/>
      <c r="M128" s="217"/>
      <c r="N128" s="218">
        <f>BK128</f>
        <v>0</v>
      </c>
      <c r="O128" s="189"/>
      <c r="P128" s="189"/>
      <c r="Q128" s="189"/>
      <c r="R128" s="219"/>
      <c r="T128" s="220"/>
      <c r="U128" s="216"/>
      <c r="V128" s="216"/>
      <c r="W128" s="221">
        <f>W129</f>
        <v>0</v>
      </c>
      <c r="X128" s="216"/>
      <c r="Y128" s="221">
        <f>Y129</f>
        <v>0.03467</v>
      </c>
      <c r="Z128" s="216"/>
      <c r="AA128" s="222">
        <f>AA129</f>
        <v>0</v>
      </c>
      <c r="AR128" s="223" t="s">
        <v>90</v>
      </c>
      <c r="AT128" s="224" t="s">
        <v>77</v>
      </c>
      <c r="AU128" s="224" t="s">
        <v>78</v>
      </c>
      <c r="AY128" s="223" t="s">
        <v>236</v>
      </c>
      <c r="BK128" s="225">
        <f>BK129</f>
        <v>0</v>
      </c>
    </row>
    <row r="129" spans="2:63" s="10" customFormat="1" ht="19.9" customHeight="1">
      <c r="B129" s="215"/>
      <c r="C129" s="216"/>
      <c r="D129" s="226" t="s">
        <v>788</v>
      </c>
      <c r="E129" s="226"/>
      <c r="F129" s="226"/>
      <c r="G129" s="226"/>
      <c r="H129" s="226"/>
      <c r="I129" s="226"/>
      <c r="J129" s="226"/>
      <c r="K129" s="226"/>
      <c r="L129" s="226"/>
      <c r="M129" s="226"/>
      <c r="N129" s="227">
        <f>BK129</f>
        <v>0</v>
      </c>
      <c r="O129" s="228"/>
      <c r="P129" s="228"/>
      <c r="Q129" s="228"/>
      <c r="R129" s="219"/>
      <c r="T129" s="220"/>
      <c r="U129" s="216"/>
      <c r="V129" s="216"/>
      <c r="W129" s="221">
        <f>SUM(W130:W140)</f>
        <v>0</v>
      </c>
      <c r="X129" s="216"/>
      <c r="Y129" s="221">
        <f>SUM(Y130:Y140)</f>
        <v>0.03467</v>
      </c>
      <c r="Z129" s="216"/>
      <c r="AA129" s="222">
        <f>SUM(AA130:AA140)</f>
        <v>0</v>
      </c>
      <c r="AR129" s="223" t="s">
        <v>90</v>
      </c>
      <c r="AT129" s="224" t="s">
        <v>77</v>
      </c>
      <c r="AU129" s="224" t="s">
        <v>85</v>
      </c>
      <c r="AY129" s="223" t="s">
        <v>236</v>
      </c>
      <c r="BK129" s="225">
        <f>SUM(BK130:BK140)</f>
        <v>0</v>
      </c>
    </row>
    <row r="130" spans="2:65" s="1" customFormat="1" ht="25.5" customHeight="1">
      <c r="B130" s="48"/>
      <c r="C130" s="229" t="s">
        <v>85</v>
      </c>
      <c r="D130" s="229" t="s">
        <v>237</v>
      </c>
      <c r="E130" s="230" t="s">
        <v>794</v>
      </c>
      <c r="F130" s="231" t="s">
        <v>795</v>
      </c>
      <c r="G130" s="231"/>
      <c r="H130" s="231"/>
      <c r="I130" s="231"/>
      <c r="J130" s="232" t="s">
        <v>293</v>
      </c>
      <c r="K130" s="233">
        <v>3</v>
      </c>
      <c r="L130" s="234">
        <v>0</v>
      </c>
      <c r="M130" s="235"/>
      <c r="N130" s="233">
        <f>ROUND(L130*K130,2)</f>
        <v>0</v>
      </c>
      <c r="O130" s="233"/>
      <c r="P130" s="233"/>
      <c r="Q130" s="233"/>
      <c r="R130" s="50"/>
      <c r="T130" s="236" t="s">
        <v>21</v>
      </c>
      <c r="U130" s="58" t="s">
        <v>43</v>
      </c>
      <c r="V130" s="49"/>
      <c r="W130" s="237">
        <f>V130*K130</f>
        <v>0</v>
      </c>
      <c r="X130" s="237">
        <v>0</v>
      </c>
      <c r="Y130" s="237">
        <f>X130*K130</f>
        <v>0</v>
      </c>
      <c r="Z130" s="237">
        <v>0</v>
      </c>
      <c r="AA130" s="238">
        <f>Z130*K130</f>
        <v>0</v>
      </c>
      <c r="AR130" s="24" t="s">
        <v>315</v>
      </c>
      <c r="AT130" s="24" t="s">
        <v>237</v>
      </c>
      <c r="AU130" s="24" t="s">
        <v>90</v>
      </c>
      <c r="AY130" s="24" t="s">
        <v>236</v>
      </c>
      <c r="BE130" s="154">
        <f>IF(U130="základní",N130,0)</f>
        <v>0</v>
      </c>
      <c r="BF130" s="154">
        <f>IF(U130="snížená",N130,0)</f>
        <v>0</v>
      </c>
      <c r="BG130" s="154">
        <f>IF(U130="zákl. přenesená",N130,0)</f>
        <v>0</v>
      </c>
      <c r="BH130" s="154">
        <f>IF(U130="sníž. přenesená",N130,0)</f>
        <v>0</v>
      </c>
      <c r="BI130" s="154">
        <f>IF(U130="nulová",N130,0)</f>
        <v>0</v>
      </c>
      <c r="BJ130" s="24" t="s">
        <v>85</v>
      </c>
      <c r="BK130" s="154">
        <f>ROUND(L130*K130,2)</f>
        <v>0</v>
      </c>
      <c r="BL130" s="24" t="s">
        <v>315</v>
      </c>
      <c r="BM130" s="24" t="s">
        <v>992</v>
      </c>
    </row>
    <row r="131" spans="2:65" s="1" customFormat="1" ht="25.5" customHeight="1">
      <c r="B131" s="48"/>
      <c r="C131" s="271" t="s">
        <v>90</v>
      </c>
      <c r="D131" s="271" t="s">
        <v>385</v>
      </c>
      <c r="E131" s="272" t="s">
        <v>797</v>
      </c>
      <c r="F131" s="273" t="s">
        <v>798</v>
      </c>
      <c r="G131" s="273"/>
      <c r="H131" s="273"/>
      <c r="I131" s="273"/>
      <c r="J131" s="274" t="s">
        <v>385</v>
      </c>
      <c r="K131" s="275">
        <v>3</v>
      </c>
      <c r="L131" s="276">
        <v>0</v>
      </c>
      <c r="M131" s="277"/>
      <c r="N131" s="275">
        <f>ROUND(L131*K131,2)</f>
        <v>0</v>
      </c>
      <c r="O131" s="233"/>
      <c r="P131" s="233"/>
      <c r="Q131" s="233"/>
      <c r="R131" s="50"/>
      <c r="T131" s="236" t="s">
        <v>21</v>
      </c>
      <c r="U131" s="58" t="s">
        <v>43</v>
      </c>
      <c r="V131" s="49"/>
      <c r="W131" s="237">
        <f>V131*K131</f>
        <v>0</v>
      </c>
      <c r="X131" s="237">
        <v>0</v>
      </c>
      <c r="Y131" s="237">
        <f>X131*K131</f>
        <v>0</v>
      </c>
      <c r="Z131" s="237">
        <v>0</v>
      </c>
      <c r="AA131" s="238">
        <f>Z131*K131</f>
        <v>0</v>
      </c>
      <c r="AR131" s="24" t="s">
        <v>487</v>
      </c>
      <c r="AT131" s="24" t="s">
        <v>385</v>
      </c>
      <c r="AU131" s="24" t="s">
        <v>90</v>
      </c>
      <c r="AY131" s="24" t="s">
        <v>236</v>
      </c>
      <c r="BE131" s="154">
        <f>IF(U131="základní",N131,0)</f>
        <v>0</v>
      </c>
      <c r="BF131" s="154">
        <f>IF(U131="snížená",N131,0)</f>
        <v>0</v>
      </c>
      <c r="BG131" s="154">
        <f>IF(U131="zákl. přenesená",N131,0)</f>
        <v>0</v>
      </c>
      <c r="BH131" s="154">
        <f>IF(U131="sníž. přenesená",N131,0)</f>
        <v>0</v>
      </c>
      <c r="BI131" s="154">
        <f>IF(U131="nulová",N131,0)</f>
        <v>0</v>
      </c>
      <c r="BJ131" s="24" t="s">
        <v>85</v>
      </c>
      <c r="BK131" s="154">
        <f>ROUND(L131*K131,2)</f>
        <v>0</v>
      </c>
      <c r="BL131" s="24" t="s">
        <v>315</v>
      </c>
      <c r="BM131" s="24" t="s">
        <v>993</v>
      </c>
    </row>
    <row r="132" spans="2:65" s="1" customFormat="1" ht="25.5" customHeight="1">
      <c r="B132" s="48"/>
      <c r="C132" s="229" t="s">
        <v>250</v>
      </c>
      <c r="D132" s="229" t="s">
        <v>237</v>
      </c>
      <c r="E132" s="230" t="s">
        <v>800</v>
      </c>
      <c r="F132" s="231" t="s">
        <v>801</v>
      </c>
      <c r="G132" s="231"/>
      <c r="H132" s="231"/>
      <c r="I132" s="231"/>
      <c r="J132" s="232" t="s">
        <v>293</v>
      </c>
      <c r="K132" s="233">
        <v>40</v>
      </c>
      <c r="L132" s="234">
        <v>0</v>
      </c>
      <c r="M132" s="235"/>
      <c r="N132" s="233">
        <f>ROUND(L132*K132,2)</f>
        <v>0</v>
      </c>
      <c r="O132" s="233"/>
      <c r="P132" s="233"/>
      <c r="Q132" s="233"/>
      <c r="R132" s="50"/>
      <c r="T132" s="236" t="s">
        <v>21</v>
      </c>
      <c r="U132" s="58" t="s">
        <v>43</v>
      </c>
      <c r="V132" s="49"/>
      <c r="W132" s="237">
        <f>V132*K132</f>
        <v>0</v>
      </c>
      <c r="X132" s="237">
        <v>0</v>
      </c>
      <c r="Y132" s="237">
        <f>X132*K132</f>
        <v>0</v>
      </c>
      <c r="Z132" s="237">
        <v>0</v>
      </c>
      <c r="AA132" s="238">
        <f>Z132*K132</f>
        <v>0</v>
      </c>
      <c r="AR132" s="24" t="s">
        <v>315</v>
      </c>
      <c r="AT132" s="24" t="s">
        <v>237</v>
      </c>
      <c r="AU132" s="24" t="s">
        <v>90</v>
      </c>
      <c r="AY132" s="24" t="s">
        <v>236</v>
      </c>
      <c r="BE132" s="154">
        <f>IF(U132="základní",N132,0)</f>
        <v>0</v>
      </c>
      <c r="BF132" s="154">
        <f>IF(U132="snížená",N132,0)</f>
        <v>0</v>
      </c>
      <c r="BG132" s="154">
        <f>IF(U132="zákl. přenesená",N132,0)</f>
        <v>0</v>
      </c>
      <c r="BH132" s="154">
        <f>IF(U132="sníž. přenesená",N132,0)</f>
        <v>0</v>
      </c>
      <c r="BI132" s="154">
        <f>IF(U132="nulová",N132,0)</f>
        <v>0</v>
      </c>
      <c r="BJ132" s="24" t="s">
        <v>85</v>
      </c>
      <c r="BK132" s="154">
        <f>ROUND(L132*K132,2)</f>
        <v>0</v>
      </c>
      <c r="BL132" s="24" t="s">
        <v>315</v>
      </c>
      <c r="BM132" s="24" t="s">
        <v>994</v>
      </c>
    </row>
    <row r="133" spans="2:65" s="1" customFormat="1" ht="25.5" customHeight="1">
      <c r="B133" s="48"/>
      <c r="C133" s="271" t="s">
        <v>241</v>
      </c>
      <c r="D133" s="271" t="s">
        <v>385</v>
      </c>
      <c r="E133" s="272" t="s">
        <v>803</v>
      </c>
      <c r="F133" s="273" t="s">
        <v>804</v>
      </c>
      <c r="G133" s="273"/>
      <c r="H133" s="273"/>
      <c r="I133" s="273"/>
      <c r="J133" s="274" t="s">
        <v>293</v>
      </c>
      <c r="K133" s="275">
        <v>40</v>
      </c>
      <c r="L133" s="276">
        <v>0</v>
      </c>
      <c r="M133" s="277"/>
      <c r="N133" s="275">
        <f>ROUND(L133*K133,2)</f>
        <v>0</v>
      </c>
      <c r="O133" s="233"/>
      <c r="P133" s="233"/>
      <c r="Q133" s="233"/>
      <c r="R133" s="50"/>
      <c r="T133" s="236" t="s">
        <v>21</v>
      </c>
      <c r="U133" s="58" t="s">
        <v>43</v>
      </c>
      <c r="V133" s="49"/>
      <c r="W133" s="237">
        <f>V133*K133</f>
        <v>0</v>
      </c>
      <c r="X133" s="237">
        <v>0.00012</v>
      </c>
      <c r="Y133" s="237">
        <f>X133*K133</f>
        <v>0.0048000000000000004</v>
      </c>
      <c r="Z133" s="237">
        <v>0</v>
      </c>
      <c r="AA133" s="238">
        <f>Z133*K133</f>
        <v>0</v>
      </c>
      <c r="AR133" s="24" t="s">
        <v>487</v>
      </c>
      <c r="AT133" s="24" t="s">
        <v>385</v>
      </c>
      <c r="AU133" s="24" t="s">
        <v>90</v>
      </c>
      <c r="AY133" s="24" t="s">
        <v>236</v>
      </c>
      <c r="BE133" s="154">
        <f>IF(U133="základní",N133,0)</f>
        <v>0</v>
      </c>
      <c r="BF133" s="154">
        <f>IF(U133="snížená",N133,0)</f>
        <v>0</v>
      </c>
      <c r="BG133" s="154">
        <f>IF(U133="zákl. přenesená",N133,0)</f>
        <v>0</v>
      </c>
      <c r="BH133" s="154">
        <f>IF(U133="sníž. přenesená",N133,0)</f>
        <v>0</v>
      </c>
      <c r="BI133" s="154">
        <f>IF(U133="nulová",N133,0)</f>
        <v>0</v>
      </c>
      <c r="BJ133" s="24" t="s">
        <v>85</v>
      </c>
      <c r="BK133" s="154">
        <f>ROUND(L133*K133,2)</f>
        <v>0</v>
      </c>
      <c r="BL133" s="24" t="s">
        <v>315</v>
      </c>
      <c r="BM133" s="24" t="s">
        <v>995</v>
      </c>
    </row>
    <row r="134" spans="2:65" s="1" customFormat="1" ht="25.5" customHeight="1">
      <c r="B134" s="48"/>
      <c r="C134" s="229" t="s">
        <v>260</v>
      </c>
      <c r="D134" s="229" t="s">
        <v>237</v>
      </c>
      <c r="E134" s="230" t="s">
        <v>806</v>
      </c>
      <c r="F134" s="231" t="s">
        <v>807</v>
      </c>
      <c r="G134" s="231"/>
      <c r="H134" s="231"/>
      <c r="I134" s="231"/>
      <c r="J134" s="232" t="s">
        <v>293</v>
      </c>
      <c r="K134" s="233">
        <v>45</v>
      </c>
      <c r="L134" s="234">
        <v>0</v>
      </c>
      <c r="M134" s="235"/>
      <c r="N134" s="233">
        <f>ROUND(L134*K134,2)</f>
        <v>0</v>
      </c>
      <c r="O134" s="233"/>
      <c r="P134" s="233"/>
      <c r="Q134" s="233"/>
      <c r="R134" s="50"/>
      <c r="T134" s="236" t="s">
        <v>21</v>
      </c>
      <c r="U134" s="58" t="s">
        <v>43</v>
      </c>
      <c r="V134" s="49"/>
      <c r="W134" s="237">
        <f>V134*K134</f>
        <v>0</v>
      </c>
      <c r="X134" s="237">
        <v>0</v>
      </c>
      <c r="Y134" s="237">
        <f>X134*K134</f>
        <v>0</v>
      </c>
      <c r="Z134" s="237">
        <v>0</v>
      </c>
      <c r="AA134" s="238">
        <f>Z134*K134</f>
        <v>0</v>
      </c>
      <c r="AR134" s="24" t="s">
        <v>315</v>
      </c>
      <c r="AT134" s="24" t="s">
        <v>237</v>
      </c>
      <c r="AU134" s="24" t="s">
        <v>90</v>
      </c>
      <c r="AY134" s="24" t="s">
        <v>236</v>
      </c>
      <c r="BE134" s="154">
        <f>IF(U134="základní",N134,0)</f>
        <v>0</v>
      </c>
      <c r="BF134" s="154">
        <f>IF(U134="snížená",N134,0)</f>
        <v>0</v>
      </c>
      <c r="BG134" s="154">
        <f>IF(U134="zákl. přenesená",N134,0)</f>
        <v>0</v>
      </c>
      <c r="BH134" s="154">
        <f>IF(U134="sníž. přenesená",N134,0)</f>
        <v>0</v>
      </c>
      <c r="BI134" s="154">
        <f>IF(U134="nulová",N134,0)</f>
        <v>0</v>
      </c>
      <c r="BJ134" s="24" t="s">
        <v>85</v>
      </c>
      <c r="BK134" s="154">
        <f>ROUND(L134*K134,2)</f>
        <v>0</v>
      </c>
      <c r="BL134" s="24" t="s">
        <v>315</v>
      </c>
      <c r="BM134" s="24" t="s">
        <v>996</v>
      </c>
    </row>
    <row r="135" spans="2:65" s="1" customFormat="1" ht="16.5" customHeight="1">
      <c r="B135" s="48"/>
      <c r="C135" s="271" t="s">
        <v>265</v>
      </c>
      <c r="D135" s="271" t="s">
        <v>385</v>
      </c>
      <c r="E135" s="272" t="s">
        <v>809</v>
      </c>
      <c r="F135" s="273" t="s">
        <v>810</v>
      </c>
      <c r="G135" s="273"/>
      <c r="H135" s="273"/>
      <c r="I135" s="273"/>
      <c r="J135" s="274" t="s">
        <v>293</v>
      </c>
      <c r="K135" s="275">
        <v>45</v>
      </c>
      <c r="L135" s="276">
        <v>0</v>
      </c>
      <c r="M135" s="277"/>
      <c r="N135" s="275">
        <f>ROUND(L135*K135,2)</f>
        <v>0</v>
      </c>
      <c r="O135" s="233"/>
      <c r="P135" s="233"/>
      <c r="Q135" s="233"/>
      <c r="R135" s="50"/>
      <c r="T135" s="236" t="s">
        <v>21</v>
      </c>
      <c r="U135" s="58" t="s">
        <v>43</v>
      </c>
      <c r="V135" s="49"/>
      <c r="W135" s="237">
        <f>V135*K135</f>
        <v>0</v>
      </c>
      <c r="X135" s="237">
        <v>0.00063</v>
      </c>
      <c r="Y135" s="237">
        <f>X135*K135</f>
        <v>0.02835</v>
      </c>
      <c r="Z135" s="237">
        <v>0</v>
      </c>
      <c r="AA135" s="238">
        <f>Z135*K135</f>
        <v>0</v>
      </c>
      <c r="AR135" s="24" t="s">
        <v>487</v>
      </c>
      <c r="AT135" s="24" t="s">
        <v>385</v>
      </c>
      <c r="AU135" s="24" t="s">
        <v>90</v>
      </c>
      <c r="AY135" s="24" t="s">
        <v>236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24" t="s">
        <v>85</v>
      </c>
      <c r="BK135" s="154">
        <f>ROUND(L135*K135,2)</f>
        <v>0</v>
      </c>
      <c r="BL135" s="24" t="s">
        <v>315</v>
      </c>
      <c r="BM135" s="24" t="s">
        <v>997</v>
      </c>
    </row>
    <row r="136" spans="2:65" s="1" customFormat="1" ht="16.5" customHeight="1">
      <c r="B136" s="48"/>
      <c r="C136" s="229" t="s">
        <v>269</v>
      </c>
      <c r="D136" s="229" t="s">
        <v>237</v>
      </c>
      <c r="E136" s="230" t="s">
        <v>812</v>
      </c>
      <c r="F136" s="231" t="s">
        <v>813</v>
      </c>
      <c r="G136" s="231"/>
      <c r="H136" s="231"/>
      <c r="I136" s="231"/>
      <c r="J136" s="232" t="s">
        <v>438</v>
      </c>
      <c r="K136" s="233">
        <v>4</v>
      </c>
      <c r="L136" s="234">
        <v>0</v>
      </c>
      <c r="M136" s="235"/>
      <c r="N136" s="233">
        <f>ROUND(L136*K136,2)</f>
        <v>0</v>
      </c>
      <c r="O136" s="233"/>
      <c r="P136" s="233"/>
      <c r="Q136" s="233"/>
      <c r="R136" s="50"/>
      <c r="T136" s="236" t="s">
        <v>21</v>
      </c>
      <c r="U136" s="58" t="s">
        <v>43</v>
      </c>
      <c r="V136" s="49"/>
      <c r="W136" s="237">
        <f>V136*K136</f>
        <v>0</v>
      </c>
      <c r="X136" s="237">
        <v>0</v>
      </c>
      <c r="Y136" s="237">
        <f>X136*K136</f>
        <v>0</v>
      </c>
      <c r="Z136" s="237">
        <v>0</v>
      </c>
      <c r="AA136" s="238">
        <f>Z136*K136</f>
        <v>0</v>
      </c>
      <c r="AR136" s="24" t="s">
        <v>315</v>
      </c>
      <c r="AT136" s="24" t="s">
        <v>237</v>
      </c>
      <c r="AU136" s="24" t="s">
        <v>90</v>
      </c>
      <c r="AY136" s="24" t="s">
        <v>236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24" t="s">
        <v>85</v>
      </c>
      <c r="BK136" s="154">
        <f>ROUND(L136*K136,2)</f>
        <v>0</v>
      </c>
      <c r="BL136" s="24" t="s">
        <v>315</v>
      </c>
      <c r="BM136" s="24" t="s">
        <v>998</v>
      </c>
    </row>
    <row r="137" spans="2:65" s="1" customFormat="1" ht="25.5" customHeight="1">
      <c r="B137" s="48"/>
      <c r="C137" s="271" t="s">
        <v>274</v>
      </c>
      <c r="D137" s="271" t="s">
        <v>385</v>
      </c>
      <c r="E137" s="272" t="s">
        <v>815</v>
      </c>
      <c r="F137" s="273" t="s">
        <v>999</v>
      </c>
      <c r="G137" s="273"/>
      <c r="H137" s="273"/>
      <c r="I137" s="273"/>
      <c r="J137" s="274" t="s">
        <v>766</v>
      </c>
      <c r="K137" s="275">
        <v>4</v>
      </c>
      <c r="L137" s="276">
        <v>0</v>
      </c>
      <c r="M137" s="277"/>
      <c r="N137" s="275">
        <f>ROUND(L137*K137,2)</f>
        <v>0</v>
      </c>
      <c r="O137" s="233"/>
      <c r="P137" s="233"/>
      <c r="Q137" s="233"/>
      <c r="R137" s="50"/>
      <c r="T137" s="236" t="s">
        <v>21</v>
      </c>
      <c r="U137" s="58" t="s">
        <v>43</v>
      </c>
      <c r="V137" s="49"/>
      <c r="W137" s="237">
        <f>V137*K137</f>
        <v>0</v>
      </c>
      <c r="X137" s="237">
        <v>0</v>
      </c>
      <c r="Y137" s="237">
        <f>X137*K137</f>
        <v>0</v>
      </c>
      <c r="Z137" s="237">
        <v>0</v>
      </c>
      <c r="AA137" s="238">
        <f>Z137*K137</f>
        <v>0</v>
      </c>
      <c r="AR137" s="24" t="s">
        <v>487</v>
      </c>
      <c r="AT137" s="24" t="s">
        <v>385</v>
      </c>
      <c r="AU137" s="24" t="s">
        <v>90</v>
      </c>
      <c r="AY137" s="24" t="s">
        <v>236</v>
      </c>
      <c r="BE137" s="154">
        <f>IF(U137="základní",N137,0)</f>
        <v>0</v>
      </c>
      <c r="BF137" s="154">
        <f>IF(U137="snížená",N137,0)</f>
        <v>0</v>
      </c>
      <c r="BG137" s="154">
        <f>IF(U137="zákl. přenesená",N137,0)</f>
        <v>0</v>
      </c>
      <c r="BH137" s="154">
        <f>IF(U137="sníž. přenesená",N137,0)</f>
        <v>0</v>
      </c>
      <c r="BI137" s="154">
        <f>IF(U137="nulová",N137,0)</f>
        <v>0</v>
      </c>
      <c r="BJ137" s="24" t="s">
        <v>85</v>
      </c>
      <c r="BK137" s="154">
        <f>ROUND(L137*K137,2)</f>
        <v>0</v>
      </c>
      <c r="BL137" s="24" t="s">
        <v>315</v>
      </c>
      <c r="BM137" s="24" t="s">
        <v>1000</v>
      </c>
    </row>
    <row r="138" spans="2:65" s="1" customFormat="1" ht="16.5" customHeight="1">
      <c r="B138" s="48"/>
      <c r="C138" s="229" t="s">
        <v>278</v>
      </c>
      <c r="D138" s="229" t="s">
        <v>237</v>
      </c>
      <c r="E138" s="230" t="s">
        <v>818</v>
      </c>
      <c r="F138" s="231" t="s">
        <v>819</v>
      </c>
      <c r="G138" s="231"/>
      <c r="H138" s="231"/>
      <c r="I138" s="231"/>
      <c r="J138" s="232" t="s">
        <v>438</v>
      </c>
      <c r="K138" s="233">
        <v>8</v>
      </c>
      <c r="L138" s="234">
        <v>0</v>
      </c>
      <c r="M138" s="235"/>
      <c r="N138" s="233">
        <f>ROUND(L138*K138,2)</f>
        <v>0</v>
      </c>
      <c r="O138" s="233"/>
      <c r="P138" s="233"/>
      <c r="Q138" s="233"/>
      <c r="R138" s="50"/>
      <c r="T138" s="236" t="s">
        <v>21</v>
      </c>
      <c r="U138" s="58" t="s">
        <v>43</v>
      </c>
      <c r="V138" s="49"/>
      <c r="W138" s="237">
        <f>V138*K138</f>
        <v>0</v>
      </c>
      <c r="X138" s="237">
        <v>0</v>
      </c>
      <c r="Y138" s="237">
        <f>X138*K138</f>
        <v>0</v>
      </c>
      <c r="Z138" s="237">
        <v>0</v>
      </c>
      <c r="AA138" s="238">
        <f>Z138*K138</f>
        <v>0</v>
      </c>
      <c r="AR138" s="24" t="s">
        <v>315</v>
      </c>
      <c r="AT138" s="24" t="s">
        <v>237</v>
      </c>
      <c r="AU138" s="24" t="s">
        <v>90</v>
      </c>
      <c r="AY138" s="24" t="s">
        <v>236</v>
      </c>
      <c r="BE138" s="154">
        <f>IF(U138="základní",N138,0)</f>
        <v>0</v>
      </c>
      <c r="BF138" s="154">
        <f>IF(U138="snížená",N138,0)</f>
        <v>0</v>
      </c>
      <c r="BG138" s="154">
        <f>IF(U138="zákl. přenesená",N138,0)</f>
        <v>0</v>
      </c>
      <c r="BH138" s="154">
        <f>IF(U138="sníž. přenesená",N138,0)</f>
        <v>0</v>
      </c>
      <c r="BI138" s="154">
        <f>IF(U138="nulová",N138,0)</f>
        <v>0</v>
      </c>
      <c r="BJ138" s="24" t="s">
        <v>85</v>
      </c>
      <c r="BK138" s="154">
        <f>ROUND(L138*K138,2)</f>
        <v>0</v>
      </c>
      <c r="BL138" s="24" t="s">
        <v>315</v>
      </c>
      <c r="BM138" s="24" t="s">
        <v>1001</v>
      </c>
    </row>
    <row r="139" spans="2:65" s="1" customFormat="1" ht="25.5" customHeight="1">
      <c r="B139" s="48"/>
      <c r="C139" s="271" t="s">
        <v>170</v>
      </c>
      <c r="D139" s="271" t="s">
        <v>385</v>
      </c>
      <c r="E139" s="272" t="s">
        <v>821</v>
      </c>
      <c r="F139" s="273" t="s">
        <v>822</v>
      </c>
      <c r="G139" s="273"/>
      <c r="H139" s="273"/>
      <c r="I139" s="273"/>
      <c r="J139" s="274" t="s">
        <v>438</v>
      </c>
      <c r="K139" s="275">
        <v>4</v>
      </c>
      <c r="L139" s="276">
        <v>0</v>
      </c>
      <c r="M139" s="277"/>
      <c r="N139" s="275">
        <f>ROUND(L139*K139,2)</f>
        <v>0</v>
      </c>
      <c r="O139" s="233"/>
      <c r="P139" s="233"/>
      <c r="Q139" s="233"/>
      <c r="R139" s="50"/>
      <c r="T139" s="236" t="s">
        <v>21</v>
      </c>
      <c r="U139" s="58" t="s">
        <v>43</v>
      </c>
      <c r="V139" s="49"/>
      <c r="W139" s="237">
        <f>V139*K139</f>
        <v>0</v>
      </c>
      <c r="X139" s="237">
        <v>0.00016</v>
      </c>
      <c r="Y139" s="237">
        <f>X139*K139</f>
        <v>0.00064</v>
      </c>
      <c r="Z139" s="237">
        <v>0</v>
      </c>
      <c r="AA139" s="238">
        <f>Z139*K139</f>
        <v>0</v>
      </c>
      <c r="AR139" s="24" t="s">
        <v>487</v>
      </c>
      <c r="AT139" s="24" t="s">
        <v>385</v>
      </c>
      <c r="AU139" s="24" t="s">
        <v>90</v>
      </c>
      <c r="AY139" s="24" t="s">
        <v>236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24" t="s">
        <v>85</v>
      </c>
      <c r="BK139" s="154">
        <f>ROUND(L139*K139,2)</f>
        <v>0</v>
      </c>
      <c r="BL139" s="24" t="s">
        <v>315</v>
      </c>
      <c r="BM139" s="24" t="s">
        <v>1002</v>
      </c>
    </row>
    <row r="140" spans="2:65" s="1" customFormat="1" ht="16.5" customHeight="1">
      <c r="B140" s="48"/>
      <c r="C140" s="271" t="s">
        <v>286</v>
      </c>
      <c r="D140" s="271" t="s">
        <v>385</v>
      </c>
      <c r="E140" s="272" t="s">
        <v>824</v>
      </c>
      <c r="F140" s="273" t="s">
        <v>825</v>
      </c>
      <c r="G140" s="273"/>
      <c r="H140" s="273"/>
      <c r="I140" s="273"/>
      <c r="J140" s="274" t="s">
        <v>438</v>
      </c>
      <c r="K140" s="275">
        <v>4</v>
      </c>
      <c r="L140" s="276">
        <v>0</v>
      </c>
      <c r="M140" s="277"/>
      <c r="N140" s="275">
        <f>ROUND(L140*K140,2)</f>
        <v>0</v>
      </c>
      <c r="O140" s="233"/>
      <c r="P140" s="233"/>
      <c r="Q140" s="233"/>
      <c r="R140" s="50"/>
      <c r="T140" s="236" t="s">
        <v>21</v>
      </c>
      <c r="U140" s="58" t="s">
        <v>43</v>
      </c>
      <c r="V140" s="49"/>
      <c r="W140" s="237">
        <f>V140*K140</f>
        <v>0</v>
      </c>
      <c r="X140" s="237">
        <v>0.00022</v>
      </c>
      <c r="Y140" s="237">
        <f>X140*K140</f>
        <v>0.00088</v>
      </c>
      <c r="Z140" s="237">
        <v>0</v>
      </c>
      <c r="AA140" s="238">
        <f>Z140*K140</f>
        <v>0</v>
      </c>
      <c r="AR140" s="24" t="s">
        <v>487</v>
      </c>
      <c r="AT140" s="24" t="s">
        <v>385</v>
      </c>
      <c r="AU140" s="24" t="s">
        <v>90</v>
      </c>
      <c r="AY140" s="24" t="s">
        <v>236</v>
      </c>
      <c r="BE140" s="154">
        <f>IF(U140="základní",N140,0)</f>
        <v>0</v>
      </c>
      <c r="BF140" s="154">
        <f>IF(U140="snížená",N140,0)</f>
        <v>0</v>
      </c>
      <c r="BG140" s="154">
        <f>IF(U140="zákl. přenesená",N140,0)</f>
        <v>0</v>
      </c>
      <c r="BH140" s="154">
        <f>IF(U140="sníž. přenesená",N140,0)</f>
        <v>0</v>
      </c>
      <c r="BI140" s="154">
        <f>IF(U140="nulová",N140,0)</f>
        <v>0</v>
      </c>
      <c r="BJ140" s="24" t="s">
        <v>85</v>
      </c>
      <c r="BK140" s="154">
        <f>ROUND(L140*K140,2)</f>
        <v>0</v>
      </c>
      <c r="BL140" s="24" t="s">
        <v>315</v>
      </c>
      <c r="BM140" s="24" t="s">
        <v>1003</v>
      </c>
    </row>
    <row r="141" spans="2:63" s="10" customFormat="1" ht="37.4" customHeight="1">
      <c r="B141" s="215"/>
      <c r="C141" s="216"/>
      <c r="D141" s="217" t="s">
        <v>211</v>
      </c>
      <c r="E141" s="217"/>
      <c r="F141" s="217"/>
      <c r="G141" s="217"/>
      <c r="H141" s="217"/>
      <c r="I141" s="217"/>
      <c r="J141" s="217"/>
      <c r="K141" s="217"/>
      <c r="L141" s="217"/>
      <c r="M141" s="217"/>
      <c r="N141" s="269">
        <f>BK141</f>
        <v>0</v>
      </c>
      <c r="O141" s="270"/>
      <c r="P141" s="270"/>
      <c r="Q141" s="270"/>
      <c r="R141" s="219"/>
      <c r="T141" s="220"/>
      <c r="U141" s="216"/>
      <c r="V141" s="216"/>
      <c r="W141" s="221">
        <f>W142+W152</f>
        <v>0</v>
      </c>
      <c r="X141" s="216"/>
      <c r="Y141" s="221">
        <f>Y142+Y152</f>
        <v>9.894071999999998</v>
      </c>
      <c r="Z141" s="216"/>
      <c r="AA141" s="222">
        <f>AA142+AA152</f>
        <v>0</v>
      </c>
      <c r="AR141" s="223" t="s">
        <v>250</v>
      </c>
      <c r="AT141" s="224" t="s">
        <v>77</v>
      </c>
      <c r="AU141" s="224" t="s">
        <v>78</v>
      </c>
      <c r="AY141" s="223" t="s">
        <v>236</v>
      </c>
      <c r="BK141" s="225">
        <f>BK142+BK152</f>
        <v>0</v>
      </c>
    </row>
    <row r="142" spans="2:63" s="10" customFormat="1" ht="19.9" customHeight="1">
      <c r="B142" s="215"/>
      <c r="C142" s="216"/>
      <c r="D142" s="226" t="s">
        <v>789</v>
      </c>
      <c r="E142" s="226"/>
      <c r="F142" s="226"/>
      <c r="G142" s="226"/>
      <c r="H142" s="226"/>
      <c r="I142" s="226"/>
      <c r="J142" s="226"/>
      <c r="K142" s="226"/>
      <c r="L142" s="226"/>
      <c r="M142" s="226"/>
      <c r="N142" s="227">
        <f>BK142</f>
        <v>0</v>
      </c>
      <c r="O142" s="228"/>
      <c r="P142" s="228"/>
      <c r="Q142" s="228"/>
      <c r="R142" s="219"/>
      <c r="T142" s="220"/>
      <c r="U142" s="216"/>
      <c r="V142" s="216"/>
      <c r="W142" s="221">
        <f>SUM(W143:W151)</f>
        <v>0</v>
      </c>
      <c r="X142" s="216"/>
      <c r="Y142" s="221">
        <f>SUM(Y143:Y151)</f>
        <v>0.049170000000000005</v>
      </c>
      <c r="Z142" s="216"/>
      <c r="AA142" s="222">
        <f>SUM(AA143:AA151)</f>
        <v>0</v>
      </c>
      <c r="AR142" s="223" t="s">
        <v>250</v>
      </c>
      <c r="AT142" s="224" t="s">
        <v>77</v>
      </c>
      <c r="AU142" s="224" t="s">
        <v>85</v>
      </c>
      <c r="AY142" s="223" t="s">
        <v>236</v>
      </c>
      <c r="BK142" s="225">
        <f>SUM(BK143:BK151)</f>
        <v>0</v>
      </c>
    </row>
    <row r="143" spans="2:65" s="1" customFormat="1" ht="16.5" customHeight="1">
      <c r="B143" s="48"/>
      <c r="C143" s="271" t="s">
        <v>290</v>
      </c>
      <c r="D143" s="271" t="s">
        <v>385</v>
      </c>
      <c r="E143" s="272" t="s">
        <v>827</v>
      </c>
      <c r="F143" s="273" t="s">
        <v>828</v>
      </c>
      <c r="G143" s="273"/>
      <c r="H143" s="273"/>
      <c r="I143" s="273"/>
      <c r="J143" s="274" t="s">
        <v>766</v>
      </c>
      <c r="K143" s="275">
        <v>4</v>
      </c>
      <c r="L143" s="276">
        <v>0</v>
      </c>
      <c r="M143" s="277"/>
      <c r="N143" s="275">
        <f>ROUND(L143*K143,2)</f>
        <v>0</v>
      </c>
      <c r="O143" s="233"/>
      <c r="P143" s="233"/>
      <c r="Q143" s="233"/>
      <c r="R143" s="50"/>
      <c r="T143" s="236" t="s">
        <v>21</v>
      </c>
      <c r="U143" s="58" t="s">
        <v>43</v>
      </c>
      <c r="V143" s="49"/>
      <c r="W143" s="237">
        <f>V143*K143</f>
        <v>0</v>
      </c>
      <c r="X143" s="237">
        <v>0</v>
      </c>
      <c r="Y143" s="237">
        <f>X143*K143</f>
        <v>0</v>
      </c>
      <c r="Z143" s="237">
        <v>0</v>
      </c>
      <c r="AA143" s="238">
        <f>Z143*K143</f>
        <v>0</v>
      </c>
      <c r="AR143" s="24" t="s">
        <v>767</v>
      </c>
      <c r="AT143" s="24" t="s">
        <v>385</v>
      </c>
      <c r="AU143" s="24" t="s">
        <v>90</v>
      </c>
      <c r="AY143" s="24" t="s">
        <v>236</v>
      </c>
      <c r="BE143" s="154">
        <f>IF(U143="základní",N143,0)</f>
        <v>0</v>
      </c>
      <c r="BF143" s="154">
        <f>IF(U143="snížená",N143,0)</f>
        <v>0</v>
      </c>
      <c r="BG143" s="154">
        <f>IF(U143="zákl. přenesená",N143,0)</f>
        <v>0</v>
      </c>
      <c r="BH143" s="154">
        <f>IF(U143="sníž. přenesená",N143,0)</f>
        <v>0</v>
      </c>
      <c r="BI143" s="154">
        <f>IF(U143="nulová",N143,0)</f>
        <v>0</v>
      </c>
      <c r="BJ143" s="24" t="s">
        <v>85</v>
      </c>
      <c r="BK143" s="154">
        <f>ROUND(L143*K143,2)</f>
        <v>0</v>
      </c>
      <c r="BL143" s="24" t="s">
        <v>767</v>
      </c>
      <c r="BM143" s="24" t="s">
        <v>1004</v>
      </c>
    </row>
    <row r="144" spans="2:65" s="1" customFormat="1" ht="25.5" customHeight="1">
      <c r="B144" s="48"/>
      <c r="C144" s="229" t="s">
        <v>300</v>
      </c>
      <c r="D144" s="229" t="s">
        <v>237</v>
      </c>
      <c r="E144" s="230" t="s">
        <v>849</v>
      </c>
      <c r="F144" s="231" t="s">
        <v>850</v>
      </c>
      <c r="G144" s="231"/>
      <c r="H144" s="231"/>
      <c r="I144" s="231"/>
      <c r="J144" s="232" t="s">
        <v>438</v>
      </c>
      <c r="K144" s="233">
        <v>4</v>
      </c>
      <c r="L144" s="234">
        <v>0</v>
      </c>
      <c r="M144" s="235"/>
      <c r="N144" s="233">
        <f>ROUND(L144*K144,2)</f>
        <v>0</v>
      </c>
      <c r="O144" s="233"/>
      <c r="P144" s="233"/>
      <c r="Q144" s="233"/>
      <c r="R144" s="50"/>
      <c r="T144" s="236" t="s">
        <v>21</v>
      </c>
      <c r="U144" s="58" t="s">
        <v>43</v>
      </c>
      <c r="V144" s="49"/>
      <c r="W144" s="237">
        <f>V144*K144</f>
        <v>0</v>
      </c>
      <c r="X144" s="237">
        <v>0</v>
      </c>
      <c r="Y144" s="237">
        <f>X144*K144</f>
        <v>0</v>
      </c>
      <c r="Z144" s="237">
        <v>0</v>
      </c>
      <c r="AA144" s="238">
        <f>Z144*K144</f>
        <v>0</v>
      </c>
      <c r="AR144" s="24" t="s">
        <v>369</v>
      </c>
      <c r="AT144" s="24" t="s">
        <v>237</v>
      </c>
      <c r="AU144" s="24" t="s">
        <v>90</v>
      </c>
      <c r="AY144" s="24" t="s">
        <v>236</v>
      </c>
      <c r="BE144" s="154">
        <f>IF(U144="základní",N144,0)</f>
        <v>0</v>
      </c>
      <c r="BF144" s="154">
        <f>IF(U144="snížená",N144,0)</f>
        <v>0</v>
      </c>
      <c r="BG144" s="154">
        <f>IF(U144="zákl. přenesená",N144,0)</f>
        <v>0</v>
      </c>
      <c r="BH144" s="154">
        <f>IF(U144="sníž. přenesená",N144,0)</f>
        <v>0</v>
      </c>
      <c r="BI144" s="154">
        <f>IF(U144="nulová",N144,0)</f>
        <v>0</v>
      </c>
      <c r="BJ144" s="24" t="s">
        <v>85</v>
      </c>
      <c r="BK144" s="154">
        <f>ROUND(L144*K144,2)</f>
        <v>0</v>
      </c>
      <c r="BL144" s="24" t="s">
        <v>369</v>
      </c>
      <c r="BM144" s="24" t="s">
        <v>1005</v>
      </c>
    </row>
    <row r="145" spans="2:65" s="1" customFormat="1" ht="16.5" customHeight="1">
      <c r="B145" s="48"/>
      <c r="C145" s="271" t="s">
        <v>305</v>
      </c>
      <c r="D145" s="271" t="s">
        <v>385</v>
      </c>
      <c r="E145" s="272" t="s">
        <v>852</v>
      </c>
      <c r="F145" s="273" t="s">
        <v>853</v>
      </c>
      <c r="G145" s="273"/>
      <c r="H145" s="273"/>
      <c r="I145" s="273"/>
      <c r="J145" s="274" t="s">
        <v>766</v>
      </c>
      <c r="K145" s="275">
        <v>4</v>
      </c>
      <c r="L145" s="276">
        <v>0</v>
      </c>
      <c r="M145" s="277"/>
      <c r="N145" s="275">
        <f>ROUND(L145*K145,2)</f>
        <v>0</v>
      </c>
      <c r="O145" s="233"/>
      <c r="P145" s="233"/>
      <c r="Q145" s="233"/>
      <c r="R145" s="50"/>
      <c r="T145" s="236" t="s">
        <v>21</v>
      </c>
      <c r="U145" s="58" t="s">
        <v>43</v>
      </c>
      <c r="V145" s="49"/>
      <c r="W145" s="237">
        <f>V145*K145</f>
        <v>0</v>
      </c>
      <c r="X145" s="237">
        <v>0</v>
      </c>
      <c r="Y145" s="237">
        <f>X145*K145</f>
        <v>0</v>
      </c>
      <c r="Z145" s="237">
        <v>0</v>
      </c>
      <c r="AA145" s="238">
        <f>Z145*K145</f>
        <v>0</v>
      </c>
      <c r="AR145" s="24" t="s">
        <v>767</v>
      </c>
      <c r="AT145" s="24" t="s">
        <v>385</v>
      </c>
      <c r="AU145" s="24" t="s">
        <v>90</v>
      </c>
      <c r="AY145" s="24" t="s">
        <v>236</v>
      </c>
      <c r="BE145" s="154">
        <f>IF(U145="základní",N145,0)</f>
        <v>0</v>
      </c>
      <c r="BF145" s="154">
        <f>IF(U145="snížená",N145,0)</f>
        <v>0</v>
      </c>
      <c r="BG145" s="154">
        <f>IF(U145="zákl. přenesená",N145,0)</f>
        <v>0</v>
      </c>
      <c r="BH145" s="154">
        <f>IF(U145="sníž. přenesená",N145,0)</f>
        <v>0</v>
      </c>
      <c r="BI145" s="154">
        <f>IF(U145="nulová",N145,0)</f>
        <v>0</v>
      </c>
      <c r="BJ145" s="24" t="s">
        <v>85</v>
      </c>
      <c r="BK145" s="154">
        <f>ROUND(L145*K145,2)</f>
        <v>0</v>
      </c>
      <c r="BL145" s="24" t="s">
        <v>767</v>
      </c>
      <c r="BM145" s="24" t="s">
        <v>1006</v>
      </c>
    </row>
    <row r="146" spans="2:65" s="1" customFormat="1" ht="25.5" customHeight="1">
      <c r="B146" s="48"/>
      <c r="C146" s="229" t="s">
        <v>11</v>
      </c>
      <c r="D146" s="229" t="s">
        <v>237</v>
      </c>
      <c r="E146" s="230" t="s">
        <v>830</v>
      </c>
      <c r="F146" s="231" t="s">
        <v>831</v>
      </c>
      <c r="G146" s="231"/>
      <c r="H146" s="231"/>
      <c r="I146" s="231"/>
      <c r="J146" s="232" t="s">
        <v>438</v>
      </c>
      <c r="K146" s="233">
        <v>4</v>
      </c>
      <c r="L146" s="234">
        <v>0</v>
      </c>
      <c r="M146" s="235"/>
      <c r="N146" s="233">
        <f>ROUND(L146*K146,2)</f>
        <v>0</v>
      </c>
      <c r="O146" s="233"/>
      <c r="P146" s="233"/>
      <c r="Q146" s="233"/>
      <c r="R146" s="50"/>
      <c r="T146" s="236" t="s">
        <v>21</v>
      </c>
      <c r="U146" s="58" t="s">
        <v>43</v>
      </c>
      <c r="V146" s="49"/>
      <c r="W146" s="237">
        <f>V146*K146</f>
        <v>0</v>
      </c>
      <c r="X146" s="237">
        <v>0</v>
      </c>
      <c r="Y146" s="237">
        <f>X146*K146</f>
        <v>0</v>
      </c>
      <c r="Z146" s="237">
        <v>0</v>
      </c>
      <c r="AA146" s="238">
        <f>Z146*K146</f>
        <v>0</v>
      </c>
      <c r="AR146" s="24" t="s">
        <v>369</v>
      </c>
      <c r="AT146" s="24" t="s">
        <v>237</v>
      </c>
      <c r="AU146" s="24" t="s">
        <v>90</v>
      </c>
      <c r="AY146" s="24" t="s">
        <v>236</v>
      </c>
      <c r="BE146" s="154">
        <f>IF(U146="základní",N146,0)</f>
        <v>0</v>
      </c>
      <c r="BF146" s="154">
        <f>IF(U146="snížená",N146,0)</f>
        <v>0</v>
      </c>
      <c r="BG146" s="154">
        <f>IF(U146="zákl. přenesená",N146,0)</f>
        <v>0</v>
      </c>
      <c r="BH146" s="154">
        <f>IF(U146="sníž. přenesená",N146,0)</f>
        <v>0</v>
      </c>
      <c r="BI146" s="154">
        <f>IF(U146="nulová",N146,0)</f>
        <v>0</v>
      </c>
      <c r="BJ146" s="24" t="s">
        <v>85</v>
      </c>
      <c r="BK146" s="154">
        <f>ROUND(L146*K146,2)</f>
        <v>0</v>
      </c>
      <c r="BL146" s="24" t="s">
        <v>369</v>
      </c>
      <c r="BM146" s="24" t="s">
        <v>1007</v>
      </c>
    </row>
    <row r="147" spans="2:65" s="1" customFormat="1" ht="16.5" customHeight="1">
      <c r="B147" s="48"/>
      <c r="C147" s="271" t="s">
        <v>315</v>
      </c>
      <c r="D147" s="271" t="s">
        <v>385</v>
      </c>
      <c r="E147" s="272" t="s">
        <v>833</v>
      </c>
      <c r="F147" s="273" t="s">
        <v>834</v>
      </c>
      <c r="G147" s="273"/>
      <c r="H147" s="273"/>
      <c r="I147" s="273"/>
      <c r="J147" s="274" t="s">
        <v>766</v>
      </c>
      <c r="K147" s="275">
        <v>4</v>
      </c>
      <c r="L147" s="276">
        <v>0</v>
      </c>
      <c r="M147" s="277"/>
      <c r="N147" s="275">
        <f>ROUND(L147*K147,2)</f>
        <v>0</v>
      </c>
      <c r="O147" s="233"/>
      <c r="P147" s="233"/>
      <c r="Q147" s="233"/>
      <c r="R147" s="50"/>
      <c r="T147" s="236" t="s">
        <v>21</v>
      </c>
      <c r="U147" s="58" t="s">
        <v>43</v>
      </c>
      <c r="V147" s="49"/>
      <c r="W147" s="237">
        <f>V147*K147</f>
        <v>0</v>
      </c>
      <c r="X147" s="237">
        <v>0</v>
      </c>
      <c r="Y147" s="237">
        <f>X147*K147</f>
        <v>0</v>
      </c>
      <c r="Z147" s="237">
        <v>0</v>
      </c>
      <c r="AA147" s="238">
        <f>Z147*K147</f>
        <v>0</v>
      </c>
      <c r="AR147" s="24" t="s">
        <v>835</v>
      </c>
      <c r="AT147" s="24" t="s">
        <v>385</v>
      </c>
      <c r="AU147" s="24" t="s">
        <v>90</v>
      </c>
      <c r="AY147" s="24" t="s">
        <v>236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24" t="s">
        <v>85</v>
      </c>
      <c r="BK147" s="154">
        <f>ROUND(L147*K147,2)</f>
        <v>0</v>
      </c>
      <c r="BL147" s="24" t="s">
        <v>369</v>
      </c>
      <c r="BM147" s="24" t="s">
        <v>1008</v>
      </c>
    </row>
    <row r="148" spans="2:65" s="1" customFormat="1" ht="38.25" customHeight="1">
      <c r="B148" s="48"/>
      <c r="C148" s="229" t="s">
        <v>319</v>
      </c>
      <c r="D148" s="229" t="s">
        <v>237</v>
      </c>
      <c r="E148" s="230" t="s">
        <v>837</v>
      </c>
      <c r="F148" s="231" t="s">
        <v>838</v>
      </c>
      <c r="G148" s="231"/>
      <c r="H148" s="231"/>
      <c r="I148" s="231"/>
      <c r="J148" s="232" t="s">
        <v>293</v>
      </c>
      <c r="K148" s="233">
        <v>45</v>
      </c>
      <c r="L148" s="234">
        <v>0</v>
      </c>
      <c r="M148" s="235"/>
      <c r="N148" s="233">
        <f>ROUND(L148*K148,2)</f>
        <v>0</v>
      </c>
      <c r="O148" s="233"/>
      <c r="P148" s="233"/>
      <c r="Q148" s="233"/>
      <c r="R148" s="50"/>
      <c r="T148" s="236" t="s">
        <v>21</v>
      </c>
      <c r="U148" s="58" t="s">
        <v>43</v>
      </c>
      <c r="V148" s="49"/>
      <c r="W148" s="237">
        <f>V148*K148</f>
        <v>0</v>
      </c>
      <c r="X148" s="237">
        <v>0</v>
      </c>
      <c r="Y148" s="237">
        <f>X148*K148</f>
        <v>0</v>
      </c>
      <c r="Z148" s="237">
        <v>0</v>
      </c>
      <c r="AA148" s="238">
        <f>Z148*K148</f>
        <v>0</v>
      </c>
      <c r="AR148" s="24" t="s">
        <v>369</v>
      </c>
      <c r="AT148" s="24" t="s">
        <v>237</v>
      </c>
      <c r="AU148" s="24" t="s">
        <v>90</v>
      </c>
      <c r="AY148" s="24" t="s">
        <v>236</v>
      </c>
      <c r="BE148" s="154">
        <f>IF(U148="základní",N148,0)</f>
        <v>0</v>
      </c>
      <c r="BF148" s="154">
        <f>IF(U148="snížená",N148,0)</f>
        <v>0</v>
      </c>
      <c r="BG148" s="154">
        <f>IF(U148="zákl. přenesená",N148,0)</f>
        <v>0</v>
      </c>
      <c r="BH148" s="154">
        <f>IF(U148="sníž. přenesená",N148,0)</f>
        <v>0</v>
      </c>
      <c r="BI148" s="154">
        <f>IF(U148="nulová",N148,0)</f>
        <v>0</v>
      </c>
      <c r="BJ148" s="24" t="s">
        <v>85</v>
      </c>
      <c r="BK148" s="154">
        <f>ROUND(L148*K148,2)</f>
        <v>0</v>
      </c>
      <c r="BL148" s="24" t="s">
        <v>369</v>
      </c>
      <c r="BM148" s="24" t="s">
        <v>1009</v>
      </c>
    </row>
    <row r="149" spans="2:65" s="1" customFormat="1" ht="16.5" customHeight="1">
      <c r="B149" s="48"/>
      <c r="C149" s="271" t="s">
        <v>324</v>
      </c>
      <c r="D149" s="271" t="s">
        <v>385</v>
      </c>
      <c r="E149" s="272" t="s">
        <v>840</v>
      </c>
      <c r="F149" s="273" t="s">
        <v>841</v>
      </c>
      <c r="G149" s="273"/>
      <c r="H149" s="273"/>
      <c r="I149" s="273"/>
      <c r="J149" s="274" t="s">
        <v>395</v>
      </c>
      <c r="K149" s="275">
        <v>43.2</v>
      </c>
      <c r="L149" s="276">
        <v>0</v>
      </c>
      <c r="M149" s="277"/>
      <c r="N149" s="275">
        <f>ROUND(L149*K149,2)</f>
        <v>0</v>
      </c>
      <c r="O149" s="233"/>
      <c r="P149" s="233"/>
      <c r="Q149" s="233"/>
      <c r="R149" s="50"/>
      <c r="T149" s="236" t="s">
        <v>21</v>
      </c>
      <c r="U149" s="58" t="s">
        <v>43</v>
      </c>
      <c r="V149" s="49"/>
      <c r="W149" s="237">
        <f>V149*K149</f>
        <v>0</v>
      </c>
      <c r="X149" s="237">
        <v>0.001</v>
      </c>
      <c r="Y149" s="237">
        <f>X149*K149</f>
        <v>0.0432</v>
      </c>
      <c r="Z149" s="237">
        <v>0</v>
      </c>
      <c r="AA149" s="238">
        <f>Z149*K149</f>
        <v>0</v>
      </c>
      <c r="AR149" s="24" t="s">
        <v>767</v>
      </c>
      <c r="AT149" s="24" t="s">
        <v>385</v>
      </c>
      <c r="AU149" s="24" t="s">
        <v>90</v>
      </c>
      <c r="AY149" s="24" t="s">
        <v>236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24" t="s">
        <v>85</v>
      </c>
      <c r="BK149" s="154">
        <f>ROUND(L149*K149,2)</f>
        <v>0</v>
      </c>
      <c r="BL149" s="24" t="s">
        <v>767</v>
      </c>
      <c r="BM149" s="24" t="s">
        <v>1010</v>
      </c>
    </row>
    <row r="150" spans="2:65" s="1" customFormat="1" ht="25.5" customHeight="1">
      <c r="B150" s="48"/>
      <c r="C150" s="229" t="s">
        <v>329</v>
      </c>
      <c r="D150" s="229" t="s">
        <v>237</v>
      </c>
      <c r="E150" s="230" t="s">
        <v>843</v>
      </c>
      <c r="F150" s="231" t="s">
        <v>844</v>
      </c>
      <c r="G150" s="231"/>
      <c r="H150" s="231"/>
      <c r="I150" s="231"/>
      <c r="J150" s="232" t="s">
        <v>293</v>
      </c>
      <c r="K150" s="233">
        <v>6.28</v>
      </c>
      <c r="L150" s="234">
        <v>0</v>
      </c>
      <c r="M150" s="235"/>
      <c r="N150" s="233">
        <f>ROUND(L150*K150,2)</f>
        <v>0</v>
      </c>
      <c r="O150" s="233"/>
      <c r="P150" s="233"/>
      <c r="Q150" s="233"/>
      <c r="R150" s="50"/>
      <c r="T150" s="236" t="s">
        <v>21</v>
      </c>
      <c r="U150" s="58" t="s">
        <v>43</v>
      </c>
      <c r="V150" s="49"/>
      <c r="W150" s="237">
        <f>V150*K150</f>
        <v>0</v>
      </c>
      <c r="X150" s="237">
        <v>0</v>
      </c>
      <c r="Y150" s="237">
        <f>X150*K150</f>
        <v>0</v>
      </c>
      <c r="Z150" s="237">
        <v>0</v>
      </c>
      <c r="AA150" s="238">
        <f>Z150*K150</f>
        <v>0</v>
      </c>
      <c r="AR150" s="24" t="s">
        <v>369</v>
      </c>
      <c r="AT150" s="24" t="s">
        <v>237</v>
      </c>
      <c r="AU150" s="24" t="s">
        <v>90</v>
      </c>
      <c r="AY150" s="24" t="s">
        <v>236</v>
      </c>
      <c r="BE150" s="154">
        <f>IF(U150="základní",N150,0)</f>
        <v>0</v>
      </c>
      <c r="BF150" s="154">
        <f>IF(U150="snížená",N150,0)</f>
        <v>0</v>
      </c>
      <c r="BG150" s="154">
        <f>IF(U150="zákl. přenesená",N150,0)</f>
        <v>0</v>
      </c>
      <c r="BH150" s="154">
        <f>IF(U150="sníž. přenesená",N150,0)</f>
        <v>0</v>
      </c>
      <c r="BI150" s="154">
        <f>IF(U150="nulová",N150,0)</f>
        <v>0</v>
      </c>
      <c r="BJ150" s="24" t="s">
        <v>85</v>
      </c>
      <c r="BK150" s="154">
        <f>ROUND(L150*K150,2)</f>
        <v>0</v>
      </c>
      <c r="BL150" s="24" t="s">
        <v>369</v>
      </c>
      <c r="BM150" s="24" t="s">
        <v>1011</v>
      </c>
    </row>
    <row r="151" spans="2:65" s="1" customFormat="1" ht="16.5" customHeight="1">
      <c r="B151" s="48"/>
      <c r="C151" s="271" t="s">
        <v>333</v>
      </c>
      <c r="D151" s="271" t="s">
        <v>385</v>
      </c>
      <c r="E151" s="272" t="s">
        <v>846</v>
      </c>
      <c r="F151" s="273" t="s">
        <v>847</v>
      </c>
      <c r="G151" s="273"/>
      <c r="H151" s="273"/>
      <c r="I151" s="273"/>
      <c r="J151" s="274" t="s">
        <v>395</v>
      </c>
      <c r="K151" s="275">
        <v>5.97</v>
      </c>
      <c r="L151" s="276">
        <v>0</v>
      </c>
      <c r="M151" s="277"/>
      <c r="N151" s="275">
        <f>ROUND(L151*K151,2)</f>
        <v>0</v>
      </c>
      <c r="O151" s="233"/>
      <c r="P151" s="233"/>
      <c r="Q151" s="233"/>
      <c r="R151" s="50"/>
      <c r="T151" s="236" t="s">
        <v>21</v>
      </c>
      <c r="U151" s="58" t="s">
        <v>43</v>
      </c>
      <c r="V151" s="49"/>
      <c r="W151" s="237">
        <f>V151*K151</f>
        <v>0</v>
      </c>
      <c r="X151" s="237">
        <v>0.001</v>
      </c>
      <c r="Y151" s="237">
        <f>X151*K151</f>
        <v>0.00597</v>
      </c>
      <c r="Z151" s="237">
        <v>0</v>
      </c>
      <c r="AA151" s="238">
        <f>Z151*K151</f>
        <v>0</v>
      </c>
      <c r="AR151" s="24" t="s">
        <v>767</v>
      </c>
      <c r="AT151" s="24" t="s">
        <v>385</v>
      </c>
      <c r="AU151" s="24" t="s">
        <v>90</v>
      </c>
      <c r="AY151" s="24" t="s">
        <v>236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24" t="s">
        <v>85</v>
      </c>
      <c r="BK151" s="154">
        <f>ROUND(L151*K151,2)</f>
        <v>0</v>
      </c>
      <c r="BL151" s="24" t="s">
        <v>767</v>
      </c>
      <c r="BM151" s="24" t="s">
        <v>1012</v>
      </c>
    </row>
    <row r="152" spans="2:63" s="10" customFormat="1" ht="29.85" customHeight="1">
      <c r="B152" s="215"/>
      <c r="C152" s="216"/>
      <c r="D152" s="226" t="s">
        <v>212</v>
      </c>
      <c r="E152" s="226"/>
      <c r="F152" s="226"/>
      <c r="G152" s="226"/>
      <c r="H152" s="226"/>
      <c r="I152" s="226"/>
      <c r="J152" s="226"/>
      <c r="K152" s="226"/>
      <c r="L152" s="226"/>
      <c r="M152" s="226"/>
      <c r="N152" s="278">
        <f>BK152</f>
        <v>0</v>
      </c>
      <c r="O152" s="279"/>
      <c r="P152" s="279"/>
      <c r="Q152" s="279"/>
      <c r="R152" s="219"/>
      <c r="T152" s="220"/>
      <c r="U152" s="216"/>
      <c r="V152" s="216"/>
      <c r="W152" s="221">
        <f>SUM(W153:W163)</f>
        <v>0</v>
      </c>
      <c r="X152" s="216"/>
      <c r="Y152" s="221">
        <f>SUM(Y153:Y163)</f>
        <v>9.844901999999998</v>
      </c>
      <c r="Z152" s="216"/>
      <c r="AA152" s="222">
        <f>SUM(AA153:AA163)</f>
        <v>0</v>
      </c>
      <c r="AR152" s="223" t="s">
        <v>250</v>
      </c>
      <c r="AT152" s="224" t="s">
        <v>77</v>
      </c>
      <c r="AU152" s="224" t="s">
        <v>85</v>
      </c>
      <c r="AY152" s="223" t="s">
        <v>236</v>
      </c>
      <c r="BK152" s="225">
        <f>SUM(BK153:BK163)</f>
        <v>0</v>
      </c>
    </row>
    <row r="153" spans="2:65" s="1" customFormat="1" ht="25.5" customHeight="1">
      <c r="B153" s="48"/>
      <c r="C153" s="229" t="s">
        <v>10</v>
      </c>
      <c r="D153" s="229" t="s">
        <v>237</v>
      </c>
      <c r="E153" s="230" t="s">
        <v>855</v>
      </c>
      <c r="F153" s="231" t="s">
        <v>856</v>
      </c>
      <c r="G153" s="231"/>
      <c r="H153" s="231"/>
      <c r="I153" s="231"/>
      <c r="J153" s="232" t="s">
        <v>593</v>
      </c>
      <c r="K153" s="233">
        <v>2.8</v>
      </c>
      <c r="L153" s="234">
        <v>0</v>
      </c>
      <c r="M153" s="235"/>
      <c r="N153" s="233">
        <f>ROUND(L153*K153,2)</f>
        <v>0</v>
      </c>
      <c r="O153" s="233"/>
      <c r="P153" s="233"/>
      <c r="Q153" s="233"/>
      <c r="R153" s="50"/>
      <c r="T153" s="236" t="s">
        <v>21</v>
      </c>
      <c r="U153" s="58" t="s">
        <v>43</v>
      </c>
      <c r="V153" s="49"/>
      <c r="W153" s="237">
        <f>V153*K153</f>
        <v>0</v>
      </c>
      <c r="X153" s="237">
        <v>0</v>
      </c>
      <c r="Y153" s="237">
        <f>X153*K153</f>
        <v>0</v>
      </c>
      <c r="Z153" s="237">
        <v>0</v>
      </c>
      <c r="AA153" s="238">
        <f>Z153*K153</f>
        <v>0</v>
      </c>
      <c r="AR153" s="24" t="s">
        <v>369</v>
      </c>
      <c r="AT153" s="24" t="s">
        <v>237</v>
      </c>
      <c r="AU153" s="24" t="s">
        <v>90</v>
      </c>
      <c r="AY153" s="24" t="s">
        <v>236</v>
      </c>
      <c r="BE153" s="154">
        <f>IF(U153="základní",N153,0)</f>
        <v>0</v>
      </c>
      <c r="BF153" s="154">
        <f>IF(U153="snížená",N153,0)</f>
        <v>0</v>
      </c>
      <c r="BG153" s="154">
        <f>IF(U153="zákl. přenesená",N153,0)</f>
        <v>0</v>
      </c>
      <c r="BH153" s="154">
        <f>IF(U153="sníž. přenesená",N153,0)</f>
        <v>0</v>
      </c>
      <c r="BI153" s="154">
        <f>IF(U153="nulová",N153,0)</f>
        <v>0</v>
      </c>
      <c r="BJ153" s="24" t="s">
        <v>85</v>
      </c>
      <c r="BK153" s="154">
        <f>ROUND(L153*K153,2)</f>
        <v>0</v>
      </c>
      <c r="BL153" s="24" t="s">
        <v>369</v>
      </c>
      <c r="BM153" s="24" t="s">
        <v>1013</v>
      </c>
    </row>
    <row r="154" spans="2:65" s="1" customFormat="1" ht="25.5" customHeight="1">
      <c r="B154" s="48"/>
      <c r="C154" s="229" t="s">
        <v>341</v>
      </c>
      <c r="D154" s="229" t="s">
        <v>237</v>
      </c>
      <c r="E154" s="230" t="s">
        <v>858</v>
      </c>
      <c r="F154" s="231" t="s">
        <v>859</v>
      </c>
      <c r="G154" s="231"/>
      <c r="H154" s="231"/>
      <c r="I154" s="231"/>
      <c r="J154" s="232" t="s">
        <v>593</v>
      </c>
      <c r="K154" s="233">
        <v>2.8</v>
      </c>
      <c r="L154" s="234">
        <v>0</v>
      </c>
      <c r="M154" s="235"/>
      <c r="N154" s="233">
        <f>ROUND(L154*K154,2)</f>
        <v>0</v>
      </c>
      <c r="O154" s="233"/>
      <c r="P154" s="233"/>
      <c r="Q154" s="233"/>
      <c r="R154" s="50"/>
      <c r="T154" s="236" t="s">
        <v>21</v>
      </c>
      <c r="U154" s="58" t="s">
        <v>43</v>
      </c>
      <c r="V154" s="49"/>
      <c r="W154" s="237">
        <f>V154*K154</f>
        <v>0</v>
      </c>
      <c r="X154" s="237">
        <v>2.25634</v>
      </c>
      <c r="Y154" s="237">
        <f>X154*K154</f>
        <v>6.317751999999999</v>
      </c>
      <c r="Z154" s="237">
        <v>0</v>
      </c>
      <c r="AA154" s="238">
        <f>Z154*K154</f>
        <v>0</v>
      </c>
      <c r="AR154" s="24" t="s">
        <v>369</v>
      </c>
      <c r="AT154" s="24" t="s">
        <v>237</v>
      </c>
      <c r="AU154" s="24" t="s">
        <v>90</v>
      </c>
      <c r="AY154" s="24" t="s">
        <v>236</v>
      </c>
      <c r="BE154" s="154">
        <f>IF(U154="základní",N154,0)</f>
        <v>0</v>
      </c>
      <c r="BF154" s="154">
        <f>IF(U154="snížená",N154,0)</f>
        <v>0</v>
      </c>
      <c r="BG154" s="154">
        <f>IF(U154="zákl. přenesená",N154,0)</f>
        <v>0</v>
      </c>
      <c r="BH154" s="154">
        <f>IF(U154="sníž. přenesená",N154,0)</f>
        <v>0</v>
      </c>
      <c r="BI154" s="154">
        <f>IF(U154="nulová",N154,0)</f>
        <v>0</v>
      </c>
      <c r="BJ154" s="24" t="s">
        <v>85</v>
      </c>
      <c r="BK154" s="154">
        <f>ROUND(L154*K154,2)</f>
        <v>0</v>
      </c>
      <c r="BL154" s="24" t="s">
        <v>369</v>
      </c>
      <c r="BM154" s="24" t="s">
        <v>1014</v>
      </c>
    </row>
    <row r="155" spans="2:65" s="1" customFormat="1" ht="16.5" customHeight="1">
      <c r="B155" s="48"/>
      <c r="C155" s="271" t="s">
        <v>346</v>
      </c>
      <c r="D155" s="271" t="s">
        <v>385</v>
      </c>
      <c r="E155" s="272" t="s">
        <v>861</v>
      </c>
      <c r="F155" s="273" t="s">
        <v>862</v>
      </c>
      <c r="G155" s="273"/>
      <c r="H155" s="273"/>
      <c r="I155" s="273"/>
      <c r="J155" s="274" t="s">
        <v>766</v>
      </c>
      <c r="K155" s="275">
        <v>4</v>
      </c>
      <c r="L155" s="276">
        <v>0</v>
      </c>
      <c r="M155" s="277"/>
      <c r="N155" s="275">
        <f>ROUND(L155*K155,2)</f>
        <v>0</v>
      </c>
      <c r="O155" s="233"/>
      <c r="P155" s="233"/>
      <c r="Q155" s="233"/>
      <c r="R155" s="50"/>
      <c r="T155" s="236" t="s">
        <v>21</v>
      </c>
      <c r="U155" s="58" t="s">
        <v>43</v>
      </c>
      <c r="V155" s="49"/>
      <c r="W155" s="237">
        <f>V155*K155</f>
        <v>0</v>
      </c>
      <c r="X155" s="237">
        <v>0</v>
      </c>
      <c r="Y155" s="237">
        <f>X155*K155</f>
        <v>0</v>
      </c>
      <c r="Z155" s="237">
        <v>0</v>
      </c>
      <c r="AA155" s="238">
        <f>Z155*K155</f>
        <v>0</v>
      </c>
      <c r="AR155" s="24" t="s">
        <v>835</v>
      </c>
      <c r="AT155" s="24" t="s">
        <v>385</v>
      </c>
      <c r="AU155" s="24" t="s">
        <v>90</v>
      </c>
      <c r="AY155" s="24" t="s">
        <v>236</v>
      </c>
      <c r="BE155" s="154">
        <f>IF(U155="základní",N155,0)</f>
        <v>0</v>
      </c>
      <c r="BF155" s="154">
        <f>IF(U155="snížená",N155,0)</f>
        <v>0</v>
      </c>
      <c r="BG155" s="154">
        <f>IF(U155="zákl. přenesená",N155,0)</f>
        <v>0</v>
      </c>
      <c r="BH155" s="154">
        <f>IF(U155="sníž. přenesená",N155,0)</f>
        <v>0</v>
      </c>
      <c r="BI155" s="154">
        <f>IF(U155="nulová",N155,0)</f>
        <v>0</v>
      </c>
      <c r="BJ155" s="24" t="s">
        <v>85</v>
      </c>
      <c r="BK155" s="154">
        <f>ROUND(L155*K155,2)</f>
        <v>0</v>
      </c>
      <c r="BL155" s="24" t="s">
        <v>369</v>
      </c>
      <c r="BM155" s="24" t="s">
        <v>1015</v>
      </c>
    </row>
    <row r="156" spans="2:65" s="1" customFormat="1" ht="38.25" customHeight="1">
      <c r="B156" s="48"/>
      <c r="C156" s="229" t="s">
        <v>352</v>
      </c>
      <c r="D156" s="229" t="s">
        <v>237</v>
      </c>
      <c r="E156" s="230" t="s">
        <v>864</v>
      </c>
      <c r="F156" s="231" t="s">
        <v>865</v>
      </c>
      <c r="G156" s="231"/>
      <c r="H156" s="231"/>
      <c r="I156" s="231"/>
      <c r="J156" s="232" t="s">
        <v>293</v>
      </c>
      <c r="K156" s="233">
        <v>12</v>
      </c>
      <c r="L156" s="234">
        <v>0</v>
      </c>
      <c r="M156" s="235"/>
      <c r="N156" s="233">
        <f>ROUND(L156*K156,2)</f>
        <v>0</v>
      </c>
      <c r="O156" s="233"/>
      <c r="P156" s="233"/>
      <c r="Q156" s="233"/>
      <c r="R156" s="50"/>
      <c r="T156" s="236" t="s">
        <v>21</v>
      </c>
      <c r="U156" s="58" t="s">
        <v>43</v>
      </c>
      <c r="V156" s="49"/>
      <c r="W156" s="237">
        <f>V156*K156</f>
        <v>0</v>
      </c>
      <c r="X156" s="237">
        <v>0</v>
      </c>
      <c r="Y156" s="237">
        <f>X156*K156</f>
        <v>0</v>
      </c>
      <c r="Z156" s="237">
        <v>0</v>
      </c>
      <c r="AA156" s="238">
        <f>Z156*K156</f>
        <v>0</v>
      </c>
      <c r="AR156" s="24" t="s">
        <v>369</v>
      </c>
      <c r="AT156" s="24" t="s">
        <v>237</v>
      </c>
      <c r="AU156" s="24" t="s">
        <v>90</v>
      </c>
      <c r="AY156" s="24" t="s">
        <v>236</v>
      </c>
      <c r="BE156" s="154">
        <f>IF(U156="základní",N156,0)</f>
        <v>0</v>
      </c>
      <c r="BF156" s="154">
        <f>IF(U156="snížená",N156,0)</f>
        <v>0</v>
      </c>
      <c r="BG156" s="154">
        <f>IF(U156="zákl. přenesená",N156,0)</f>
        <v>0</v>
      </c>
      <c r="BH156" s="154">
        <f>IF(U156="sníž. přenesená",N156,0)</f>
        <v>0</v>
      </c>
      <c r="BI156" s="154">
        <f>IF(U156="nulová",N156,0)</f>
        <v>0</v>
      </c>
      <c r="BJ156" s="24" t="s">
        <v>85</v>
      </c>
      <c r="BK156" s="154">
        <f>ROUND(L156*K156,2)</f>
        <v>0</v>
      </c>
      <c r="BL156" s="24" t="s">
        <v>369</v>
      </c>
      <c r="BM156" s="24" t="s">
        <v>1016</v>
      </c>
    </row>
    <row r="157" spans="2:65" s="1" customFormat="1" ht="38.25" customHeight="1">
      <c r="B157" s="48"/>
      <c r="C157" s="229" t="s">
        <v>357</v>
      </c>
      <c r="D157" s="229" t="s">
        <v>237</v>
      </c>
      <c r="E157" s="230" t="s">
        <v>867</v>
      </c>
      <c r="F157" s="231" t="s">
        <v>868</v>
      </c>
      <c r="G157" s="231"/>
      <c r="H157" s="231"/>
      <c r="I157" s="231"/>
      <c r="J157" s="232" t="s">
        <v>293</v>
      </c>
      <c r="K157" s="233">
        <v>33</v>
      </c>
      <c r="L157" s="234">
        <v>0</v>
      </c>
      <c r="M157" s="235"/>
      <c r="N157" s="233">
        <f>ROUND(L157*K157,2)</f>
        <v>0</v>
      </c>
      <c r="O157" s="233"/>
      <c r="P157" s="233"/>
      <c r="Q157" s="233"/>
      <c r="R157" s="50"/>
      <c r="T157" s="236" t="s">
        <v>21</v>
      </c>
      <c r="U157" s="58" t="s">
        <v>43</v>
      </c>
      <c r="V157" s="49"/>
      <c r="W157" s="237">
        <f>V157*K157</f>
        <v>0</v>
      </c>
      <c r="X157" s="237">
        <v>0</v>
      </c>
      <c r="Y157" s="237">
        <f>X157*K157</f>
        <v>0</v>
      </c>
      <c r="Z157" s="237">
        <v>0</v>
      </c>
      <c r="AA157" s="238">
        <f>Z157*K157</f>
        <v>0</v>
      </c>
      <c r="AR157" s="24" t="s">
        <v>369</v>
      </c>
      <c r="AT157" s="24" t="s">
        <v>237</v>
      </c>
      <c r="AU157" s="24" t="s">
        <v>90</v>
      </c>
      <c r="AY157" s="24" t="s">
        <v>236</v>
      </c>
      <c r="BE157" s="154">
        <f>IF(U157="základní",N157,0)</f>
        <v>0</v>
      </c>
      <c r="BF157" s="154">
        <f>IF(U157="snížená",N157,0)</f>
        <v>0</v>
      </c>
      <c r="BG157" s="154">
        <f>IF(U157="zákl. přenesená",N157,0)</f>
        <v>0</v>
      </c>
      <c r="BH157" s="154">
        <f>IF(U157="sníž. přenesená",N157,0)</f>
        <v>0</v>
      </c>
      <c r="BI157" s="154">
        <f>IF(U157="nulová",N157,0)</f>
        <v>0</v>
      </c>
      <c r="BJ157" s="24" t="s">
        <v>85</v>
      </c>
      <c r="BK157" s="154">
        <f>ROUND(L157*K157,2)</f>
        <v>0</v>
      </c>
      <c r="BL157" s="24" t="s">
        <v>369</v>
      </c>
      <c r="BM157" s="24" t="s">
        <v>1017</v>
      </c>
    </row>
    <row r="158" spans="2:65" s="1" customFormat="1" ht="38.25" customHeight="1">
      <c r="B158" s="48"/>
      <c r="C158" s="229" t="s">
        <v>362</v>
      </c>
      <c r="D158" s="229" t="s">
        <v>237</v>
      </c>
      <c r="E158" s="230" t="s">
        <v>870</v>
      </c>
      <c r="F158" s="231" t="s">
        <v>871</v>
      </c>
      <c r="G158" s="231"/>
      <c r="H158" s="231"/>
      <c r="I158" s="231"/>
      <c r="J158" s="232" t="s">
        <v>293</v>
      </c>
      <c r="K158" s="233">
        <v>45</v>
      </c>
      <c r="L158" s="234">
        <v>0</v>
      </c>
      <c r="M158" s="235"/>
      <c r="N158" s="233">
        <f>ROUND(L158*K158,2)</f>
        <v>0</v>
      </c>
      <c r="O158" s="233"/>
      <c r="P158" s="233"/>
      <c r="Q158" s="233"/>
      <c r="R158" s="50"/>
      <c r="T158" s="236" t="s">
        <v>21</v>
      </c>
      <c r="U158" s="58" t="s">
        <v>43</v>
      </c>
      <c r="V158" s="49"/>
      <c r="W158" s="237">
        <f>V158*K158</f>
        <v>0</v>
      </c>
      <c r="X158" s="237">
        <v>0.07807</v>
      </c>
      <c r="Y158" s="237">
        <f>X158*K158</f>
        <v>3.51315</v>
      </c>
      <c r="Z158" s="237">
        <v>0</v>
      </c>
      <c r="AA158" s="238">
        <f>Z158*K158</f>
        <v>0</v>
      </c>
      <c r="AR158" s="24" t="s">
        <v>369</v>
      </c>
      <c r="AT158" s="24" t="s">
        <v>237</v>
      </c>
      <c r="AU158" s="24" t="s">
        <v>90</v>
      </c>
      <c r="AY158" s="24" t="s">
        <v>236</v>
      </c>
      <c r="BE158" s="154">
        <f>IF(U158="základní",N158,0)</f>
        <v>0</v>
      </c>
      <c r="BF158" s="154">
        <f>IF(U158="snížená",N158,0)</f>
        <v>0</v>
      </c>
      <c r="BG158" s="154">
        <f>IF(U158="zákl. přenesená",N158,0)</f>
        <v>0</v>
      </c>
      <c r="BH158" s="154">
        <f>IF(U158="sníž. přenesená",N158,0)</f>
        <v>0</v>
      </c>
      <c r="BI158" s="154">
        <f>IF(U158="nulová",N158,0)</f>
        <v>0</v>
      </c>
      <c r="BJ158" s="24" t="s">
        <v>85</v>
      </c>
      <c r="BK158" s="154">
        <f>ROUND(L158*K158,2)</f>
        <v>0</v>
      </c>
      <c r="BL158" s="24" t="s">
        <v>369</v>
      </c>
      <c r="BM158" s="24" t="s">
        <v>1018</v>
      </c>
    </row>
    <row r="159" spans="2:65" s="1" customFormat="1" ht="16.5" customHeight="1">
      <c r="B159" s="48"/>
      <c r="C159" s="271" t="s">
        <v>366</v>
      </c>
      <c r="D159" s="271" t="s">
        <v>385</v>
      </c>
      <c r="E159" s="272" t="s">
        <v>873</v>
      </c>
      <c r="F159" s="273" t="s">
        <v>874</v>
      </c>
      <c r="G159" s="273"/>
      <c r="H159" s="273"/>
      <c r="I159" s="273"/>
      <c r="J159" s="274" t="s">
        <v>385</v>
      </c>
      <c r="K159" s="275">
        <v>42</v>
      </c>
      <c r="L159" s="276">
        <v>0</v>
      </c>
      <c r="M159" s="277"/>
      <c r="N159" s="275">
        <f>ROUND(L159*K159,2)</f>
        <v>0</v>
      </c>
      <c r="O159" s="233"/>
      <c r="P159" s="233"/>
      <c r="Q159" s="233"/>
      <c r="R159" s="50"/>
      <c r="T159" s="236" t="s">
        <v>21</v>
      </c>
      <c r="U159" s="58" t="s">
        <v>43</v>
      </c>
      <c r="V159" s="49"/>
      <c r="W159" s="237">
        <f>V159*K159</f>
        <v>0</v>
      </c>
      <c r="X159" s="237">
        <v>0</v>
      </c>
      <c r="Y159" s="237">
        <f>X159*K159</f>
        <v>0</v>
      </c>
      <c r="Z159" s="237">
        <v>0</v>
      </c>
      <c r="AA159" s="238">
        <f>Z159*K159</f>
        <v>0</v>
      </c>
      <c r="AR159" s="24" t="s">
        <v>835</v>
      </c>
      <c r="AT159" s="24" t="s">
        <v>385</v>
      </c>
      <c r="AU159" s="24" t="s">
        <v>90</v>
      </c>
      <c r="AY159" s="24" t="s">
        <v>236</v>
      </c>
      <c r="BE159" s="154">
        <f>IF(U159="základní",N159,0)</f>
        <v>0</v>
      </c>
      <c r="BF159" s="154">
        <f>IF(U159="snížená",N159,0)</f>
        <v>0</v>
      </c>
      <c r="BG159" s="154">
        <f>IF(U159="zákl. přenesená",N159,0)</f>
        <v>0</v>
      </c>
      <c r="BH159" s="154">
        <f>IF(U159="sníž. přenesená",N159,0)</f>
        <v>0</v>
      </c>
      <c r="BI159" s="154">
        <f>IF(U159="nulová",N159,0)</f>
        <v>0</v>
      </c>
      <c r="BJ159" s="24" t="s">
        <v>85</v>
      </c>
      <c r="BK159" s="154">
        <f>ROUND(L159*K159,2)</f>
        <v>0</v>
      </c>
      <c r="BL159" s="24" t="s">
        <v>369</v>
      </c>
      <c r="BM159" s="24" t="s">
        <v>1019</v>
      </c>
    </row>
    <row r="160" spans="2:65" s="1" customFormat="1" ht="16.5" customHeight="1">
      <c r="B160" s="48"/>
      <c r="C160" s="271" t="s">
        <v>473</v>
      </c>
      <c r="D160" s="271" t="s">
        <v>385</v>
      </c>
      <c r="E160" s="272" t="s">
        <v>876</v>
      </c>
      <c r="F160" s="273" t="s">
        <v>877</v>
      </c>
      <c r="G160" s="273"/>
      <c r="H160" s="273"/>
      <c r="I160" s="273"/>
      <c r="J160" s="274" t="s">
        <v>344</v>
      </c>
      <c r="K160" s="275">
        <v>2.28</v>
      </c>
      <c r="L160" s="276">
        <v>0</v>
      </c>
      <c r="M160" s="277"/>
      <c r="N160" s="275">
        <f>ROUND(L160*K160,2)</f>
        <v>0</v>
      </c>
      <c r="O160" s="233"/>
      <c r="P160" s="233"/>
      <c r="Q160" s="233"/>
      <c r="R160" s="50"/>
      <c r="T160" s="236" t="s">
        <v>21</v>
      </c>
      <c r="U160" s="58" t="s">
        <v>43</v>
      </c>
      <c r="V160" s="49"/>
      <c r="W160" s="237">
        <f>V160*K160</f>
        <v>0</v>
      </c>
      <c r="X160" s="237">
        <v>0</v>
      </c>
      <c r="Y160" s="237">
        <f>X160*K160</f>
        <v>0</v>
      </c>
      <c r="Z160" s="237">
        <v>0</v>
      </c>
      <c r="AA160" s="238">
        <f>Z160*K160</f>
        <v>0</v>
      </c>
      <c r="AR160" s="24" t="s">
        <v>835</v>
      </c>
      <c r="AT160" s="24" t="s">
        <v>385</v>
      </c>
      <c r="AU160" s="24" t="s">
        <v>90</v>
      </c>
      <c r="AY160" s="24" t="s">
        <v>236</v>
      </c>
      <c r="BE160" s="154">
        <f>IF(U160="základní",N160,0)</f>
        <v>0</v>
      </c>
      <c r="BF160" s="154">
        <f>IF(U160="snížená",N160,0)</f>
        <v>0</v>
      </c>
      <c r="BG160" s="154">
        <f>IF(U160="zákl. přenesená",N160,0)</f>
        <v>0</v>
      </c>
      <c r="BH160" s="154">
        <f>IF(U160="sníž. přenesená",N160,0)</f>
        <v>0</v>
      </c>
      <c r="BI160" s="154">
        <f>IF(U160="nulová",N160,0)</f>
        <v>0</v>
      </c>
      <c r="BJ160" s="24" t="s">
        <v>85</v>
      </c>
      <c r="BK160" s="154">
        <f>ROUND(L160*K160,2)</f>
        <v>0</v>
      </c>
      <c r="BL160" s="24" t="s">
        <v>369</v>
      </c>
      <c r="BM160" s="24" t="s">
        <v>1020</v>
      </c>
    </row>
    <row r="161" spans="2:65" s="1" customFormat="1" ht="25.5" customHeight="1">
      <c r="B161" s="48"/>
      <c r="C161" s="229" t="s">
        <v>476</v>
      </c>
      <c r="D161" s="229" t="s">
        <v>237</v>
      </c>
      <c r="E161" s="230" t="s">
        <v>879</v>
      </c>
      <c r="F161" s="231" t="s">
        <v>880</v>
      </c>
      <c r="G161" s="231"/>
      <c r="H161" s="231"/>
      <c r="I161" s="231"/>
      <c r="J161" s="232" t="s">
        <v>293</v>
      </c>
      <c r="K161" s="233">
        <v>40</v>
      </c>
      <c r="L161" s="234">
        <v>0</v>
      </c>
      <c r="M161" s="235"/>
      <c r="N161" s="233">
        <f>ROUND(L161*K161,2)</f>
        <v>0</v>
      </c>
      <c r="O161" s="233"/>
      <c r="P161" s="233"/>
      <c r="Q161" s="233"/>
      <c r="R161" s="50"/>
      <c r="T161" s="236" t="s">
        <v>21</v>
      </c>
      <c r="U161" s="58" t="s">
        <v>43</v>
      </c>
      <c r="V161" s="49"/>
      <c r="W161" s="237">
        <f>V161*K161</f>
        <v>0</v>
      </c>
      <c r="X161" s="237">
        <v>0</v>
      </c>
      <c r="Y161" s="237">
        <f>X161*K161</f>
        <v>0</v>
      </c>
      <c r="Z161" s="237">
        <v>0</v>
      </c>
      <c r="AA161" s="238">
        <f>Z161*K161</f>
        <v>0</v>
      </c>
      <c r="AR161" s="24" t="s">
        <v>369</v>
      </c>
      <c r="AT161" s="24" t="s">
        <v>237</v>
      </c>
      <c r="AU161" s="24" t="s">
        <v>90</v>
      </c>
      <c r="AY161" s="24" t="s">
        <v>236</v>
      </c>
      <c r="BE161" s="154">
        <f>IF(U161="základní",N161,0)</f>
        <v>0</v>
      </c>
      <c r="BF161" s="154">
        <f>IF(U161="snížená",N161,0)</f>
        <v>0</v>
      </c>
      <c r="BG161" s="154">
        <f>IF(U161="zákl. přenesená",N161,0)</f>
        <v>0</v>
      </c>
      <c r="BH161" s="154">
        <f>IF(U161="sníž. přenesená",N161,0)</f>
        <v>0</v>
      </c>
      <c r="BI161" s="154">
        <f>IF(U161="nulová",N161,0)</f>
        <v>0</v>
      </c>
      <c r="BJ161" s="24" t="s">
        <v>85</v>
      </c>
      <c r="BK161" s="154">
        <f>ROUND(L161*K161,2)</f>
        <v>0</v>
      </c>
      <c r="BL161" s="24" t="s">
        <v>369</v>
      </c>
      <c r="BM161" s="24" t="s">
        <v>1021</v>
      </c>
    </row>
    <row r="162" spans="2:65" s="1" customFormat="1" ht="25.5" customHeight="1">
      <c r="B162" s="48"/>
      <c r="C162" s="271" t="s">
        <v>481</v>
      </c>
      <c r="D162" s="271" t="s">
        <v>385</v>
      </c>
      <c r="E162" s="272" t="s">
        <v>882</v>
      </c>
      <c r="F162" s="273" t="s">
        <v>883</v>
      </c>
      <c r="G162" s="273"/>
      <c r="H162" s="273"/>
      <c r="I162" s="273"/>
      <c r="J162" s="274" t="s">
        <v>293</v>
      </c>
      <c r="K162" s="275">
        <v>40</v>
      </c>
      <c r="L162" s="276">
        <v>0</v>
      </c>
      <c r="M162" s="277"/>
      <c r="N162" s="275">
        <f>ROUND(L162*K162,2)</f>
        <v>0</v>
      </c>
      <c r="O162" s="233"/>
      <c r="P162" s="233"/>
      <c r="Q162" s="233"/>
      <c r="R162" s="50"/>
      <c r="T162" s="236" t="s">
        <v>21</v>
      </c>
      <c r="U162" s="58" t="s">
        <v>43</v>
      </c>
      <c r="V162" s="49"/>
      <c r="W162" s="237">
        <f>V162*K162</f>
        <v>0</v>
      </c>
      <c r="X162" s="237">
        <v>0.00035</v>
      </c>
      <c r="Y162" s="237">
        <f>X162*K162</f>
        <v>0.014</v>
      </c>
      <c r="Z162" s="237">
        <v>0</v>
      </c>
      <c r="AA162" s="238">
        <f>Z162*K162</f>
        <v>0</v>
      </c>
      <c r="AR162" s="24" t="s">
        <v>767</v>
      </c>
      <c r="AT162" s="24" t="s">
        <v>385</v>
      </c>
      <c r="AU162" s="24" t="s">
        <v>90</v>
      </c>
      <c r="AY162" s="24" t="s">
        <v>236</v>
      </c>
      <c r="BE162" s="154">
        <f>IF(U162="základní",N162,0)</f>
        <v>0</v>
      </c>
      <c r="BF162" s="154">
        <f>IF(U162="snížená",N162,0)</f>
        <v>0</v>
      </c>
      <c r="BG162" s="154">
        <f>IF(U162="zákl. přenesená",N162,0)</f>
        <v>0</v>
      </c>
      <c r="BH162" s="154">
        <f>IF(U162="sníž. přenesená",N162,0)</f>
        <v>0</v>
      </c>
      <c r="BI162" s="154">
        <f>IF(U162="nulová",N162,0)</f>
        <v>0</v>
      </c>
      <c r="BJ162" s="24" t="s">
        <v>85</v>
      </c>
      <c r="BK162" s="154">
        <f>ROUND(L162*K162,2)</f>
        <v>0</v>
      </c>
      <c r="BL162" s="24" t="s">
        <v>767</v>
      </c>
      <c r="BM162" s="24" t="s">
        <v>1022</v>
      </c>
    </row>
    <row r="163" spans="2:65" s="1" customFormat="1" ht="25.5" customHeight="1">
      <c r="B163" s="48"/>
      <c r="C163" s="229" t="s">
        <v>484</v>
      </c>
      <c r="D163" s="229" t="s">
        <v>237</v>
      </c>
      <c r="E163" s="230" t="s">
        <v>894</v>
      </c>
      <c r="F163" s="231" t="s">
        <v>895</v>
      </c>
      <c r="G163" s="231"/>
      <c r="H163" s="231"/>
      <c r="I163" s="231"/>
      <c r="J163" s="232" t="s">
        <v>593</v>
      </c>
      <c r="K163" s="233">
        <v>23</v>
      </c>
      <c r="L163" s="234">
        <v>0</v>
      </c>
      <c r="M163" s="235"/>
      <c r="N163" s="233">
        <f>ROUND(L163*K163,2)</f>
        <v>0</v>
      </c>
      <c r="O163" s="233"/>
      <c r="P163" s="233"/>
      <c r="Q163" s="233"/>
      <c r="R163" s="50"/>
      <c r="T163" s="236" t="s">
        <v>21</v>
      </c>
      <c r="U163" s="58" t="s">
        <v>43</v>
      </c>
      <c r="V163" s="49"/>
      <c r="W163" s="237">
        <f>V163*K163</f>
        <v>0</v>
      </c>
      <c r="X163" s="237">
        <v>0</v>
      </c>
      <c r="Y163" s="237">
        <f>X163*K163</f>
        <v>0</v>
      </c>
      <c r="Z163" s="237">
        <v>0</v>
      </c>
      <c r="AA163" s="238">
        <f>Z163*K163</f>
        <v>0</v>
      </c>
      <c r="AR163" s="24" t="s">
        <v>369</v>
      </c>
      <c r="AT163" s="24" t="s">
        <v>237</v>
      </c>
      <c r="AU163" s="24" t="s">
        <v>90</v>
      </c>
      <c r="AY163" s="24" t="s">
        <v>236</v>
      </c>
      <c r="BE163" s="154">
        <f>IF(U163="základní",N163,0)</f>
        <v>0</v>
      </c>
      <c r="BF163" s="154">
        <f>IF(U163="snížená",N163,0)</f>
        <v>0</v>
      </c>
      <c r="BG163" s="154">
        <f>IF(U163="zákl. přenesená",N163,0)</f>
        <v>0</v>
      </c>
      <c r="BH163" s="154">
        <f>IF(U163="sníž. přenesená",N163,0)</f>
        <v>0</v>
      </c>
      <c r="BI163" s="154">
        <f>IF(U163="nulová",N163,0)</f>
        <v>0</v>
      </c>
      <c r="BJ163" s="24" t="s">
        <v>85</v>
      </c>
      <c r="BK163" s="154">
        <f>ROUND(L163*K163,2)</f>
        <v>0</v>
      </c>
      <c r="BL163" s="24" t="s">
        <v>369</v>
      </c>
      <c r="BM163" s="24" t="s">
        <v>1023</v>
      </c>
    </row>
    <row r="164" spans="2:63" s="10" customFormat="1" ht="37.4" customHeight="1">
      <c r="B164" s="215"/>
      <c r="C164" s="216"/>
      <c r="D164" s="217" t="s">
        <v>375</v>
      </c>
      <c r="E164" s="217"/>
      <c r="F164" s="217"/>
      <c r="G164" s="217"/>
      <c r="H164" s="217"/>
      <c r="I164" s="217"/>
      <c r="J164" s="217"/>
      <c r="K164" s="217"/>
      <c r="L164" s="217"/>
      <c r="M164" s="217"/>
      <c r="N164" s="280">
        <f>BK164</f>
        <v>0</v>
      </c>
      <c r="O164" s="281"/>
      <c r="P164" s="281"/>
      <c r="Q164" s="281"/>
      <c r="R164" s="219"/>
      <c r="T164" s="220"/>
      <c r="U164" s="216"/>
      <c r="V164" s="216"/>
      <c r="W164" s="221">
        <f>W165+W166+W167+W170+W173+W175</f>
        <v>0</v>
      </c>
      <c r="X164" s="216"/>
      <c r="Y164" s="221">
        <f>Y165+Y166+Y167+Y170+Y173+Y175</f>
        <v>0</v>
      </c>
      <c r="Z164" s="216"/>
      <c r="AA164" s="222">
        <f>AA165+AA166+AA167+AA170+AA173+AA175</f>
        <v>0</v>
      </c>
      <c r="AR164" s="223" t="s">
        <v>260</v>
      </c>
      <c r="AT164" s="224" t="s">
        <v>77</v>
      </c>
      <c r="AU164" s="224" t="s">
        <v>78</v>
      </c>
      <c r="AY164" s="223" t="s">
        <v>236</v>
      </c>
      <c r="BK164" s="225">
        <f>BK165+BK166+BK167+BK170+BK173+BK175</f>
        <v>0</v>
      </c>
    </row>
    <row r="165" spans="2:65" s="1" customFormat="1" ht="16.5" customHeight="1">
      <c r="B165" s="48"/>
      <c r="C165" s="229" t="s">
        <v>487</v>
      </c>
      <c r="D165" s="229" t="s">
        <v>237</v>
      </c>
      <c r="E165" s="230" t="s">
        <v>897</v>
      </c>
      <c r="F165" s="231" t="s">
        <v>898</v>
      </c>
      <c r="G165" s="231"/>
      <c r="H165" s="231"/>
      <c r="I165" s="231"/>
      <c r="J165" s="232" t="s">
        <v>899</v>
      </c>
      <c r="K165" s="233">
        <v>1</v>
      </c>
      <c r="L165" s="234">
        <v>0</v>
      </c>
      <c r="M165" s="235"/>
      <c r="N165" s="233">
        <f>ROUND(L165*K165,2)</f>
        <v>0</v>
      </c>
      <c r="O165" s="233"/>
      <c r="P165" s="233"/>
      <c r="Q165" s="233"/>
      <c r="R165" s="50"/>
      <c r="T165" s="236" t="s">
        <v>21</v>
      </c>
      <c r="U165" s="58" t="s">
        <v>43</v>
      </c>
      <c r="V165" s="49"/>
      <c r="W165" s="237">
        <f>V165*K165</f>
        <v>0</v>
      </c>
      <c r="X165" s="237">
        <v>0</v>
      </c>
      <c r="Y165" s="237">
        <f>X165*K165</f>
        <v>0</v>
      </c>
      <c r="Z165" s="237">
        <v>0</v>
      </c>
      <c r="AA165" s="238">
        <f>Z165*K165</f>
        <v>0</v>
      </c>
      <c r="AR165" s="24" t="s">
        <v>495</v>
      </c>
      <c r="AT165" s="24" t="s">
        <v>237</v>
      </c>
      <c r="AU165" s="24" t="s">
        <v>85</v>
      </c>
      <c r="AY165" s="24" t="s">
        <v>236</v>
      </c>
      <c r="BE165" s="154">
        <f>IF(U165="základní",N165,0)</f>
        <v>0</v>
      </c>
      <c r="BF165" s="154">
        <f>IF(U165="snížená",N165,0)</f>
        <v>0</v>
      </c>
      <c r="BG165" s="154">
        <f>IF(U165="zákl. přenesená",N165,0)</f>
        <v>0</v>
      </c>
      <c r="BH165" s="154">
        <f>IF(U165="sníž. přenesená",N165,0)</f>
        <v>0</v>
      </c>
      <c r="BI165" s="154">
        <f>IF(U165="nulová",N165,0)</f>
        <v>0</v>
      </c>
      <c r="BJ165" s="24" t="s">
        <v>85</v>
      </c>
      <c r="BK165" s="154">
        <f>ROUND(L165*K165,2)</f>
        <v>0</v>
      </c>
      <c r="BL165" s="24" t="s">
        <v>495</v>
      </c>
      <c r="BM165" s="24" t="s">
        <v>1024</v>
      </c>
    </row>
    <row r="166" spans="2:65" s="1" customFormat="1" ht="16.5" customHeight="1">
      <c r="B166" s="48"/>
      <c r="C166" s="229" t="s">
        <v>491</v>
      </c>
      <c r="D166" s="229" t="s">
        <v>237</v>
      </c>
      <c r="E166" s="230" t="s">
        <v>502</v>
      </c>
      <c r="F166" s="231" t="s">
        <v>503</v>
      </c>
      <c r="G166" s="231"/>
      <c r="H166" s="231"/>
      <c r="I166" s="231"/>
      <c r="J166" s="232" t="s">
        <v>899</v>
      </c>
      <c r="K166" s="233">
        <v>1</v>
      </c>
      <c r="L166" s="234">
        <v>0</v>
      </c>
      <c r="M166" s="235"/>
      <c r="N166" s="233">
        <f>ROUND(L166*K166,2)</f>
        <v>0</v>
      </c>
      <c r="O166" s="233"/>
      <c r="P166" s="233"/>
      <c r="Q166" s="233"/>
      <c r="R166" s="50"/>
      <c r="T166" s="236" t="s">
        <v>21</v>
      </c>
      <c r="U166" s="58" t="s">
        <v>43</v>
      </c>
      <c r="V166" s="49"/>
      <c r="W166" s="237">
        <f>V166*K166</f>
        <v>0</v>
      </c>
      <c r="X166" s="237">
        <v>0</v>
      </c>
      <c r="Y166" s="237">
        <f>X166*K166</f>
        <v>0</v>
      </c>
      <c r="Z166" s="237">
        <v>0</v>
      </c>
      <c r="AA166" s="238">
        <f>Z166*K166</f>
        <v>0</v>
      </c>
      <c r="AR166" s="24" t="s">
        <v>495</v>
      </c>
      <c r="AT166" s="24" t="s">
        <v>237</v>
      </c>
      <c r="AU166" s="24" t="s">
        <v>85</v>
      </c>
      <c r="AY166" s="24" t="s">
        <v>236</v>
      </c>
      <c r="BE166" s="154">
        <f>IF(U166="základní",N166,0)</f>
        <v>0</v>
      </c>
      <c r="BF166" s="154">
        <f>IF(U166="snížená",N166,0)</f>
        <v>0</v>
      </c>
      <c r="BG166" s="154">
        <f>IF(U166="zákl. přenesená",N166,0)</f>
        <v>0</v>
      </c>
      <c r="BH166" s="154">
        <f>IF(U166="sníž. přenesená",N166,0)</f>
        <v>0</v>
      </c>
      <c r="BI166" s="154">
        <f>IF(U166="nulová",N166,0)</f>
        <v>0</v>
      </c>
      <c r="BJ166" s="24" t="s">
        <v>85</v>
      </c>
      <c r="BK166" s="154">
        <f>ROUND(L166*K166,2)</f>
        <v>0</v>
      </c>
      <c r="BL166" s="24" t="s">
        <v>495</v>
      </c>
      <c r="BM166" s="24" t="s">
        <v>1025</v>
      </c>
    </row>
    <row r="167" spans="2:63" s="10" customFormat="1" ht="29.85" customHeight="1">
      <c r="B167" s="215"/>
      <c r="C167" s="216"/>
      <c r="D167" s="226" t="s">
        <v>790</v>
      </c>
      <c r="E167" s="226"/>
      <c r="F167" s="226"/>
      <c r="G167" s="226"/>
      <c r="H167" s="226"/>
      <c r="I167" s="226"/>
      <c r="J167" s="226"/>
      <c r="K167" s="226"/>
      <c r="L167" s="226"/>
      <c r="M167" s="226"/>
      <c r="N167" s="278">
        <f>BK167</f>
        <v>0</v>
      </c>
      <c r="O167" s="279"/>
      <c r="P167" s="279"/>
      <c r="Q167" s="279"/>
      <c r="R167" s="219"/>
      <c r="T167" s="220"/>
      <c r="U167" s="216"/>
      <c r="V167" s="216"/>
      <c r="W167" s="221">
        <f>SUM(W168:W169)</f>
        <v>0</v>
      </c>
      <c r="X167" s="216"/>
      <c r="Y167" s="221">
        <f>SUM(Y168:Y169)</f>
        <v>0</v>
      </c>
      <c r="Z167" s="216"/>
      <c r="AA167" s="222">
        <f>SUM(AA168:AA169)</f>
        <v>0</v>
      </c>
      <c r="AR167" s="223" t="s">
        <v>260</v>
      </c>
      <c r="AT167" s="224" t="s">
        <v>77</v>
      </c>
      <c r="AU167" s="224" t="s">
        <v>85</v>
      </c>
      <c r="AY167" s="223" t="s">
        <v>236</v>
      </c>
      <c r="BK167" s="225">
        <f>SUM(BK168:BK169)</f>
        <v>0</v>
      </c>
    </row>
    <row r="168" spans="2:65" s="1" customFormat="1" ht="16.5" customHeight="1">
      <c r="B168" s="48"/>
      <c r="C168" s="229" t="s">
        <v>497</v>
      </c>
      <c r="D168" s="229" t="s">
        <v>237</v>
      </c>
      <c r="E168" s="230" t="s">
        <v>902</v>
      </c>
      <c r="F168" s="231" t="s">
        <v>903</v>
      </c>
      <c r="G168" s="231"/>
      <c r="H168" s="231"/>
      <c r="I168" s="231"/>
      <c r="J168" s="232" t="s">
        <v>438</v>
      </c>
      <c r="K168" s="233">
        <v>4</v>
      </c>
      <c r="L168" s="234">
        <v>0</v>
      </c>
      <c r="M168" s="235"/>
      <c r="N168" s="233">
        <f>ROUND(L168*K168,2)</f>
        <v>0</v>
      </c>
      <c r="O168" s="233"/>
      <c r="P168" s="233"/>
      <c r="Q168" s="233"/>
      <c r="R168" s="50"/>
      <c r="T168" s="236" t="s">
        <v>21</v>
      </c>
      <c r="U168" s="58" t="s">
        <v>43</v>
      </c>
      <c r="V168" s="49"/>
      <c r="W168" s="237">
        <f>V168*K168</f>
        <v>0</v>
      </c>
      <c r="X168" s="237">
        <v>0</v>
      </c>
      <c r="Y168" s="237">
        <f>X168*K168</f>
        <v>0</v>
      </c>
      <c r="Z168" s="237">
        <v>0</v>
      </c>
      <c r="AA168" s="238">
        <f>Z168*K168</f>
        <v>0</v>
      </c>
      <c r="AR168" s="24" t="s">
        <v>495</v>
      </c>
      <c r="AT168" s="24" t="s">
        <v>237</v>
      </c>
      <c r="AU168" s="24" t="s">
        <v>90</v>
      </c>
      <c r="AY168" s="24" t="s">
        <v>236</v>
      </c>
      <c r="BE168" s="154">
        <f>IF(U168="základní",N168,0)</f>
        <v>0</v>
      </c>
      <c r="BF168" s="154">
        <f>IF(U168="snížená",N168,0)</f>
        <v>0</v>
      </c>
      <c r="BG168" s="154">
        <f>IF(U168="zákl. přenesená",N168,0)</f>
        <v>0</v>
      </c>
      <c r="BH168" s="154">
        <f>IF(U168="sníž. přenesená",N168,0)</f>
        <v>0</v>
      </c>
      <c r="BI168" s="154">
        <f>IF(U168="nulová",N168,0)</f>
        <v>0</v>
      </c>
      <c r="BJ168" s="24" t="s">
        <v>85</v>
      </c>
      <c r="BK168" s="154">
        <f>ROUND(L168*K168,2)</f>
        <v>0</v>
      </c>
      <c r="BL168" s="24" t="s">
        <v>495</v>
      </c>
      <c r="BM168" s="24" t="s">
        <v>1026</v>
      </c>
    </row>
    <row r="169" spans="2:65" s="1" customFormat="1" ht="16.5" customHeight="1">
      <c r="B169" s="48"/>
      <c r="C169" s="229" t="s">
        <v>501</v>
      </c>
      <c r="D169" s="229" t="s">
        <v>237</v>
      </c>
      <c r="E169" s="230" t="s">
        <v>905</v>
      </c>
      <c r="F169" s="231" t="s">
        <v>903</v>
      </c>
      <c r="G169" s="231"/>
      <c r="H169" s="231"/>
      <c r="I169" s="231"/>
      <c r="J169" s="232" t="s">
        <v>293</v>
      </c>
      <c r="K169" s="233">
        <v>25</v>
      </c>
      <c r="L169" s="234">
        <v>0</v>
      </c>
      <c r="M169" s="235"/>
      <c r="N169" s="233">
        <f>ROUND(L169*K169,2)</f>
        <v>0</v>
      </c>
      <c r="O169" s="233"/>
      <c r="P169" s="233"/>
      <c r="Q169" s="233"/>
      <c r="R169" s="50"/>
      <c r="T169" s="236" t="s">
        <v>21</v>
      </c>
      <c r="U169" s="58" t="s">
        <v>43</v>
      </c>
      <c r="V169" s="49"/>
      <c r="W169" s="237">
        <f>V169*K169</f>
        <v>0</v>
      </c>
      <c r="X169" s="237">
        <v>0</v>
      </c>
      <c r="Y169" s="237">
        <f>X169*K169</f>
        <v>0</v>
      </c>
      <c r="Z169" s="237">
        <v>0</v>
      </c>
      <c r="AA169" s="238">
        <f>Z169*K169</f>
        <v>0</v>
      </c>
      <c r="AR169" s="24" t="s">
        <v>495</v>
      </c>
      <c r="AT169" s="24" t="s">
        <v>237</v>
      </c>
      <c r="AU169" s="24" t="s">
        <v>90</v>
      </c>
      <c r="AY169" s="24" t="s">
        <v>236</v>
      </c>
      <c r="BE169" s="154">
        <f>IF(U169="základní",N169,0)</f>
        <v>0</v>
      </c>
      <c r="BF169" s="154">
        <f>IF(U169="snížená",N169,0)</f>
        <v>0</v>
      </c>
      <c r="BG169" s="154">
        <f>IF(U169="zákl. přenesená",N169,0)</f>
        <v>0</v>
      </c>
      <c r="BH169" s="154">
        <f>IF(U169="sníž. přenesená",N169,0)</f>
        <v>0</v>
      </c>
      <c r="BI169" s="154">
        <f>IF(U169="nulová",N169,0)</f>
        <v>0</v>
      </c>
      <c r="BJ169" s="24" t="s">
        <v>85</v>
      </c>
      <c r="BK169" s="154">
        <f>ROUND(L169*K169,2)</f>
        <v>0</v>
      </c>
      <c r="BL169" s="24" t="s">
        <v>495</v>
      </c>
      <c r="BM169" s="24" t="s">
        <v>1027</v>
      </c>
    </row>
    <row r="170" spans="2:63" s="10" customFormat="1" ht="29.85" customHeight="1">
      <c r="B170" s="215"/>
      <c r="C170" s="216"/>
      <c r="D170" s="226" t="s">
        <v>791</v>
      </c>
      <c r="E170" s="226"/>
      <c r="F170" s="226"/>
      <c r="G170" s="226"/>
      <c r="H170" s="226"/>
      <c r="I170" s="226"/>
      <c r="J170" s="226"/>
      <c r="K170" s="226"/>
      <c r="L170" s="226"/>
      <c r="M170" s="226"/>
      <c r="N170" s="278">
        <f>BK170</f>
        <v>0</v>
      </c>
      <c r="O170" s="279"/>
      <c r="P170" s="279"/>
      <c r="Q170" s="279"/>
      <c r="R170" s="219"/>
      <c r="T170" s="220"/>
      <c r="U170" s="216"/>
      <c r="V170" s="216"/>
      <c r="W170" s="221">
        <f>SUM(W171:W172)</f>
        <v>0</v>
      </c>
      <c r="X170" s="216"/>
      <c r="Y170" s="221">
        <f>SUM(Y171:Y172)</f>
        <v>0</v>
      </c>
      <c r="Z170" s="216"/>
      <c r="AA170" s="222">
        <f>SUM(AA171:AA172)</f>
        <v>0</v>
      </c>
      <c r="AR170" s="223" t="s">
        <v>260</v>
      </c>
      <c r="AT170" s="224" t="s">
        <v>77</v>
      </c>
      <c r="AU170" s="224" t="s">
        <v>85</v>
      </c>
      <c r="AY170" s="223" t="s">
        <v>236</v>
      </c>
      <c r="BK170" s="225">
        <f>SUM(BK171:BK172)</f>
        <v>0</v>
      </c>
    </row>
    <row r="171" spans="2:65" s="1" customFormat="1" ht="16.5" customHeight="1">
      <c r="B171" s="48"/>
      <c r="C171" s="229" t="s">
        <v>505</v>
      </c>
      <c r="D171" s="229" t="s">
        <v>237</v>
      </c>
      <c r="E171" s="230" t="s">
        <v>907</v>
      </c>
      <c r="F171" s="231" t="s">
        <v>908</v>
      </c>
      <c r="G171" s="231"/>
      <c r="H171" s="231"/>
      <c r="I171" s="231"/>
      <c r="J171" s="232" t="s">
        <v>909</v>
      </c>
      <c r="K171" s="233">
        <v>25</v>
      </c>
      <c r="L171" s="234">
        <v>0</v>
      </c>
      <c r="M171" s="235"/>
      <c r="N171" s="233">
        <f>ROUND(L171*K171,2)</f>
        <v>0</v>
      </c>
      <c r="O171" s="233"/>
      <c r="P171" s="233"/>
      <c r="Q171" s="233"/>
      <c r="R171" s="50"/>
      <c r="T171" s="236" t="s">
        <v>21</v>
      </c>
      <c r="U171" s="58" t="s">
        <v>43</v>
      </c>
      <c r="V171" s="49"/>
      <c r="W171" s="237">
        <f>V171*K171</f>
        <v>0</v>
      </c>
      <c r="X171" s="237">
        <v>0</v>
      </c>
      <c r="Y171" s="237">
        <f>X171*K171</f>
        <v>0</v>
      </c>
      <c r="Z171" s="237">
        <v>0</v>
      </c>
      <c r="AA171" s="238">
        <f>Z171*K171</f>
        <v>0</v>
      </c>
      <c r="AR171" s="24" t="s">
        <v>495</v>
      </c>
      <c r="AT171" s="24" t="s">
        <v>237</v>
      </c>
      <c r="AU171" s="24" t="s">
        <v>90</v>
      </c>
      <c r="AY171" s="24" t="s">
        <v>236</v>
      </c>
      <c r="BE171" s="154">
        <f>IF(U171="základní",N171,0)</f>
        <v>0</v>
      </c>
      <c r="BF171" s="154">
        <f>IF(U171="snížená",N171,0)</f>
        <v>0</v>
      </c>
      <c r="BG171" s="154">
        <f>IF(U171="zákl. přenesená",N171,0)</f>
        <v>0</v>
      </c>
      <c r="BH171" s="154">
        <f>IF(U171="sníž. přenesená",N171,0)</f>
        <v>0</v>
      </c>
      <c r="BI171" s="154">
        <f>IF(U171="nulová",N171,0)</f>
        <v>0</v>
      </c>
      <c r="BJ171" s="24" t="s">
        <v>85</v>
      </c>
      <c r="BK171" s="154">
        <f>ROUND(L171*K171,2)</f>
        <v>0</v>
      </c>
      <c r="BL171" s="24" t="s">
        <v>495</v>
      </c>
      <c r="BM171" s="24" t="s">
        <v>1028</v>
      </c>
    </row>
    <row r="172" spans="2:65" s="1" customFormat="1" ht="16.5" customHeight="1">
      <c r="B172" s="48"/>
      <c r="C172" s="229" t="s">
        <v>510</v>
      </c>
      <c r="D172" s="229" t="s">
        <v>237</v>
      </c>
      <c r="E172" s="230" t="s">
        <v>911</v>
      </c>
      <c r="F172" s="231" t="s">
        <v>912</v>
      </c>
      <c r="G172" s="231"/>
      <c r="H172" s="231"/>
      <c r="I172" s="231"/>
      <c r="J172" s="232" t="s">
        <v>899</v>
      </c>
      <c r="K172" s="233">
        <v>1</v>
      </c>
      <c r="L172" s="234">
        <v>0</v>
      </c>
      <c r="M172" s="235"/>
      <c r="N172" s="233">
        <f>ROUND(L172*K172,2)</f>
        <v>0</v>
      </c>
      <c r="O172" s="233"/>
      <c r="P172" s="233"/>
      <c r="Q172" s="233"/>
      <c r="R172" s="50"/>
      <c r="T172" s="236" t="s">
        <v>21</v>
      </c>
      <c r="U172" s="58" t="s">
        <v>43</v>
      </c>
      <c r="V172" s="49"/>
      <c r="W172" s="237">
        <f>V172*K172</f>
        <v>0</v>
      </c>
      <c r="X172" s="237">
        <v>0</v>
      </c>
      <c r="Y172" s="237">
        <f>X172*K172</f>
        <v>0</v>
      </c>
      <c r="Z172" s="237">
        <v>0</v>
      </c>
      <c r="AA172" s="238">
        <f>Z172*K172</f>
        <v>0</v>
      </c>
      <c r="AR172" s="24" t="s">
        <v>495</v>
      </c>
      <c r="AT172" s="24" t="s">
        <v>237</v>
      </c>
      <c r="AU172" s="24" t="s">
        <v>90</v>
      </c>
      <c r="AY172" s="24" t="s">
        <v>236</v>
      </c>
      <c r="BE172" s="154">
        <f>IF(U172="základní",N172,0)</f>
        <v>0</v>
      </c>
      <c r="BF172" s="154">
        <f>IF(U172="snížená",N172,0)</f>
        <v>0</v>
      </c>
      <c r="BG172" s="154">
        <f>IF(U172="zákl. přenesená",N172,0)</f>
        <v>0</v>
      </c>
      <c r="BH172" s="154">
        <f>IF(U172="sníž. přenesená",N172,0)</f>
        <v>0</v>
      </c>
      <c r="BI172" s="154">
        <f>IF(U172="nulová",N172,0)</f>
        <v>0</v>
      </c>
      <c r="BJ172" s="24" t="s">
        <v>85</v>
      </c>
      <c r="BK172" s="154">
        <f>ROUND(L172*K172,2)</f>
        <v>0</v>
      </c>
      <c r="BL172" s="24" t="s">
        <v>495</v>
      </c>
      <c r="BM172" s="24" t="s">
        <v>1029</v>
      </c>
    </row>
    <row r="173" spans="2:63" s="10" customFormat="1" ht="29.85" customHeight="1">
      <c r="B173" s="215"/>
      <c r="C173" s="216"/>
      <c r="D173" s="226" t="s">
        <v>792</v>
      </c>
      <c r="E173" s="226"/>
      <c r="F173" s="226"/>
      <c r="G173" s="226"/>
      <c r="H173" s="226"/>
      <c r="I173" s="226"/>
      <c r="J173" s="226"/>
      <c r="K173" s="226"/>
      <c r="L173" s="226"/>
      <c r="M173" s="226"/>
      <c r="N173" s="278">
        <f>BK173</f>
        <v>0</v>
      </c>
      <c r="O173" s="279"/>
      <c r="P173" s="279"/>
      <c r="Q173" s="279"/>
      <c r="R173" s="219"/>
      <c r="T173" s="220"/>
      <c r="U173" s="216"/>
      <c r="V173" s="216"/>
      <c r="W173" s="221">
        <f>W174</f>
        <v>0</v>
      </c>
      <c r="X173" s="216"/>
      <c r="Y173" s="221">
        <f>Y174</f>
        <v>0</v>
      </c>
      <c r="Z173" s="216"/>
      <c r="AA173" s="222">
        <f>AA174</f>
        <v>0</v>
      </c>
      <c r="AR173" s="223" t="s">
        <v>260</v>
      </c>
      <c r="AT173" s="224" t="s">
        <v>77</v>
      </c>
      <c r="AU173" s="224" t="s">
        <v>85</v>
      </c>
      <c r="AY173" s="223" t="s">
        <v>236</v>
      </c>
      <c r="BK173" s="225">
        <f>BK174</f>
        <v>0</v>
      </c>
    </row>
    <row r="174" spans="2:65" s="1" customFormat="1" ht="16.5" customHeight="1">
      <c r="B174" s="48"/>
      <c r="C174" s="229" t="s">
        <v>304</v>
      </c>
      <c r="D174" s="229" t="s">
        <v>237</v>
      </c>
      <c r="E174" s="230" t="s">
        <v>914</v>
      </c>
      <c r="F174" s="231" t="s">
        <v>915</v>
      </c>
      <c r="G174" s="231"/>
      <c r="H174" s="231"/>
      <c r="I174" s="231"/>
      <c r="J174" s="232" t="s">
        <v>899</v>
      </c>
      <c r="K174" s="233">
        <v>7</v>
      </c>
      <c r="L174" s="234">
        <v>0</v>
      </c>
      <c r="M174" s="235"/>
      <c r="N174" s="233">
        <f>ROUND(L174*K174,2)</f>
        <v>0</v>
      </c>
      <c r="O174" s="233"/>
      <c r="P174" s="233"/>
      <c r="Q174" s="233"/>
      <c r="R174" s="50"/>
      <c r="T174" s="236" t="s">
        <v>21</v>
      </c>
      <c r="U174" s="58" t="s">
        <v>43</v>
      </c>
      <c r="V174" s="49"/>
      <c r="W174" s="237">
        <f>V174*K174</f>
        <v>0</v>
      </c>
      <c r="X174" s="237">
        <v>0</v>
      </c>
      <c r="Y174" s="237">
        <f>X174*K174</f>
        <v>0</v>
      </c>
      <c r="Z174" s="237">
        <v>0</v>
      </c>
      <c r="AA174" s="238">
        <f>Z174*K174</f>
        <v>0</v>
      </c>
      <c r="AR174" s="24" t="s">
        <v>495</v>
      </c>
      <c r="AT174" s="24" t="s">
        <v>237</v>
      </c>
      <c r="AU174" s="24" t="s">
        <v>90</v>
      </c>
      <c r="AY174" s="24" t="s">
        <v>236</v>
      </c>
      <c r="BE174" s="154">
        <f>IF(U174="základní",N174,0)</f>
        <v>0</v>
      </c>
      <c r="BF174" s="154">
        <f>IF(U174="snížená",N174,0)</f>
        <v>0</v>
      </c>
      <c r="BG174" s="154">
        <f>IF(U174="zákl. přenesená",N174,0)</f>
        <v>0</v>
      </c>
      <c r="BH174" s="154">
        <f>IF(U174="sníž. přenesená",N174,0)</f>
        <v>0</v>
      </c>
      <c r="BI174" s="154">
        <f>IF(U174="nulová",N174,0)</f>
        <v>0</v>
      </c>
      <c r="BJ174" s="24" t="s">
        <v>85</v>
      </c>
      <c r="BK174" s="154">
        <f>ROUND(L174*K174,2)</f>
        <v>0</v>
      </c>
      <c r="BL174" s="24" t="s">
        <v>495</v>
      </c>
      <c r="BM174" s="24" t="s">
        <v>1030</v>
      </c>
    </row>
    <row r="175" spans="2:63" s="10" customFormat="1" ht="29.85" customHeight="1">
      <c r="B175" s="215"/>
      <c r="C175" s="216"/>
      <c r="D175" s="226" t="s">
        <v>793</v>
      </c>
      <c r="E175" s="226"/>
      <c r="F175" s="226"/>
      <c r="G175" s="226"/>
      <c r="H175" s="226"/>
      <c r="I175" s="226"/>
      <c r="J175" s="226"/>
      <c r="K175" s="226"/>
      <c r="L175" s="226"/>
      <c r="M175" s="226"/>
      <c r="N175" s="278">
        <f>BK175</f>
        <v>0</v>
      </c>
      <c r="O175" s="279"/>
      <c r="P175" s="279"/>
      <c r="Q175" s="279"/>
      <c r="R175" s="219"/>
      <c r="T175" s="220"/>
      <c r="U175" s="216"/>
      <c r="V175" s="216"/>
      <c r="W175" s="221">
        <f>SUM(W176:W177)</f>
        <v>0</v>
      </c>
      <c r="X175" s="216"/>
      <c r="Y175" s="221">
        <f>SUM(Y176:Y177)</f>
        <v>0</v>
      </c>
      <c r="Z175" s="216"/>
      <c r="AA175" s="222">
        <f>SUM(AA176:AA177)</f>
        <v>0</v>
      </c>
      <c r="AR175" s="223" t="s">
        <v>260</v>
      </c>
      <c r="AT175" s="224" t="s">
        <v>77</v>
      </c>
      <c r="AU175" s="224" t="s">
        <v>85</v>
      </c>
      <c r="AY175" s="223" t="s">
        <v>236</v>
      </c>
      <c r="BK175" s="225">
        <f>SUM(BK176:BK177)</f>
        <v>0</v>
      </c>
    </row>
    <row r="176" spans="2:65" s="1" customFormat="1" ht="16.5" customHeight="1">
      <c r="B176" s="48"/>
      <c r="C176" s="229" t="s">
        <v>641</v>
      </c>
      <c r="D176" s="229" t="s">
        <v>237</v>
      </c>
      <c r="E176" s="230" t="s">
        <v>917</v>
      </c>
      <c r="F176" s="231" t="s">
        <v>918</v>
      </c>
      <c r="G176" s="231"/>
      <c r="H176" s="231"/>
      <c r="I176" s="231"/>
      <c r="J176" s="232" t="s">
        <v>919</v>
      </c>
      <c r="K176" s="233">
        <v>1</v>
      </c>
      <c r="L176" s="234">
        <v>0</v>
      </c>
      <c r="M176" s="235"/>
      <c r="N176" s="233">
        <f>ROUND(L176*K176,2)</f>
        <v>0</v>
      </c>
      <c r="O176" s="233"/>
      <c r="P176" s="233"/>
      <c r="Q176" s="233"/>
      <c r="R176" s="50"/>
      <c r="T176" s="236" t="s">
        <v>21</v>
      </c>
      <c r="U176" s="58" t="s">
        <v>43</v>
      </c>
      <c r="V176" s="49"/>
      <c r="W176" s="237">
        <f>V176*K176</f>
        <v>0</v>
      </c>
      <c r="X176" s="237">
        <v>0</v>
      </c>
      <c r="Y176" s="237">
        <f>X176*K176</f>
        <v>0</v>
      </c>
      <c r="Z176" s="237">
        <v>0</v>
      </c>
      <c r="AA176" s="238">
        <f>Z176*K176</f>
        <v>0</v>
      </c>
      <c r="AR176" s="24" t="s">
        <v>495</v>
      </c>
      <c r="AT176" s="24" t="s">
        <v>237</v>
      </c>
      <c r="AU176" s="24" t="s">
        <v>90</v>
      </c>
      <c r="AY176" s="24" t="s">
        <v>236</v>
      </c>
      <c r="BE176" s="154">
        <f>IF(U176="základní",N176,0)</f>
        <v>0</v>
      </c>
      <c r="BF176" s="154">
        <f>IF(U176="snížená",N176,0)</f>
        <v>0</v>
      </c>
      <c r="BG176" s="154">
        <f>IF(U176="zákl. přenesená",N176,0)</f>
        <v>0</v>
      </c>
      <c r="BH176" s="154">
        <f>IF(U176="sníž. přenesená",N176,0)</f>
        <v>0</v>
      </c>
      <c r="BI176" s="154">
        <f>IF(U176="nulová",N176,0)</f>
        <v>0</v>
      </c>
      <c r="BJ176" s="24" t="s">
        <v>85</v>
      </c>
      <c r="BK176" s="154">
        <f>ROUND(L176*K176,2)</f>
        <v>0</v>
      </c>
      <c r="BL176" s="24" t="s">
        <v>495</v>
      </c>
      <c r="BM176" s="24" t="s">
        <v>1031</v>
      </c>
    </row>
    <row r="177" spans="2:65" s="1" customFormat="1" ht="16.5" customHeight="1">
      <c r="B177" s="48"/>
      <c r="C177" s="229" t="s">
        <v>642</v>
      </c>
      <c r="D177" s="229" t="s">
        <v>237</v>
      </c>
      <c r="E177" s="230" t="s">
        <v>921</v>
      </c>
      <c r="F177" s="231" t="s">
        <v>922</v>
      </c>
      <c r="G177" s="231"/>
      <c r="H177" s="231"/>
      <c r="I177" s="231"/>
      <c r="J177" s="232" t="s">
        <v>919</v>
      </c>
      <c r="K177" s="233">
        <v>1</v>
      </c>
      <c r="L177" s="234">
        <v>0</v>
      </c>
      <c r="M177" s="235"/>
      <c r="N177" s="233">
        <f>ROUND(L177*K177,2)</f>
        <v>0</v>
      </c>
      <c r="O177" s="233"/>
      <c r="P177" s="233"/>
      <c r="Q177" s="233"/>
      <c r="R177" s="50"/>
      <c r="T177" s="236" t="s">
        <v>21</v>
      </c>
      <c r="U177" s="58" t="s">
        <v>43</v>
      </c>
      <c r="V177" s="49"/>
      <c r="W177" s="237">
        <f>V177*K177</f>
        <v>0</v>
      </c>
      <c r="X177" s="237">
        <v>0</v>
      </c>
      <c r="Y177" s="237">
        <f>X177*K177</f>
        <v>0</v>
      </c>
      <c r="Z177" s="237">
        <v>0</v>
      </c>
      <c r="AA177" s="238">
        <f>Z177*K177</f>
        <v>0</v>
      </c>
      <c r="AR177" s="24" t="s">
        <v>495</v>
      </c>
      <c r="AT177" s="24" t="s">
        <v>237</v>
      </c>
      <c r="AU177" s="24" t="s">
        <v>90</v>
      </c>
      <c r="AY177" s="24" t="s">
        <v>236</v>
      </c>
      <c r="BE177" s="154">
        <f>IF(U177="základní",N177,0)</f>
        <v>0</v>
      </c>
      <c r="BF177" s="154">
        <f>IF(U177="snížená",N177,0)</f>
        <v>0</v>
      </c>
      <c r="BG177" s="154">
        <f>IF(U177="zákl. přenesená",N177,0)</f>
        <v>0</v>
      </c>
      <c r="BH177" s="154">
        <f>IF(U177="sníž. přenesená",N177,0)</f>
        <v>0</v>
      </c>
      <c r="BI177" s="154">
        <f>IF(U177="nulová",N177,0)</f>
        <v>0</v>
      </c>
      <c r="BJ177" s="24" t="s">
        <v>85</v>
      </c>
      <c r="BK177" s="154">
        <f>ROUND(L177*K177,2)</f>
        <v>0</v>
      </c>
      <c r="BL177" s="24" t="s">
        <v>495</v>
      </c>
      <c r="BM177" s="24" t="s">
        <v>1032</v>
      </c>
    </row>
    <row r="178" spans="2:63" s="1" customFormat="1" ht="49.9" customHeight="1">
      <c r="B178" s="48"/>
      <c r="C178" s="49"/>
      <c r="D178" s="217" t="s">
        <v>371</v>
      </c>
      <c r="E178" s="49"/>
      <c r="F178" s="49"/>
      <c r="G178" s="49"/>
      <c r="H178" s="49"/>
      <c r="I178" s="49"/>
      <c r="J178" s="49"/>
      <c r="K178" s="49"/>
      <c r="L178" s="49"/>
      <c r="M178" s="49"/>
      <c r="N178" s="269">
        <f>BK178</f>
        <v>0</v>
      </c>
      <c r="O178" s="270"/>
      <c r="P178" s="270"/>
      <c r="Q178" s="270"/>
      <c r="R178" s="50"/>
      <c r="T178" s="203"/>
      <c r="U178" s="74"/>
      <c r="V178" s="74"/>
      <c r="W178" s="74"/>
      <c r="X178" s="74"/>
      <c r="Y178" s="74"/>
      <c r="Z178" s="74"/>
      <c r="AA178" s="76"/>
      <c r="AT178" s="24" t="s">
        <v>77</v>
      </c>
      <c r="AU178" s="24" t="s">
        <v>78</v>
      </c>
      <c r="AY178" s="24" t="s">
        <v>372</v>
      </c>
      <c r="BK178" s="154">
        <v>0</v>
      </c>
    </row>
    <row r="179" spans="2:18" s="1" customFormat="1" ht="6.95" customHeight="1">
      <c r="B179" s="77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9"/>
    </row>
  </sheetData>
  <sheetProtection password="CC35" sheet="1" objects="1" scenarios="1" formatColumns="0" formatRows="0"/>
  <mergeCells count="207">
    <mergeCell ref="F166:I166"/>
    <mergeCell ref="F165:I165"/>
    <mergeCell ref="F168:I168"/>
    <mergeCell ref="F169:I169"/>
    <mergeCell ref="F171:I171"/>
    <mergeCell ref="F172:I172"/>
    <mergeCell ref="F174:I174"/>
    <mergeCell ref="F176:I176"/>
    <mergeCell ref="F177:I177"/>
    <mergeCell ref="D104:H104"/>
    <mergeCell ref="D102:H102"/>
    <mergeCell ref="D103:H103"/>
    <mergeCell ref="D105:H105"/>
    <mergeCell ref="D106:H106"/>
    <mergeCell ref="L166:M166"/>
    <mergeCell ref="L165:M165"/>
    <mergeCell ref="L168:M168"/>
    <mergeCell ref="L169:M169"/>
    <mergeCell ref="L171:M171"/>
    <mergeCell ref="L172:M172"/>
    <mergeCell ref="L174:M174"/>
    <mergeCell ref="L176:M176"/>
    <mergeCell ref="L177:M177"/>
    <mergeCell ref="N177:Q177"/>
    <mergeCell ref="N176:Q176"/>
    <mergeCell ref="N175:Q175"/>
    <mergeCell ref="N178:Q178"/>
    <mergeCell ref="F130:I130"/>
    <mergeCell ref="L130:M130"/>
    <mergeCell ref="N130:Q130"/>
    <mergeCell ref="N131:Q131"/>
    <mergeCell ref="N132:Q132"/>
    <mergeCell ref="N133:Q133"/>
    <mergeCell ref="N134:Q134"/>
    <mergeCell ref="N135:Q135"/>
    <mergeCell ref="N136:Q136"/>
    <mergeCell ref="N137:Q137"/>
    <mergeCell ref="N138:Q138"/>
    <mergeCell ref="N139:Q139"/>
    <mergeCell ref="N140:Q140"/>
    <mergeCell ref="N127:Q127"/>
    <mergeCell ref="N128:Q128"/>
    <mergeCell ref="N129:Q129"/>
    <mergeCell ref="F131:I131"/>
    <mergeCell ref="F135:I135"/>
    <mergeCell ref="F134:I134"/>
    <mergeCell ref="F132:I132"/>
    <mergeCell ref="F133:I133"/>
    <mergeCell ref="F136:I136"/>
    <mergeCell ref="F137:I137"/>
    <mergeCell ref="F138:I138"/>
    <mergeCell ref="F139:I139"/>
    <mergeCell ref="F140:I140"/>
    <mergeCell ref="F143:I143"/>
    <mergeCell ref="F144:I144"/>
    <mergeCell ref="F145:I145"/>
    <mergeCell ref="F146:I146"/>
    <mergeCell ref="F147:I147"/>
    <mergeCell ref="L131:M131"/>
    <mergeCell ref="L137:M137"/>
    <mergeCell ref="L132:M132"/>
    <mergeCell ref="L133:M133"/>
    <mergeCell ref="L134:M134"/>
    <mergeCell ref="L135:M135"/>
    <mergeCell ref="L136:M136"/>
    <mergeCell ref="L138:M138"/>
    <mergeCell ref="L139:M139"/>
    <mergeCell ref="L140:M140"/>
    <mergeCell ref="L143:M143"/>
    <mergeCell ref="L144:M144"/>
    <mergeCell ref="L145:M145"/>
    <mergeCell ref="L146:M146"/>
    <mergeCell ref="L147:M147"/>
    <mergeCell ref="N158:Q158"/>
    <mergeCell ref="N157:Q157"/>
    <mergeCell ref="F148:I148"/>
    <mergeCell ref="F149:I149"/>
    <mergeCell ref="F150:I150"/>
    <mergeCell ref="F151:I151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L148:M148"/>
    <mergeCell ref="L149:M149"/>
    <mergeCell ref="L150:M150"/>
    <mergeCell ref="L151:M151"/>
    <mergeCell ref="L153:M153"/>
    <mergeCell ref="L154:M154"/>
    <mergeCell ref="L155:M155"/>
    <mergeCell ref="L156:M156"/>
    <mergeCell ref="L157:M157"/>
    <mergeCell ref="L158:M158"/>
    <mergeCell ref="L159:M159"/>
    <mergeCell ref="L160:M160"/>
    <mergeCell ref="L161:M161"/>
    <mergeCell ref="L162:M162"/>
    <mergeCell ref="L163:M163"/>
    <mergeCell ref="N141:Q141"/>
    <mergeCell ref="N143:Q143"/>
    <mergeCell ref="N146:Q146"/>
    <mergeCell ref="N144:Q144"/>
    <mergeCell ref="N145:Q145"/>
    <mergeCell ref="N147:Q147"/>
    <mergeCell ref="N148:Q148"/>
    <mergeCell ref="N149:Q149"/>
    <mergeCell ref="N150:Q150"/>
    <mergeCell ref="N151:Q151"/>
    <mergeCell ref="N153:Q153"/>
    <mergeCell ref="N154:Q154"/>
    <mergeCell ref="N155:Q155"/>
    <mergeCell ref="N156:Q156"/>
    <mergeCell ref="N142:Q142"/>
    <mergeCell ref="N152:Q152"/>
    <mergeCell ref="N159:Q159"/>
    <mergeCell ref="N160:Q160"/>
    <mergeCell ref="N161:Q161"/>
    <mergeCell ref="N162:Q162"/>
    <mergeCell ref="N163:Q163"/>
    <mergeCell ref="N165:Q165"/>
    <mergeCell ref="N166:Q166"/>
    <mergeCell ref="N168:Q168"/>
    <mergeCell ref="N169:Q169"/>
    <mergeCell ref="N171:Q171"/>
    <mergeCell ref="N172:Q172"/>
    <mergeCell ref="N174:Q174"/>
    <mergeCell ref="N164:Q164"/>
    <mergeCell ref="N167:Q167"/>
    <mergeCell ref="N170:Q170"/>
    <mergeCell ref="N173:Q173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1:Q101"/>
    <mergeCell ref="N102:Q102"/>
    <mergeCell ref="N103:Q103"/>
    <mergeCell ref="N104:Q104"/>
    <mergeCell ref="N105:Q105"/>
    <mergeCell ref="N106:Q106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</mergeCells>
  <hyperlinks>
    <hyperlink ref="F1:G1" location="C2" display="1) Krycí list rozpočtu"/>
    <hyperlink ref="H1:K1" location="C87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3"/>
      <c r="B1" s="15"/>
      <c r="C1" s="15"/>
      <c r="D1" s="16" t="s">
        <v>1</v>
      </c>
      <c r="E1" s="15"/>
      <c r="F1" s="17" t="s">
        <v>188</v>
      </c>
      <c r="G1" s="17"/>
      <c r="H1" s="164" t="s">
        <v>189</v>
      </c>
      <c r="I1" s="164"/>
      <c r="J1" s="164"/>
      <c r="K1" s="164"/>
      <c r="L1" s="17" t="s">
        <v>190</v>
      </c>
      <c r="M1" s="15"/>
      <c r="N1" s="15"/>
      <c r="O1" s="16" t="s">
        <v>191</v>
      </c>
      <c r="P1" s="15"/>
      <c r="Q1" s="15"/>
      <c r="R1" s="15"/>
      <c r="S1" s="17" t="s">
        <v>192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166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90</v>
      </c>
    </row>
    <row r="4" spans="2:46" ht="36.95" customHeight="1">
      <c r="B4" s="28"/>
      <c r="C4" s="29" t="s">
        <v>193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18</v>
      </c>
      <c r="E6" s="33"/>
      <c r="F6" s="165" t="str">
        <f>'Rekapitulace stavby'!K6</f>
        <v>Neratovice - úprava přechodů na komunikacích II/101 a III/0099, zvýšení bezpečnosti chodců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194</v>
      </c>
      <c r="E7" s="33"/>
      <c r="F7" s="165" t="s">
        <v>1033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196</v>
      </c>
      <c r="E8" s="49"/>
      <c r="F8" s="38" t="s">
        <v>1034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20</v>
      </c>
      <c r="E9" s="49"/>
      <c r="F9" s="35" t="s">
        <v>21</v>
      </c>
      <c r="G9" s="49"/>
      <c r="H9" s="49"/>
      <c r="I9" s="49"/>
      <c r="J9" s="49"/>
      <c r="K9" s="49"/>
      <c r="L9" s="49"/>
      <c r="M9" s="40" t="s">
        <v>22</v>
      </c>
      <c r="N9" s="49"/>
      <c r="O9" s="35" t="s">
        <v>21</v>
      </c>
      <c r="P9" s="49"/>
      <c r="Q9" s="49"/>
      <c r="R9" s="50"/>
    </row>
    <row r="10" spans="2:18" s="1" customFormat="1" ht="14.4" customHeight="1">
      <c r="B10" s="48"/>
      <c r="C10" s="49"/>
      <c r="D10" s="40" t="s">
        <v>23</v>
      </c>
      <c r="E10" s="49"/>
      <c r="F10" s="35" t="s">
        <v>24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6. 11. 2017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tr">
        <f>IF('Rekapitulace stavby'!AN10="","",'Rekapitulace stavby'!AN10)</f>
        <v/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tr">
        <f>IF('Rekapitulace stavby'!E11="","",'Rekapitulace stavby'!E11)</f>
        <v>Město Neratovice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tr">
        <f>IF('Rekapitulace stavby'!AN11="","",'Rekapitulace stavby'!AN11)</f>
        <v/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tr">
        <f>IF('Rekapitulace stavby'!AN16="","",'Rekapitulace stavby'!AN16)</f>
        <v/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tr">
        <f>IF('Rekapitulace stavby'!E17="","",'Rekapitulace stavby'!E17)</f>
        <v>NOZA s.r.o.Kladno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tr">
        <f>IF('Rekapitulace stavby'!AN17="","",'Rekapitulace stavby'!AN17)</f>
        <v/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36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tr">
        <f>IF('Rekapitulace stavby'!AN19="","",'Rekapitulace stavby'!AN19)</f>
        <v/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tr">
        <f>IF('Rekapitulace stavby'!E20="","",'Rekapitulace stavby'!E20)</f>
        <v>Neubauerová Soňa, SK-Projekt Ostrov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tr">
        <f>IF('Rekapitulace stavby'!AN20="","",'Rekapitulace stavby'!AN20)</f>
        <v/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21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8" t="s">
        <v>198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182</v>
      </c>
      <c r="E29" s="49"/>
      <c r="F29" s="49"/>
      <c r="G29" s="49"/>
      <c r="H29" s="49"/>
      <c r="I29" s="49"/>
      <c r="J29" s="49"/>
      <c r="K29" s="49"/>
      <c r="L29" s="49"/>
      <c r="M29" s="47">
        <f>N93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9" t="s">
        <v>41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42</v>
      </c>
      <c r="E33" s="56" t="s">
        <v>43</v>
      </c>
      <c r="F33" s="57">
        <v>0.21</v>
      </c>
      <c r="G33" s="171" t="s">
        <v>44</v>
      </c>
      <c r="H33" s="172">
        <f>(SUM(BE93:BE100)+SUM(BE119:BE129))</f>
        <v>0</v>
      </c>
      <c r="I33" s="49"/>
      <c r="J33" s="49"/>
      <c r="K33" s="49"/>
      <c r="L33" s="49"/>
      <c r="M33" s="172">
        <f>ROUND((SUM(BE93:BE100)+SUM(BE119:BE129)),2)*F33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45</v>
      </c>
      <c r="F34" s="57">
        <v>0.15</v>
      </c>
      <c r="G34" s="171" t="s">
        <v>44</v>
      </c>
      <c r="H34" s="172">
        <f>(SUM(BF93:BF100)+SUM(BF119:BF129))</f>
        <v>0</v>
      </c>
      <c r="I34" s="49"/>
      <c r="J34" s="49"/>
      <c r="K34" s="49"/>
      <c r="L34" s="49"/>
      <c r="M34" s="172">
        <f>ROUND((SUM(BF93:BF100)+SUM(BF119:BF129)),2)*F34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46</v>
      </c>
      <c r="F35" s="57">
        <v>0.21</v>
      </c>
      <c r="G35" s="171" t="s">
        <v>44</v>
      </c>
      <c r="H35" s="172">
        <f>(SUM(BG93:BG100)+SUM(BG119:BG129))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47</v>
      </c>
      <c r="F36" s="57">
        <v>0.15</v>
      </c>
      <c r="G36" s="171" t="s">
        <v>44</v>
      </c>
      <c r="H36" s="172">
        <f>(SUM(BH93:BH100)+SUM(BH119:BH129))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48</v>
      </c>
      <c r="F37" s="57">
        <v>0</v>
      </c>
      <c r="G37" s="171" t="s">
        <v>44</v>
      </c>
      <c r="H37" s="172">
        <f>(SUM(BI93:BI100)+SUM(BI119:BI129))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61"/>
      <c r="D39" s="173" t="s">
        <v>49</v>
      </c>
      <c r="E39" s="105"/>
      <c r="F39" s="105"/>
      <c r="G39" s="174" t="s">
        <v>50</v>
      </c>
      <c r="H39" s="175" t="s">
        <v>51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52</v>
      </c>
      <c r="E50" s="69"/>
      <c r="F50" s="69"/>
      <c r="G50" s="69"/>
      <c r="H50" s="70"/>
      <c r="I50" s="49"/>
      <c r="J50" s="68" t="s">
        <v>53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54</v>
      </c>
      <c r="E59" s="74"/>
      <c r="F59" s="74"/>
      <c r="G59" s="75" t="s">
        <v>55</v>
      </c>
      <c r="H59" s="76"/>
      <c r="I59" s="49"/>
      <c r="J59" s="73" t="s">
        <v>54</v>
      </c>
      <c r="K59" s="74"/>
      <c r="L59" s="74"/>
      <c r="M59" s="74"/>
      <c r="N59" s="75" t="s">
        <v>55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56</v>
      </c>
      <c r="E61" s="69"/>
      <c r="F61" s="69"/>
      <c r="G61" s="69"/>
      <c r="H61" s="70"/>
      <c r="I61" s="49"/>
      <c r="J61" s="68" t="s">
        <v>57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54</v>
      </c>
      <c r="E70" s="74"/>
      <c r="F70" s="74"/>
      <c r="G70" s="75" t="s">
        <v>55</v>
      </c>
      <c r="H70" s="76"/>
      <c r="I70" s="49"/>
      <c r="J70" s="73" t="s">
        <v>54</v>
      </c>
      <c r="K70" s="74"/>
      <c r="L70" s="74"/>
      <c r="M70" s="74"/>
      <c r="N70" s="75" t="s">
        <v>55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pans="2:21" s="1" customFormat="1" ht="36.95" customHeight="1">
      <c r="B76" s="48"/>
      <c r="C76" s="29" t="s">
        <v>199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pans="2:21" s="1" customFormat="1" ht="30" customHeight="1">
      <c r="B78" s="48"/>
      <c r="C78" s="40" t="s">
        <v>18</v>
      </c>
      <c r="D78" s="49"/>
      <c r="E78" s="49"/>
      <c r="F78" s="165" t="str">
        <f>F6</f>
        <v>Neratovice - úprava přechodů na komunikacích II/101 a III/0099, zvýšení bezpečnosti chodců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spans="2:21" ht="30" customHeight="1">
      <c r="B79" s="28"/>
      <c r="C79" s="40" t="s">
        <v>194</v>
      </c>
      <c r="D79" s="33"/>
      <c r="E79" s="33"/>
      <c r="F79" s="165" t="s">
        <v>1033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pans="2:21" s="1" customFormat="1" ht="36.95" customHeight="1">
      <c r="B80" s="48"/>
      <c r="C80" s="87" t="s">
        <v>196</v>
      </c>
      <c r="D80" s="49"/>
      <c r="E80" s="49"/>
      <c r="F80" s="89" t="str">
        <f>F8</f>
        <v>09-1 - SO 404 - Masarykova - VO - část KSÚS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pans="2:2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pans="2:21" s="1" customFormat="1" ht="18" customHeight="1">
      <c r="B82" s="48"/>
      <c r="C82" s="40" t="s">
        <v>23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6. 11. 2017</v>
      </c>
      <c r="N82" s="92"/>
      <c r="O82" s="92"/>
      <c r="P82" s="92"/>
      <c r="Q82" s="49"/>
      <c r="R82" s="50"/>
      <c r="T82" s="181"/>
      <c r="U82" s="181"/>
    </row>
    <row r="83" spans="2:21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pans="2:21" s="1" customFormat="1" ht="13.5">
      <c r="B84" s="48"/>
      <c r="C84" s="40" t="s">
        <v>27</v>
      </c>
      <c r="D84" s="49"/>
      <c r="E84" s="49"/>
      <c r="F84" s="35" t="str">
        <f>E13</f>
        <v>Město Neratovice</v>
      </c>
      <c r="G84" s="49"/>
      <c r="H84" s="49"/>
      <c r="I84" s="49"/>
      <c r="J84" s="49"/>
      <c r="K84" s="40" t="s">
        <v>33</v>
      </c>
      <c r="L84" s="49"/>
      <c r="M84" s="35" t="str">
        <f>E19</f>
        <v>NOZA s.r.o.Kladno</v>
      </c>
      <c r="N84" s="35"/>
      <c r="O84" s="35"/>
      <c r="P84" s="35"/>
      <c r="Q84" s="35"/>
      <c r="R84" s="50"/>
      <c r="T84" s="181"/>
      <c r="U84" s="181"/>
    </row>
    <row r="85" spans="2:21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36</v>
      </c>
      <c r="L85" s="49"/>
      <c r="M85" s="35" t="str">
        <f>E22</f>
        <v>Neubauerová Soňa, SK-Projekt Ostrov</v>
      </c>
      <c r="N85" s="35"/>
      <c r="O85" s="35"/>
      <c r="P85" s="35"/>
      <c r="Q85" s="35"/>
      <c r="R85" s="50"/>
      <c r="T85" s="181"/>
      <c r="U85" s="181"/>
    </row>
    <row r="86" spans="2:21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pans="2:21" s="1" customFormat="1" ht="29.25" customHeight="1">
      <c r="B87" s="48"/>
      <c r="C87" s="183" t="s">
        <v>200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201</v>
      </c>
      <c r="O87" s="161"/>
      <c r="P87" s="161"/>
      <c r="Q87" s="161"/>
      <c r="R87" s="50"/>
      <c r="T87" s="181"/>
      <c r="U87" s="181"/>
    </row>
    <row r="88" spans="2:21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pans="2:47" s="1" customFormat="1" ht="29.25" customHeight="1">
      <c r="B89" s="48"/>
      <c r="C89" s="184" t="s">
        <v>202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N119</f>
        <v>0</v>
      </c>
      <c r="O89" s="185"/>
      <c r="P89" s="185"/>
      <c r="Q89" s="185"/>
      <c r="R89" s="50"/>
      <c r="T89" s="181"/>
      <c r="U89" s="181"/>
      <c r="AU89" s="24" t="s">
        <v>203</v>
      </c>
    </row>
    <row r="90" spans="2:21" s="7" customFormat="1" ht="24.95" customHeight="1">
      <c r="B90" s="186"/>
      <c r="C90" s="187"/>
      <c r="D90" s="188" t="s">
        <v>211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N120</f>
        <v>0</v>
      </c>
      <c r="O90" s="187"/>
      <c r="P90" s="187"/>
      <c r="Q90" s="187"/>
      <c r="R90" s="190"/>
      <c r="T90" s="191"/>
      <c r="U90" s="191"/>
    </row>
    <row r="91" spans="2:21" s="8" customFormat="1" ht="19.9" customHeight="1">
      <c r="B91" s="192"/>
      <c r="C91" s="136"/>
      <c r="D91" s="149" t="s">
        <v>760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N121</f>
        <v>0</v>
      </c>
      <c r="O91" s="136"/>
      <c r="P91" s="136"/>
      <c r="Q91" s="136"/>
      <c r="R91" s="193"/>
      <c r="T91" s="194"/>
      <c r="U91" s="194"/>
    </row>
    <row r="92" spans="2:21" s="1" customFormat="1" ht="21.8" customHeight="1"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50"/>
      <c r="T92" s="181"/>
      <c r="U92" s="181"/>
    </row>
    <row r="93" spans="2:21" s="1" customFormat="1" ht="29.25" customHeight="1">
      <c r="B93" s="48"/>
      <c r="C93" s="184" t="s">
        <v>213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185">
        <f>ROUND(N94+N95+N96+N97+N98+N99,2)</f>
        <v>0</v>
      </c>
      <c r="O93" s="195"/>
      <c r="P93" s="195"/>
      <c r="Q93" s="195"/>
      <c r="R93" s="50"/>
      <c r="T93" s="196"/>
      <c r="U93" s="197" t="s">
        <v>42</v>
      </c>
    </row>
    <row r="94" spans="2:65" s="1" customFormat="1" ht="18" customHeight="1">
      <c r="B94" s="48"/>
      <c r="C94" s="49"/>
      <c r="D94" s="155" t="s">
        <v>214</v>
      </c>
      <c r="E94" s="149"/>
      <c r="F94" s="149"/>
      <c r="G94" s="149"/>
      <c r="H94" s="149"/>
      <c r="I94" s="49"/>
      <c r="J94" s="49"/>
      <c r="K94" s="49"/>
      <c r="L94" s="49"/>
      <c r="M94" s="49"/>
      <c r="N94" s="150">
        <f>ROUND(N89*T94,2)</f>
        <v>0</v>
      </c>
      <c r="O94" s="138"/>
      <c r="P94" s="138"/>
      <c r="Q94" s="138"/>
      <c r="R94" s="50"/>
      <c r="S94" s="198"/>
      <c r="T94" s="199"/>
      <c r="U94" s="200" t="s">
        <v>43</v>
      </c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201" t="s">
        <v>215</v>
      </c>
      <c r="AZ94" s="198"/>
      <c r="BA94" s="198"/>
      <c r="BB94" s="198"/>
      <c r="BC94" s="198"/>
      <c r="BD94" s="198"/>
      <c r="BE94" s="202">
        <f>IF(U94="základní",N94,0)</f>
        <v>0</v>
      </c>
      <c r="BF94" s="202">
        <f>IF(U94="snížená",N94,0)</f>
        <v>0</v>
      </c>
      <c r="BG94" s="202">
        <f>IF(U94="zákl. přenesená",N94,0)</f>
        <v>0</v>
      </c>
      <c r="BH94" s="202">
        <f>IF(U94="sníž. přenesená",N94,0)</f>
        <v>0</v>
      </c>
      <c r="BI94" s="202">
        <f>IF(U94="nulová",N94,0)</f>
        <v>0</v>
      </c>
      <c r="BJ94" s="201" t="s">
        <v>85</v>
      </c>
      <c r="BK94" s="198"/>
      <c r="BL94" s="198"/>
      <c r="BM94" s="198"/>
    </row>
    <row r="95" spans="2:65" s="1" customFormat="1" ht="18" customHeight="1">
      <c r="B95" s="48"/>
      <c r="C95" s="49"/>
      <c r="D95" s="155" t="s">
        <v>216</v>
      </c>
      <c r="E95" s="149"/>
      <c r="F95" s="149"/>
      <c r="G95" s="149"/>
      <c r="H95" s="149"/>
      <c r="I95" s="49"/>
      <c r="J95" s="49"/>
      <c r="K95" s="49"/>
      <c r="L95" s="49"/>
      <c r="M95" s="49"/>
      <c r="N95" s="150">
        <f>ROUND(N89*T95,2)</f>
        <v>0</v>
      </c>
      <c r="O95" s="138"/>
      <c r="P95" s="138"/>
      <c r="Q95" s="138"/>
      <c r="R95" s="50"/>
      <c r="S95" s="198"/>
      <c r="T95" s="199"/>
      <c r="U95" s="200" t="s">
        <v>43</v>
      </c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201" t="s">
        <v>215</v>
      </c>
      <c r="AZ95" s="198"/>
      <c r="BA95" s="198"/>
      <c r="BB95" s="198"/>
      <c r="BC95" s="198"/>
      <c r="BD95" s="198"/>
      <c r="BE95" s="202">
        <f>IF(U95="základní",N95,0)</f>
        <v>0</v>
      </c>
      <c r="BF95" s="202">
        <f>IF(U95="snížená",N95,0)</f>
        <v>0</v>
      </c>
      <c r="BG95" s="202">
        <f>IF(U95="zákl. přenesená",N95,0)</f>
        <v>0</v>
      </c>
      <c r="BH95" s="202">
        <f>IF(U95="sníž. přenesená",N95,0)</f>
        <v>0</v>
      </c>
      <c r="BI95" s="202">
        <f>IF(U95="nulová",N95,0)</f>
        <v>0</v>
      </c>
      <c r="BJ95" s="201" t="s">
        <v>85</v>
      </c>
      <c r="BK95" s="198"/>
      <c r="BL95" s="198"/>
      <c r="BM95" s="198"/>
    </row>
    <row r="96" spans="2:65" s="1" customFormat="1" ht="18" customHeight="1">
      <c r="B96" s="48"/>
      <c r="C96" s="49"/>
      <c r="D96" s="155" t="s">
        <v>217</v>
      </c>
      <c r="E96" s="149"/>
      <c r="F96" s="149"/>
      <c r="G96" s="149"/>
      <c r="H96" s="149"/>
      <c r="I96" s="49"/>
      <c r="J96" s="49"/>
      <c r="K96" s="49"/>
      <c r="L96" s="49"/>
      <c r="M96" s="49"/>
      <c r="N96" s="150">
        <f>ROUND(N89*T96,2)</f>
        <v>0</v>
      </c>
      <c r="O96" s="138"/>
      <c r="P96" s="138"/>
      <c r="Q96" s="138"/>
      <c r="R96" s="50"/>
      <c r="S96" s="198"/>
      <c r="T96" s="199"/>
      <c r="U96" s="200" t="s">
        <v>43</v>
      </c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201" t="s">
        <v>215</v>
      </c>
      <c r="AZ96" s="198"/>
      <c r="BA96" s="198"/>
      <c r="BB96" s="198"/>
      <c r="BC96" s="198"/>
      <c r="BD96" s="198"/>
      <c r="BE96" s="202">
        <f>IF(U96="základní",N96,0)</f>
        <v>0</v>
      </c>
      <c r="BF96" s="202">
        <f>IF(U96="snížená",N96,0)</f>
        <v>0</v>
      </c>
      <c r="BG96" s="202">
        <f>IF(U96="zákl. přenesená",N96,0)</f>
        <v>0</v>
      </c>
      <c r="BH96" s="202">
        <f>IF(U96="sníž. přenesená",N96,0)</f>
        <v>0</v>
      </c>
      <c r="BI96" s="202">
        <f>IF(U96="nulová",N96,0)</f>
        <v>0</v>
      </c>
      <c r="BJ96" s="201" t="s">
        <v>85</v>
      </c>
      <c r="BK96" s="198"/>
      <c r="BL96" s="198"/>
      <c r="BM96" s="198"/>
    </row>
    <row r="97" spans="2:65" s="1" customFormat="1" ht="18" customHeight="1">
      <c r="B97" s="48"/>
      <c r="C97" s="49"/>
      <c r="D97" s="155" t="s">
        <v>218</v>
      </c>
      <c r="E97" s="149"/>
      <c r="F97" s="149"/>
      <c r="G97" s="149"/>
      <c r="H97" s="149"/>
      <c r="I97" s="49"/>
      <c r="J97" s="49"/>
      <c r="K97" s="49"/>
      <c r="L97" s="49"/>
      <c r="M97" s="49"/>
      <c r="N97" s="150">
        <f>ROUND(N89*T97,2)</f>
        <v>0</v>
      </c>
      <c r="O97" s="138"/>
      <c r="P97" s="138"/>
      <c r="Q97" s="138"/>
      <c r="R97" s="50"/>
      <c r="S97" s="198"/>
      <c r="T97" s="199"/>
      <c r="U97" s="200" t="s">
        <v>43</v>
      </c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201" t="s">
        <v>215</v>
      </c>
      <c r="AZ97" s="198"/>
      <c r="BA97" s="198"/>
      <c r="BB97" s="198"/>
      <c r="BC97" s="198"/>
      <c r="BD97" s="198"/>
      <c r="BE97" s="202">
        <f>IF(U97="základní",N97,0)</f>
        <v>0</v>
      </c>
      <c r="BF97" s="202">
        <f>IF(U97="snížená",N97,0)</f>
        <v>0</v>
      </c>
      <c r="BG97" s="202">
        <f>IF(U97="zákl. přenesená",N97,0)</f>
        <v>0</v>
      </c>
      <c r="BH97" s="202">
        <f>IF(U97="sníž. přenesená",N97,0)</f>
        <v>0</v>
      </c>
      <c r="BI97" s="202">
        <f>IF(U97="nulová",N97,0)</f>
        <v>0</v>
      </c>
      <c r="BJ97" s="201" t="s">
        <v>85</v>
      </c>
      <c r="BK97" s="198"/>
      <c r="BL97" s="198"/>
      <c r="BM97" s="198"/>
    </row>
    <row r="98" spans="2:65" s="1" customFormat="1" ht="18" customHeight="1">
      <c r="B98" s="48"/>
      <c r="C98" s="49"/>
      <c r="D98" s="155" t="s">
        <v>219</v>
      </c>
      <c r="E98" s="149"/>
      <c r="F98" s="149"/>
      <c r="G98" s="149"/>
      <c r="H98" s="149"/>
      <c r="I98" s="49"/>
      <c r="J98" s="49"/>
      <c r="K98" s="49"/>
      <c r="L98" s="49"/>
      <c r="M98" s="49"/>
      <c r="N98" s="150">
        <f>ROUND(N89*T98,2)</f>
        <v>0</v>
      </c>
      <c r="O98" s="138"/>
      <c r="P98" s="138"/>
      <c r="Q98" s="138"/>
      <c r="R98" s="50"/>
      <c r="S98" s="198"/>
      <c r="T98" s="199"/>
      <c r="U98" s="200" t="s">
        <v>43</v>
      </c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201" t="s">
        <v>215</v>
      </c>
      <c r="AZ98" s="198"/>
      <c r="BA98" s="198"/>
      <c r="BB98" s="198"/>
      <c r="BC98" s="198"/>
      <c r="BD98" s="198"/>
      <c r="BE98" s="202">
        <f>IF(U98="základní",N98,0)</f>
        <v>0</v>
      </c>
      <c r="BF98" s="202">
        <f>IF(U98="snížená",N98,0)</f>
        <v>0</v>
      </c>
      <c r="BG98" s="202">
        <f>IF(U98="zákl. přenesená",N98,0)</f>
        <v>0</v>
      </c>
      <c r="BH98" s="202">
        <f>IF(U98="sníž. přenesená",N98,0)</f>
        <v>0</v>
      </c>
      <c r="BI98" s="202">
        <f>IF(U98="nulová",N98,0)</f>
        <v>0</v>
      </c>
      <c r="BJ98" s="201" t="s">
        <v>85</v>
      </c>
      <c r="BK98" s="198"/>
      <c r="BL98" s="198"/>
      <c r="BM98" s="198"/>
    </row>
    <row r="99" spans="2:65" s="1" customFormat="1" ht="18" customHeight="1">
      <c r="B99" s="48"/>
      <c r="C99" s="49"/>
      <c r="D99" s="149" t="s">
        <v>220</v>
      </c>
      <c r="E99" s="49"/>
      <c r="F99" s="49"/>
      <c r="G99" s="49"/>
      <c r="H99" s="49"/>
      <c r="I99" s="49"/>
      <c r="J99" s="49"/>
      <c r="K99" s="49"/>
      <c r="L99" s="49"/>
      <c r="M99" s="49"/>
      <c r="N99" s="150">
        <f>ROUND(N89*T99,2)</f>
        <v>0</v>
      </c>
      <c r="O99" s="138"/>
      <c r="P99" s="138"/>
      <c r="Q99" s="138"/>
      <c r="R99" s="50"/>
      <c r="S99" s="198"/>
      <c r="T99" s="203"/>
      <c r="U99" s="204" t="s">
        <v>43</v>
      </c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201" t="s">
        <v>221</v>
      </c>
      <c r="AZ99" s="198"/>
      <c r="BA99" s="198"/>
      <c r="BB99" s="198"/>
      <c r="BC99" s="198"/>
      <c r="BD99" s="198"/>
      <c r="BE99" s="202">
        <f>IF(U99="základní",N99,0)</f>
        <v>0</v>
      </c>
      <c r="BF99" s="202">
        <f>IF(U99="snížená",N99,0)</f>
        <v>0</v>
      </c>
      <c r="BG99" s="202">
        <f>IF(U99="zákl. přenesená",N99,0)</f>
        <v>0</v>
      </c>
      <c r="BH99" s="202">
        <f>IF(U99="sníž. přenesená",N99,0)</f>
        <v>0</v>
      </c>
      <c r="BI99" s="202">
        <f>IF(U99="nulová",N99,0)</f>
        <v>0</v>
      </c>
      <c r="BJ99" s="201" t="s">
        <v>85</v>
      </c>
      <c r="BK99" s="198"/>
      <c r="BL99" s="198"/>
      <c r="BM99" s="198"/>
    </row>
    <row r="100" spans="2:21" s="1" customFormat="1" ht="13.5"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0"/>
      <c r="T100" s="181"/>
      <c r="U100" s="181"/>
    </row>
    <row r="101" spans="2:21" s="1" customFormat="1" ht="29.25" customHeight="1">
      <c r="B101" s="48"/>
      <c r="C101" s="160" t="s">
        <v>187</v>
      </c>
      <c r="D101" s="161"/>
      <c r="E101" s="161"/>
      <c r="F101" s="161"/>
      <c r="G101" s="161"/>
      <c r="H101" s="161"/>
      <c r="I101" s="161"/>
      <c r="J101" s="161"/>
      <c r="K101" s="161"/>
      <c r="L101" s="162">
        <f>ROUND(SUM(N89+N93),2)</f>
        <v>0</v>
      </c>
      <c r="M101" s="162"/>
      <c r="N101" s="162"/>
      <c r="O101" s="162"/>
      <c r="P101" s="162"/>
      <c r="Q101" s="162"/>
      <c r="R101" s="50"/>
      <c r="T101" s="181"/>
      <c r="U101" s="181"/>
    </row>
    <row r="102" spans="2:21" s="1" customFormat="1" ht="6.95" customHeight="1">
      <c r="B102" s="77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9"/>
      <c r="T102" s="181"/>
      <c r="U102" s="181"/>
    </row>
    <row r="106" spans="2:18" s="1" customFormat="1" ht="6.95" customHeight="1">
      <c r="B106" s="80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2"/>
    </row>
    <row r="107" spans="2:18" s="1" customFormat="1" ht="36.95" customHeight="1">
      <c r="B107" s="48"/>
      <c r="C107" s="29" t="s">
        <v>222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50"/>
    </row>
    <row r="108" spans="2:18" s="1" customFormat="1" ht="6.95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</row>
    <row r="109" spans="2:18" s="1" customFormat="1" ht="30" customHeight="1">
      <c r="B109" s="48"/>
      <c r="C109" s="40" t="s">
        <v>18</v>
      </c>
      <c r="D109" s="49"/>
      <c r="E109" s="49"/>
      <c r="F109" s="165" t="str">
        <f>F6</f>
        <v>Neratovice - úprava přechodů na komunikacích II/101 a III/0099, zvýšení bezpečnosti chodců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9"/>
      <c r="R109" s="50"/>
    </row>
    <row r="110" spans="2:18" ht="30" customHeight="1">
      <c r="B110" s="28"/>
      <c r="C110" s="40" t="s">
        <v>194</v>
      </c>
      <c r="D110" s="33"/>
      <c r="E110" s="33"/>
      <c r="F110" s="165" t="s">
        <v>1033</v>
      </c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1"/>
    </row>
    <row r="111" spans="2:18" s="1" customFormat="1" ht="36.95" customHeight="1">
      <c r="B111" s="48"/>
      <c r="C111" s="87" t="s">
        <v>196</v>
      </c>
      <c r="D111" s="49"/>
      <c r="E111" s="49"/>
      <c r="F111" s="89" t="str">
        <f>F8</f>
        <v>09-1 - SO 404 - Masarykova - VO - část KSÚS</v>
      </c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50"/>
    </row>
    <row r="112" spans="2:18" s="1" customFormat="1" ht="6.95" customHeight="1"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spans="2:18" s="1" customFormat="1" ht="18" customHeight="1">
      <c r="B113" s="48"/>
      <c r="C113" s="40" t="s">
        <v>23</v>
      </c>
      <c r="D113" s="49"/>
      <c r="E113" s="49"/>
      <c r="F113" s="35" t="str">
        <f>F10</f>
        <v xml:space="preserve"> </v>
      </c>
      <c r="G113" s="49"/>
      <c r="H113" s="49"/>
      <c r="I113" s="49"/>
      <c r="J113" s="49"/>
      <c r="K113" s="40" t="s">
        <v>25</v>
      </c>
      <c r="L113" s="49"/>
      <c r="M113" s="92" t="str">
        <f>IF(O10="","",O10)</f>
        <v>6. 11. 2017</v>
      </c>
      <c r="N113" s="92"/>
      <c r="O113" s="92"/>
      <c r="P113" s="92"/>
      <c r="Q113" s="49"/>
      <c r="R113" s="50"/>
    </row>
    <row r="114" spans="2:18" s="1" customFormat="1" ht="6.95" customHeight="1"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spans="2:18" s="1" customFormat="1" ht="13.5">
      <c r="B115" s="48"/>
      <c r="C115" s="40" t="s">
        <v>27</v>
      </c>
      <c r="D115" s="49"/>
      <c r="E115" s="49"/>
      <c r="F115" s="35" t="str">
        <f>E13</f>
        <v>Město Neratovice</v>
      </c>
      <c r="G115" s="49"/>
      <c r="H115" s="49"/>
      <c r="I115" s="49"/>
      <c r="J115" s="49"/>
      <c r="K115" s="40" t="s">
        <v>33</v>
      </c>
      <c r="L115" s="49"/>
      <c r="M115" s="35" t="str">
        <f>E19</f>
        <v>NOZA s.r.o.Kladno</v>
      </c>
      <c r="N115" s="35"/>
      <c r="O115" s="35"/>
      <c r="P115" s="35"/>
      <c r="Q115" s="35"/>
      <c r="R115" s="50"/>
    </row>
    <row r="116" spans="2:18" s="1" customFormat="1" ht="14.4" customHeight="1">
      <c r="B116" s="48"/>
      <c r="C116" s="40" t="s">
        <v>31</v>
      </c>
      <c r="D116" s="49"/>
      <c r="E116" s="49"/>
      <c r="F116" s="35" t="str">
        <f>IF(E16="","",E16)</f>
        <v>Vyplň údaj</v>
      </c>
      <c r="G116" s="49"/>
      <c r="H116" s="49"/>
      <c r="I116" s="49"/>
      <c r="J116" s="49"/>
      <c r="K116" s="40" t="s">
        <v>36</v>
      </c>
      <c r="L116" s="49"/>
      <c r="M116" s="35" t="str">
        <f>E22</f>
        <v>Neubauerová Soňa, SK-Projekt Ostrov</v>
      </c>
      <c r="N116" s="35"/>
      <c r="O116" s="35"/>
      <c r="P116" s="35"/>
      <c r="Q116" s="35"/>
      <c r="R116" s="50"/>
    </row>
    <row r="117" spans="2:18" s="1" customFormat="1" ht="10.3" customHeight="1"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50"/>
    </row>
    <row r="118" spans="2:27" s="9" customFormat="1" ht="29.25" customHeight="1">
      <c r="B118" s="205"/>
      <c r="C118" s="206" t="s">
        <v>223</v>
      </c>
      <c r="D118" s="207" t="s">
        <v>224</v>
      </c>
      <c r="E118" s="207" t="s">
        <v>60</v>
      </c>
      <c r="F118" s="207" t="s">
        <v>225</v>
      </c>
      <c r="G118" s="207"/>
      <c r="H118" s="207"/>
      <c r="I118" s="207"/>
      <c r="J118" s="207" t="s">
        <v>226</v>
      </c>
      <c r="K118" s="207" t="s">
        <v>227</v>
      </c>
      <c r="L118" s="207" t="s">
        <v>228</v>
      </c>
      <c r="M118" s="207"/>
      <c r="N118" s="207" t="s">
        <v>201</v>
      </c>
      <c r="O118" s="207"/>
      <c r="P118" s="207"/>
      <c r="Q118" s="208"/>
      <c r="R118" s="209"/>
      <c r="T118" s="108" t="s">
        <v>229</v>
      </c>
      <c r="U118" s="109" t="s">
        <v>42</v>
      </c>
      <c r="V118" s="109" t="s">
        <v>230</v>
      </c>
      <c r="W118" s="109" t="s">
        <v>231</v>
      </c>
      <c r="X118" s="109" t="s">
        <v>232</v>
      </c>
      <c r="Y118" s="109" t="s">
        <v>233</v>
      </c>
      <c r="Z118" s="109" t="s">
        <v>234</v>
      </c>
      <c r="AA118" s="110" t="s">
        <v>235</v>
      </c>
    </row>
    <row r="119" spans="2:63" s="1" customFormat="1" ht="29.25" customHeight="1">
      <c r="B119" s="48"/>
      <c r="C119" s="112" t="s">
        <v>198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210">
        <f>BK119</f>
        <v>0</v>
      </c>
      <c r="O119" s="211"/>
      <c r="P119" s="211"/>
      <c r="Q119" s="211"/>
      <c r="R119" s="50"/>
      <c r="T119" s="111"/>
      <c r="U119" s="69"/>
      <c r="V119" s="69"/>
      <c r="W119" s="212">
        <f>W120+W130</f>
        <v>0</v>
      </c>
      <c r="X119" s="69"/>
      <c r="Y119" s="212">
        <f>Y120+Y130</f>
        <v>0</v>
      </c>
      <c r="Z119" s="69"/>
      <c r="AA119" s="213">
        <f>AA120+AA130</f>
        <v>0</v>
      </c>
      <c r="AT119" s="24" t="s">
        <v>77</v>
      </c>
      <c r="AU119" s="24" t="s">
        <v>203</v>
      </c>
      <c r="BK119" s="214">
        <f>BK120+BK130</f>
        <v>0</v>
      </c>
    </row>
    <row r="120" spans="2:63" s="10" customFormat="1" ht="37.4" customHeight="1">
      <c r="B120" s="215"/>
      <c r="C120" s="216"/>
      <c r="D120" s="217" t="s">
        <v>211</v>
      </c>
      <c r="E120" s="217"/>
      <c r="F120" s="217"/>
      <c r="G120" s="217"/>
      <c r="H120" s="217"/>
      <c r="I120" s="217"/>
      <c r="J120" s="217"/>
      <c r="K120" s="217"/>
      <c r="L120" s="217"/>
      <c r="M120" s="217"/>
      <c r="N120" s="218">
        <f>BK120</f>
        <v>0</v>
      </c>
      <c r="O120" s="189"/>
      <c r="P120" s="189"/>
      <c r="Q120" s="189"/>
      <c r="R120" s="219"/>
      <c r="T120" s="220"/>
      <c r="U120" s="216"/>
      <c r="V120" s="216"/>
      <c r="W120" s="221">
        <f>W121</f>
        <v>0</v>
      </c>
      <c r="X120" s="216"/>
      <c r="Y120" s="221">
        <f>Y121</f>
        <v>0</v>
      </c>
      <c r="Z120" s="216"/>
      <c r="AA120" s="222">
        <f>AA121</f>
        <v>0</v>
      </c>
      <c r="AR120" s="223" t="s">
        <v>250</v>
      </c>
      <c r="AT120" s="224" t="s">
        <v>77</v>
      </c>
      <c r="AU120" s="224" t="s">
        <v>78</v>
      </c>
      <c r="AY120" s="223" t="s">
        <v>236</v>
      </c>
      <c r="BK120" s="225">
        <f>BK121</f>
        <v>0</v>
      </c>
    </row>
    <row r="121" spans="2:63" s="10" customFormat="1" ht="19.9" customHeight="1">
      <c r="B121" s="215"/>
      <c r="C121" s="216"/>
      <c r="D121" s="226" t="s">
        <v>760</v>
      </c>
      <c r="E121" s="226"/>
      <c r="F121" s="226"/>
      <c r="G121" s="226"/>
      <c r="H121" s="226"/>
      <c r="I121" s="226"/>
      <c r="J121" s="226"/>
      <c r="K121" s="226"/>
      <c r="L121" s="226"/>
      <c r="M121" s="226"/>
      <c r="N121" s="227">
        <f>BK121</f>
        <v>0</v>
      </c>
      <c r="O121" s="228"/>
      <c r="P121" s="228"/>
      <c r="Q121" s="228"/>
      <c r="R121" s="219"/>
      <c r="T121" s="220"/>
      <c r="U121" s="216"/>
      <c r="V121" s="216"/>
      <c r="W121" s="221">
        <f>SUM(W122:W129)</f>
        <v>0</v>
      </c>
      <c r="X121" s="216"/>
      <c r="Y121" s="221">
        <f>SUM(Y122:Y129)</f>
        <v>0</v>
      </c>
      <c r="Z121" s="216"/>
      <c r="AA121" s="222">
        <f>SUM(AA122:AA129)</f>
        <v>0</v>
      </c>
      <c r="AR121" s="223" t="s">
        <v>250</v>
      </c>
      <c r="AT121" s="224" t="s">
        <v>77</v>
      </c>
      <c r="AU121" s="224" t="s">
        <v>85</v>
      </c>
      <c r="AY121" s="223" t="s">
        <v>236</v>
      </c>
      <c r="BK121" s="225">
        <f>SUM(BK122:BK129)</f>
        <v>0</v>
      </c>
    </row>
    <row r="122" spans="2:65" s="1" customFormat="1" ht="16.5" customHeight="1">
      <c r="B122" s="48"/>
      <c r="C122" s="229" t="s">
        <v>85</v>
      </c>
      <c r="D122" s="229" t="s">
        <v>237</v>
      </c>
      <c r="E122" s="230" t="s">
        <v>761</v>
      </c>
      <c r="F122" s="231" t="s">
        <v>762</v>
      </c>
      <c r="G122" s="231"/>
      <c r="H122" s="231"/>
      <c r="I122" s="231"/>
      <c r="J122" s="232" t="s">
        <v>438</v>
      </c>
      <c r="K122" s="233">
        <v>1</v>
      </c>
      <c r="L122" s="234">
        <v>0</v>
      </c>
      <c r="M122" s="235"/>
      <c r="N122" s="233">
        <f>ROUND(L122*K122,2)</f>
        <v>0</v>
      </c>
      <c r="O122" s="233"/>
      <c r="P122" s="233"/>
      <c r="Q122" s="233"/>
      <c r="R122" s="50"/>
      <c r="T122" s="236" t="s">
        <v>21</v>
      </c>
      <c r="U122" s="58" t="s">
        <v>43</v>
      </c>
      <c r="V122" s="49"/>
      <c r="W122" s="237">
        <f>V122*K122</f>
        <v>0</v>
      </c>
      <c r="X122" s="237">
        <v>0</v>
      </c>
      <c r="Y122" s="237">
        <f>X122*K122</f>
        <v>0</v>
      </c>
      <c r="Z122" s="237">
        <v>0</v>
      </c>
      <c r="AA122" s="238">
        <f>Z122*K122</f>
        <v>0</v>
      </c>
      <c r="AR122" s="24" t="s">
        <v>369</v>
      </c>
      <c r="AT122" s="24" t="s">
        <v>237</v>
      </c>
      <c r="AU122" s="24" t="s">
        <v>90</v>
      </c>
      <c r="AY122" s="24" t="s">
        <v>236</v>
      </c>
      <c r="BE122" s="154">
        <f>IF(U122="základní",N122,0)</f>
        <v>0</v>
      </c>
      <c r="BF122" s="154">
        <f>IF(U122="snížená",N122,0)</f>
        <v>0</v>
      </c>
      <c r="BG122" s="154">
        <f>IF(U122="zákl. přenesená",N122,0)</f>
        <v>0</v>
      </c>
      <c r="BH122" s="154">
        <f>IF(U122="sníž. přenesená",N122,0)</f>
        <v>0</v>
      </c>
      <c r="BI122" s="154">
        <f>IF(U122="nulová",N122,0)</f>
        <v>0</v>
      </c>
      <c r="BJ122" s="24" t="s">
        <v>85</v>
      </c>
      <c r="BK122" s="154">
        <f>ROUND(L122*K122,2)</f>
        <v>0</v>
      </c>
      <c r="BL122" s="24" t="s">
        <v>369</v>
      </c>
      <c r="BM122" s="24" t="s">
        <v>1035</v>
      </c>
    </row>
    <row r="123" spans="2:65" s="1" customFormat="1" ht="25.5" customHeight="1">
      <c r="B123" s="48"/>
      <c r="C123" s="271" t="s">
        <v>90</v>
      </c>
      <c r="D123" s="271" t="s">
        <v>385</v>
      </c>
      <c r="E123" s="272" t="s">
        <v>764</v>
      </c>
      <c r="F123" s="273" t="s">
        <v>927</v>
      </c>
      <c r="G123" s="273"/>
      <c r="H123" s="273"/>
      <c r="I123" s="273"/>
      <c r="J123" s="274" t="s">
        <v>766</v>
      </c>
      <c r="K123" s="275">
        <v>14</v>
      </c>
      <c r="L123" s="276">
        <v>0</v>
      </c>
      <c r="M123" s="277"/>
      <c r="N123" s="275">
        <f>ROUND(L123*K123,2)</f>
        <v>0</v>
      </c>
      <c r="O123" s="233"/>
      <c r="P123" s="233"/>
      <c r="Q123" s="233"/>
      <c r="R123" s="50"/>
      <c r="T123" s="236" t="s">
        <v>21</v>
      </c>
      <c r="U123" s="58" t="s">
        <v>43</v>
      </c>
      <c r="V123" s="49"/>
      <c r="W123" s="237">
        <f>V123*K123</f>
        <v>0</v>
      </c>
      <c r="X123" s="237">
        <v>0</v>
      </c>
      <c r="Y123" s="237">
        <f>X123*K123</f>
        <v>0</v>
      </c>
      <c r="Z123" s="237">
        <v>0</v>
      </c>
      <c r="AA123" s="238">
        <f>Z123*K123</f>
        <v>0</v>
      </c>
      <c r="AR123" s="24" t="s">
        <v>767</v>
      </c>
      <c r="AT123" s="24" t="s">
        <v>385</v>
      </c>
      <c r="AU123" s="24" t="s">
        <v>90</v>
      </c>
      <c r="AY123" s="24" t="s">
        <v>236</v>
      </c>
      <c r="BE123" s="154">
        <f>IF(U123="základní",N123,0)</f>
        <v>0</v>
      </c>
      <c r="BF123" s="154">
        <f>IF(U123="snížená",N123,0)</f>
        <v>0</v>
      </c>
      <c r="BG123" s="154">
        <f>IF(U123="zákl. přenesená",N123,0)</f>
        <v>0</v>
      </c>
      <c r="BH123" s="154">
        <f>IF(U123="sníž. přenesená",N123,0)</f>
        <v>0</v>
      </c>
      <c r="BI123" s="154">
        <f>IF(U123="nulová",N123,0)</f>
        <v>0</v>
      </c>
      <c r="BJ123" s="24" t="s">
        <v>85</v>
      </c>
      <c r="BK123" s="154">
        <f>ROUND(L123*K123,2)</f>
        <v>0</v>
      </c>
      <c r="BL123" s="24" t="s">
        <v>767</v>
      </c>
      <c r="BM123" s="24" t="s">
        <v>1036</v>
      </c>
    </row>
    <row r="124" spans="2:65" s="1" customFormat="1" ht="16.5" customHeight="1">
      <c r="B124" s="48"/>
      <c r="C124" s="271" t="s">
        <v>250</v>
      </c>
      <c r="D124" s="271" t="s">
        <v>385</v>
      </c>
      <c r="E124" s="272" t="s">
        <v>769</v>
      </c>
      <c r="F124" s="273" t="s">
        <v>770</v>
      </c>
      <c r="G124" s="273"/>
      <c r="H124" s="273"/>
      <c r="I124" s="273"/>
      <c r="J124" s="274" t="s">
        <v>766</v>
      </c>
      <c r="K124" s="275">
        <v>1</v>
      </c>
      <c r="L124" s="276">
        <v>0</v>
      </c>
      <c r="M124" s="277"/>
      <c r="N124" s="275">
        <f>ROUND(L124*K124,2)</f>
        <v>0</v>
      </c>
      <c r="O124" s="233"/>
      <c r="P124" s="233"/>
      <c r="Q124" s="233"/>
      <c r="R124" s="50"/>
      <c r="T124" s="236" t="s">
        <v>21</v>
      </c>
      <c r="U124" s="58" t="s">
        <v>43</v>
      </c>
      <c r="V124" s="49"/>
      <c r="W124" s="237">
        <f>V124*K124</f>
        <v>0</v>
      </c>
      <c r="X124" s="237">
        <v>0</v>
      </c>
      <c r="Y124" s="237">
        <f>X124*K124</f>
        <v>0</v>
      </c>
      <c r="Z124" s="237">
        <v>0</v>
      </c>
      <c r="AA124" s="238">
        <f>Z124*K124</f>
        <v>0</v>
      </c>
      <c r="AR124" s="24" t="s">
        <v>767</v>
      </c>
      <c r="AT124" s="24" t="s">
        <v>385</v>
      </c>
      <c r="AU124" s="24" t="s">
        <v>90</v>
      </c>
      <c r="AY124" s="24" t="s">
        <v>236</v>
      </c>
      <c r="BE124" s="154">
        <f>IF(U124="základní",N124,0)</f>
        <v>0</v>
      </c>
      <c r="BF124" s="154">
        <f>IF(U124="snížená",N124,0)</f>
        <v>0</v>
      </c>
      <c r="BG124" s="154">
        <f>IF(U124="zákl. přenesená",N124,0)</f>
        <v>0</v>
      </c>
      <c r="BH124" s="154">
        <f>IF(U124="sníž. přenesená",N124,0)</f>
        <v>0</v>
      </c>
      <c r="BI124" s="154">
        <f>IF(U124="nulová",N124,0)</f>
        <v>0</v>
      </c>
      <c r="BJ124" s="24" t="s">
        <v>85</v>
      </c>
      <c r="BK124" s="154">
        <f>ROUND(L124*K124,2)</f>
        <v>0</v>
      </c>
      <c r="BL124" s="24" t="s">
        <v>767</v>
      </c>
      <c r="BM124" s="24" t="s">
        <v>1037</v>
      </c>
    </row>
    <row r="125" spans="2:65" s="1" customFormat="1" ht="16.5" customHeight="1">
      <c r="B125" s="48"/>
      <c r="C125" s="271" t="s">
        <v>241</v>
      </c>
      <c r="D125" s="271" t="s">
        <v>385</v>
      </c>
      <c r="E125" s="272" t="s">
        <v>772</v>
      </c>
      <c r="F125" s="273" t="s">
        <v>773</v>
      </c>
      <c r="G125" s="273"/>
      <c r="H125" s="273"/>
      <c r="I125" s="273"/>
      <c r="J125" s="274" t="s">
        <v>766</v>
      </c>
      <c r="K125" s="275">
        <v>1</v>
      </c>
      <c r="L125" s="276">
        <v>0</v>
      </c>
      <c r="M125" s="277"/>
      <c r="N125" s="275">
        <f>ROUND(L125*K125,2)</f>
        <v>0</v>
      </c>
      <c r="O125" s="233"/>
      <c r="P125" s="233"/>
      <c r="Q125" s="233"/>
      <c r="R125" s="50"/>
      <c r="T125" s="236" t="s">
        <v>21</v>
      </c>
      <c r="U125" s="58" t="s">
        <v>43</v>
      </c>
      <c r="V125" s="49"/>
      <c r="W125" s="237">
        <f>V125*K125</f>
        <v>0</v>
      </c>
      <c r="X125" s="237">
        <v>0</v>
      </c>
      <c r="Y125" s="237">
        <f>X125*K125</f>
        <v>0</v>
      </c>
      <c r="Z125" s="237">
        <v>0</v>
      </c>
      <c r="AA125" s="238">
        <f>Z125*K125</f>
        <v>0</v>
      </c>
      <c r="AR125" s="24" t="s">
        <v>767</v>
      </c>
      <c r="AT125" s="24" t="s">
        <v>385</v>
      </c>
      <c r="AU125" s="24" t="s">
        <v>90</v>
      </c>
      <c r="AY125" s="24" t="s">
        <v>236</v>
      </c>
      <c r="BE125" s="154">
        <f>IF(U125="základní",N125,0)</f>
        <v>0</v>
      </c>
      <c r="BF125" s="154">
        <f>IF(U125="snížená",N125,0)</f>
        <v>0</v>
      </c>
      <c r="BG125" s="154">
        <f>IF(U125="zákl. přenesená",N125,0)</f>
        <v>0</v>
      </c>
      <c r="BH125" s="154">
        <f>IF(U125="sníž. přenesená",N125,0)</f>
        <v>0</v>
      </c>
      <c r="BI125" s="154">
        <f>IF(U125="nulová",N125,0)</f>
        <v>0</v>
      </c>
      <c r="BJ125" s="24" t="s">
        <v>85</v>
      </c>
      <c r="BK125" s="154">
        <f>ROUND(L125*K125,2)</f>
        <v>0</v>
      </c>
      <c r="BL125" s="24" t="s">
        <v>767</v>
      </c>
      <c r="BM125" s="24" t="s">
        <v>1038</v>
      </c>
    </row>
    <row r="126" spans="2:65" s="1" customFormat="1" ht="16.5" customHeight="1">
      <c r="B126" s="48"/>
      <c r="C126" s="229" t="s">
        <v>260</v>
      </c>
      <c r="D126" s="229" t="s">
        <v>237</v>
      </c>
      <c r="E126" s="230" t="s">
        <v>775</v>
      </c>
      <c r="F126" s="231" t="s">
        <v>776</v>
      </c>
      <c r="G126" s="231"/>
      <c r="H126" s="231"/>
      <c r="I126" s="231"/>
      <c r="J126" s="232" t="s">
        <v>438</v>
      </c>
      <c r="K126" s="233">
        <v>550</v>
      </c>
      <c r="L126" s="234">
        <v>0</v>
      </c>
      <c r="M126" s="235"/>
      <c r="N126" s="233">
        <f>ROUND(L126*K126,2)</f>
        <v>0</v>
      </c>
      <c r="O126" s="233"/>
      <c r="P126" s="233"/>
      <c r="Q126" s="233"/>
      <c r="R126" s="50"/>
      <c r="T126" s="236" t="s">
        <v>21</v>
      </c>
      <c r="U126" s="58" t="s">
        <v>43</v>
      </c>
      <c r="V126" s="49"/>
      <c r="W126" s="237">
        <f>V126*K126</f>
        <v>0</v>
      </c>
      <c r="X126" s="237">
        <v>0</v>
      </c>
      <c r="Y126" s="237">
        <f>X126*K126</f>
        <v>0</v>
      </c>
      <c r="Z126" s="237">
        <v>0</v>
      </c>
      <c r="AA126" s="238">
        <f>Z126*K126</f>
        <v>0</v>
      </c>
      <c r="AR126" s="24" t="s">
        <v>369</v>
      </c>
      <c r="AT126" s="24" t="s">
        <v>237</v>
      </c>
      <c r="AU126" s="24" t="s">
        <v>90</v>
      </c>
      <c r="AY126" s="24" t="s">
        <v>236</v>
      </c>
      <c r="BE126" s="154">
        <f>IF(U126="základní",N126,0)</f>
        <v>0</v>
      </c>
      <c r="BF126" s="154">
        <f>IF(U126="snížená",N126,0)</f>
        <v>0</v>
      </c>
      <c r="BG126" s="154">
        <f>IF(U126="zákl. přenesená",N126,0)</f>
        <v>0</v>
      </c>
      <c r="BH126" s="154">
        <f>IF(U126="sníž. přenesená",N126,0)</f>
        <v>0</v>
      </c>
      <c r="BI126" s="154">
        <f>IF(U126="nulová",N126,0)</f>
        <v>0</v>
      </c>
      <c r="BJ126" s="24" t="s">
        <v>85</v>
      </c>
      <c r="BK126" s="154">
        <f>ROUND(L126*K126,2)</f>
        <v>0</v>
      </c>
      <c r="BL126" s="24" t="s">
        <v>369</v>
      </c>
      <c r="BM126" s="24" t="s">
        <v>1039</v>
      </c>
    </row>
    <row r="127" spans="2:65" s="1" customFormat="1" ht="16.5" customHeight="1">
      <c r="B127" s="48"/>
      <c r="C127" s="229" t="s">
        <v>265</v>
      </c>
      <c r="D127" s="229" t="s">
        <v>237</v>
      </c>
      <c r="E127" s="230" t="s">
        <v>778</v>
      </c>
      <c r="F127" s="231" t="s">
        <v>779</v>
      </c>
      <c r="G127" s="231"/>
      <c r="H127" s="231"/>
      <c r="I127" s="231"/>
      <c r="J127" s="232" t="s">
        <v>438</v>
      </c>
      <c r="K127" s="233">
        <v>5</v>
      </c>
      <c r="L127" s="234">
        <v>0</v>
      </c>
      <c r="M127" s="235"/>
      <c r="N127" s="233">
        <f>ROUND(L127*K127,2)</f>
        <v>0</v>
      </c>
      <c r="O127" s="233"/>
      <c r="P127" s="233"/>
      <c r="Q127" s="233"/>
      <c r="R127" s="50"/>
      <c r="T127" s="236" t="s">
        <v>21</v>
      </c>
      <c r="U127" s="58" t="s">
        <v>43</v>
      </c>
      <c r="V127" s="49"/>
      <c r="W127" s="237">
        <f>V127*K127</f>
        <v>0</v>
      </c>
      <c r="X127" s="237">
        <v>0</v>
      </c>
      <c r="Y127" s="237">
        <f>X127*K127</f>
        <v>0</v>
      </c>
      <c r="Z127" s="237">
        <v>0</v>
      </c>
      <c r="AA127" s="238">
        <f>Z127*K127</f>
        <v>0</v>
      </c>
      <c r="AR127" s="24" t="s">
        <v>369</v>
      </c>
      <c r="AT127" s="24" t="s">
        <v>237</v>
      </c>
      <c r="AU127" s="24" t="s">
        <v>90</v>
      </c>
      <c r="AY127" s="24" t="s">
        <v>236</v>
      </c>
      <c r="BE127" s="154">
        <f>IF(U127="základní",N127,0)</f>
        <v>0</v>
      </c>
      <c r="BF127" s="154">
        <f>IF(U127="snížená",N127,0)</f>
        <v>0</v>
      </c>
      <c r="BG127" s="154">
        <f>IF(U127="zákl. přenesená",N127,0)</f>
        <v>0</v>
      </c>
      <c r="BH127" s="154">
        <f>IF(U127="sníž. přenesená",N127,0)</f>
        <v>0</v>
      </c>
      <c r="BI127" s="154">
        <f>IF(U127="nulová",N127,0)</f>
        <v>0</v>
      </c>
      <c r="BJ127" s="24" t="s">
        <v>85</v>
      </c>
      <c r="BK127" s="154">
        <f>ROUND(L127*K127,2)</f>
        <v>0</v>
      </c>
      <c r="BL127" s="24" t="s">
        <v>369</v>
      </c>
      <c r="BM127" s="24" t="s">
        <v>1040</v>
      </c>
    </row>
    <row r="128" spans="2:65" s="1" customFormat="1" ht="16.5" customHeight="1">
      <c r="B128" s="48"/>
      <c r="C128" s="229" t="s">
        <v>269</v>
      </c>
      <c r="D128" s="229" t="s">
        <v>237</v>
      </c>
      <c r="E128" s="230" t="s">
        <v>781</v>
      </c>
      <c r="F128" s="231" t="s">
        <v>782</v>
      </c>
      <c r="G128" s="231"/>
      <c r="H128" s="231"/>
      <c r="I128" s="231"/>
      <c r="J128" s="232" t="s">
        <v>438</v>
      </c>
      <c r="K128" s="233">
        <v>1</v>
      </c>
      <c r="L128" s="234">
        <v>0</v>
      </c>
      <c r="M128" s="235"/>
      <c r="N128" s="233">
        <f>ROUND(L128*K128,2)</f>
        <v>0</v>
      </c>
      <c r="O128" s="233"/>
      <c r="P128" s="233"/>
      <c r="Q128" s="233"/>
      <c r="R128" s="50"/>
      <c r="T128" s="236" t="s">
        <v>21</v>
      </c>
      <c r="U128" s="58" t="s">
        <v>43</v>
      </c>
      <c r="V128" s="49"/>
      <c r="W128" s="237">
        <f>V128*K128</f>
        <v>0</v>
      </c>
      <c r="X128" s="237">
        <v>0</v>
      </c>
      <c r="Y128" s="237">
        <f>X128*K128</f>
        <v>0</v>
      </c>
      <c r="Z128" s="237">
        <v>0</v>
      </c>
      <c r="AA128" s="238">
        <f>Z128*K128</f>
        <v>0</v>
      </c>
      <c r="AR128" s="24" t="s">
        <v>369</v>
      </c>
      <c r="AT128" s="24" t="s">
        <v>237</v>
      </c>
      <c r="AU128" s="24" t="s">
        <v>90</v>
      </c>
      <c r="AY128" s="24" t="s">
        <v>236</v>
      </c>
      <c r="BE128" s="154">
        <f>IF(U128="základní",N128,0)</f>
        <v>0</v>
      </c>
      <c r="BF128" s="154">
        <f>IF(U128="snížená",N128,0)</f>
        <v>0</v>
      </c>
      <c r="BG128" s="154">
        <f>IF(U128="zákl. přenesená",N128,0)</f>
        <v>0</v>
      </c>
      <c r="BH128" s="154">
        <f>IF(U128="sníž. přenesená",N128,0)</f>
        <v>0</v>
      </c>
      <c r="BI128" s="154">
        <f>IF(U128="nulová",N128,0)</f>
        <v>0</v>
      </c>
      <c r="BJ128" s="24" t="s">
        <v>85</v>
      </c>
      <c r="BK128" s="154">
        <f>ROUND(L128*K128,2)</f>
        <v>0</v>
      </c>
      <c r="BL128" s="24" t="s">
        <v>369</v>
      </c>
      <c r="BM128" s="24" t="s">
        <v>1041</v>
      </c>
    </row>
    <row r="129" spans="2:65" s="1" customFormat="1" ht="16.5" customHeight="1">
      <c r="B129" s="48"/>
      <c r="C129" s="229" t="s">
        <v>274</v>
      </c>
      <c r="D129" s="229" t="s">
        <v>237</v>
      </c>
      <c r="E129" s="230" t="s">
        <v>784</v>
      </c>
      <c r="F129" s="231" t="s">
        <v>785</v>
      </c>
      <c r="G129" s="231"/>
      <c r="H129" s="231"/>
      <c r="I129" s="231"/>
      <c r="J129" s="232" t="s">
        <v>438</v>
      </c>
      <c r="K129" s="233">
        <v>5</v>
      </c>
      <c r="L129" s="234">
        <v>0</v>
      </c>
      <c r="M129" s="235"/>
      <c r="N129" s="233">
        <f>ROUND(L129*K129,2)</f>
        <v>0</v>
      </c>
      <c r="O129" s="233"/>
      <c r="P129" s="233"/>
      <c r="Q129" s="233"/>
      <c r="R129" s="50"/>
      <c r="T129" s="236" t="s">
        <v>21</v>
      </c>
      <c r="U129" s="58" t="s">
        <v>43</v>
      </c>
      <c r="V129" s="49"/>
      <c r="W129" s="237">
        <f>V129*K129</f>
        <v>0</v>
      </c>
      <c r="X129" s="237">
        <v>0</v>
      </c>
      <c r="Y129" s="237">
        <f>X129*K129</f>
        <v>0</v>
      </c>
      <c r="Z129" s="237">
        <v>0</v>
      </c>
      <c r="AA129" s="238">
        <f>Z129*K129</f>
        <v>0</v>
      </c>
      <c r="AR129" s="24" t="s">
        <v>369</v>
      </c>
      <c r="AT129" s="24" t="s">
        <v>237</v>
      </c>
      <c r="AU129" s="24" t="s">
        <v>90</v>
      </c>
      <c r="AY129" s="24" t="s">
        <v>236</v>
      </c>
      <c r="BE129" s="154">
        <f>IF(U129="základní",N129,0)</f>
        <v>0</v>
      </c>
      <c r="BF129" s="154">
        <f>IF(U129="snížená",N129,0)</f>
        <v>0</v>
      </c>
      <c r="BG129" s="154">
        <f>IF(U129="zákl. přenesená",N129,0)</f>
        <v>0</v>
      </c>
      <c r="BH129" s="154">
        <f>IF(U129="sníž. přenesená",N129,0)</f>
        <v>0</v>
      </c>
      <c r="BI129" s="154">
        <f>IF(U129="nulová",N129,0)</f>
        <v>0</v>
      </c>
      <c r="BJ129" s="24" t="s">
        <v>85</v>
      </c>
      <c r="BK129" s="154">
        <f>ROUND(L129*K129,2)</f>
        <v>0</v>
      </c>
      <c r="BL129" s="24" t="s">
        <v>369</v>
      </c>
      <c r="BM129" s="24" t="s">
        <v>1042</v>
      </c>
    </row>
    <row r="130" spans="2:63" s="1" customFormat="1" ht="49.9" customHeight="1">
      <c r="B130" s="48"/>
      <c r="C130" s="49"/>
      <c r="D130" s="217" t="s">
        <v>371</v>
      </c>
      <c r="E130" s="49"/>
      <c r="F130" s="49"/>
      <c r="G130" s="49"/>
      <c r="H130" s="49"/>
      <c r="I130" s="49"/>
      <c r="J130" s="49"/>
      <c r="K130" s="49"/>
      <c r="L130" s="49"/>
      <c r="M130" s="49"/>
      <c r="N130" s="269">
        <f>BK130</f>
        <v>0</v>
      </c>
      <c r="O130" s="270"/>
      <c r="P130" s="270"/>
      <c r="Q130" s="270"/>
      <c r="R130" s="50"/>
      <c r="T130" s="203"/>
      <c r="U130" s="74"/>
      <c r="V130" s="74"/>
      <c r="W130" s="74"/>
      <c r="X130" s="74"/>
      <c r="Y130" s="74"/>
      <c r="Z130" s="74"/>
      <c r="AA130" s="76"/>
      <c r="AT130" s="24" t="s">
        <v>77</v>
      </c>
      <c r="AU130" s="24" t="s">
        <v>78</v>
      </c>
      <c r="AY130" s="24" t="s">
        <v>372</v>
      </c>
      <c r="BK130" s="154">
        <v>0</v>
      </c>
    </row>
    <row r="131" spans="2:18" s="1" customFormat="1" ht="6.95" customHeight="1">
      <c r="B131" s="77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9"/>
    </row>
  </sheetData>
  <sheetProtection password="CC35" sheet="1" objects="1" scenarios="1" formatColumns="0" formatRows="0"/>
  <mergeCells count="95">
    <mergeCell ref="D95:H95"/>
    <mergeCell ref="D94:H94"/>
    <mergeCell ref="D96:H96"/>
    <mergeCell ref="D97:H97"/>
    <mergeCell ref="D98:H98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F127:I127"/>
    <mergeCell ref="F126:I126"/>
    <mergeCell ref="F123:I123"/>
    <mergeCell ref="F124:I124"/>
    <mergeCell ref="F125:I125"/>
    <mergeCell ref="F128:I128"/>
    <mergeCell ref="F129:I12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3:Q93"/>
    <mergeCell ref="N97:Q97"/>
    <mergeCell ref="N94:Q94"/>
    <mergeCell ref="N95:Q95"/>
    <mergeCell ref="N96:Q96"/>
    <mergeCell ref="N98:Q98"/>
    <mergeCell ref="N99:Q99"/>
    <mergeCell ref="L101:Q101"/>
    <mergeCell ref="C107:Q107"/>
    <mergeCell ref="F109:P109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N119:Q119"/>
    <mergeCell ref="N120:Q120"/>
    <mergeCell ref="N121:Q121"/>
    <mergeCell ref="L129:M129"/>
    <mergeCell ref="L123:M123"/>
    <mergeCell ref="L124:M124"/>
    <mergeCell ref="L125:M125"/>
    <mergeCell ref="L126:M126"/>
    <mergeCell ref="L127:M127"/>
    <mergeCell ref="L128:M128"/>
    <mergeCell ref="F122:I122"/>
    <mergeCell ref="L122:M122"/>
    <mergeCell ref="N122:Q122"/>
    <mergeCell ref="N123:Q123"/>
    <mergeCell ref="N124:Q124"/>
    <mergeCell ref="N125:Q125"/>
    <mergeCell ref="N126:Q126"/>
    <mergeCell ref="N127:Q127"/>
    <mergeCell ref="N128:Q128"/>
    <mergeCell ref="N129:Q129"/>
    <mergeCell ref="N130:Q130"/>
  </mergeCells>
  <hyperlinks>
    <hyperlink ref="F1:G1" location="C2" display="1) Krycí list rozpočtu"/>
    <hyperlink ref="H1:K1" location="C87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3"/>
      <c r="B1" s="15"/>
      <c r="C1" s="15"/>
      <c r="D1" s="16" t="s">
        <v>1</v>
      </c>
      <c r="E1" s="15"/>
      <c r="F1" s="17" t="s">
        <v>188</v>
      </c>
      <c r="G1" s="17"/>
      <c r="H1" s="164" t="s">
        <v>189</v>
      </c>
      <c r="I1" s="164"/>
      <c r="J1" s="164"/>
      <c r="K1" s="164"/>
      <c r="L1" s="17" t="s">
        <v>190</v>
      </c>
      <c r="M1" s="15"/>
      <c r="N1" s="15"/>
      <c r="O1" s="16" t="s">
        <v>191</v>
      </c>
      <c r="P1" s="15"/>
      <c r="Q1" s="15"/>
      <c r="R1" s="15"/>
      <c r="S1" s="17" t="s">
        <v>192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91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90</v>
      </c>
    </row>
    <row r="4" spans="2:46" ht="36.95" customHeight="1">
      <c r="B4" s="28"/>
      <c r="C4" s="29" t="s">
        <v>193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18</v>
      </c>
      <c r="E6" s="33"/>
      <c r="F6" s="165" t="str">
        <f>'Rekapitulace stavby'!K6</f>
        <v>Neratovice - úprava přechodů na komunikacích II/101 a III/0099, zvýšení bezpečnosti chodců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194</v>
      </c>
      <c r="E7" s="33"/>
      <c r="F7" s="165" t="s">
        <v>195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196</v>
      </c>
      <c r="E8" s="49"/>
      <c r="F8" s="38" t="s">
        <v>197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20</v>
      </c>
      <c r="E9" s="49"/>
      <c r="F9" s="35" t="s">
        <v>21</v>
      </c>
      <c r="G9" s="49"/>
      <c r="H9" s="49"/>
      <c r="I9" s="49"/>
      <c r="J9" s="49"/>
      <c r="K9" s="49"/>
      <c r="L9" s="49"/>
      <c r="M9" s="40" t="s">
        <v>22</v>
      </c>
      <c r="N9" s="49"/>
      <c r="O9" s="35" t="s">
        <v>21</v>
      </c>
      <c r="P9" s="49"/>
      <c r="Q9" s="49"/>
      <c r="R9" s="50"/>
    </row>
    <row r="10" spans="2:18" s="1" customFormat="1" ht="14.4" customHeight="1">
      <c r="B10" s="48"/>
      <c r="C10" s="49"/>
      <c r="D10" s="40" t="s">
        <v>23</v>
      </c>
      <c r="E10" s="49"/>
      <c r="F10" s="35" t="s">
        <v>24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6. 11. 2017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">
        <v>21</v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">
        <v>29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">
        <v>21</v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">
        <v>21</v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">
        <v>34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">
        <v>21</v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36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">
        <v>21</v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">
        <v>37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">
        <v>21</v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21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8" t="s">
        <v>198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182</v>
      </c>
      <c r="E29" s="49"/>
      <c r="F29" s="49"/>
      <c r="G29" s="49"/>
      <c r="H29" s="49"/>
      <c r="I29" s="49"/>
      <c r="J29" s="49"/>
      <c r="K29" s="49"/>
      <c r="L29" s="49"/>
      <c r="M29" s="47">
        <f>N100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9" t="s">
        <v>41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42</v>
      </c>
      <c r="E33" s="56" t="s">
        <v>43</v>
      </c>
      <c r="F33" s="57">
        <v>0.21</v>
      </c>
      <c r="G33" s="171" t="s">
        <v>44</v>
      </c>
      <c r="H33" s="172">
        <f>(SUM(BE100:BE107)+SUM(BE126:BE215))</f>
        <v>0</v>
      </c>
      <c r="I33" s="49"/>
      <c r="J33" s="49"/>
      <c r="K33" s="49"/>
      <c r="L33" s="49"/>
      <c r="M33" s="172">
        <f>ROUND((SUM(BE100:BE107)+SUM(BE126:BE215)),2)*F33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45</v>
      </c>
      <c r="F34" s="57">
        <v>0.15</v>
      </c>
      <c r="G34" s="171" t="s">
        <v>44</v>
      </c>
      <c r="H34" s="172">
        <f>(SUM(BF100:BF107)+SUM(BF126:BF215))</f>
        <v>0</v>
      </c>
      <c r="I34" s="49"/>
      <c r="J34" s="49"/>
      <c r="K34" s="49"/>
      <c r="L34" s="49"/>
      <c r="M34" s="172">
        <f>ROUND((SUM(BF100:BF107)+SUM(BF126:BF215)),2)*F34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46</v>
      </c>
      <c r="F35" s="57">
        <v>0.21</v>
      </c>
      <c r="G35" s="171" t="s">
        <v>44</v>
      </c>
      <c r="H35" s="172">
        <f>(SUM(BG100:BG107)+SUM(BG126:BG215))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47</v>
      </c>
      <c r="F36" s="57">
        <v>0.15</v>
      </c>
      <c r="G36" s="171" t="s">
        <v>44</v>
      </c>
      <c r="H36" s="172">
        <f>(SUM(BH100:BH107)+SUM(BH126:BH215))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48</v>
      </c>
      <c r="F37" s="57">
        <v>0</v>
      </c>
      <c r="G37" s="171" t="s">
        <v>44</v>
      </c>
      <c r="H37" s="172">
        <f>(SUM(BI100:BI107)+SUM(BI126:BI215))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61"/>
      <c r="D39" s="173" t="s">
        <v>49</v>
      </c>
      <c r="E39" s="105"/>
      <c r="F39" s="105"/>
      <c r="G39" s="174" t="s">
        <v>50</v>
      </c>
      <c r="H39" s="175" t="s">
        <v>51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52</v>
      </c>
      <c r="E50" s="69"/>
      <c r="F50" s="69"/>
      <c r="G50" s="69"/>
      <c r="H50" s="70"/>
      <c r="I50" s="49"/>
      <c r="J50" s="68" t="s">
        <v>53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54</v>
      </c>
      <c r="E59" s="74"/>
      <c r="F59" s="74"/>
      <c r="G59" s="75" t="s">
        <v>55</v>
      </c>
      <c r="H59" s="76"/>
      <c r="I59" s="49"/>
      <c r="J59" s="73" t="s">
        <v>54</v>
      </c>
      <c r="K59" s="74"/>
      <c r="L59" s="74"/>
      <c r="M59" s="74"/>
      <c r="N59" s="75" t="s">
        <v>55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56</v>
      </c>
      <c r="E61" s="69"/>
      <c r="F61" s="69"/>
      <c r="G61" s="69"/>
      <c r="H61" s="70"/>
      <c r="I61" s="49"/>
      <c r="J61" s="68" t="s">
        <v>57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54</v>
      </c>
      <c r="E70" s="74"/>
      <c r="F70" s="74"/>
      <c r="G70" s="75" t="s">
        <v>55</v>
      </c>
      <c r="H70" s="76"/>
      <c r="I70" s="49"/>
      <c r="J70" s="73" t="s">
        <v>54</v>
      </c>
      <c r="K70" s="74"/>
      <c r="L70" s="74"/>
      <c r="M70" s="74"/>
      <c r="N70" s="75" t="s">
        <v>55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pans="2:21" s="1" customFormat="1" ht="36.95" customHeight="1">
      <c r="B76" s="48"/>
      <c r="C76" s="29" t="s">
        <v>199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pans="2:21" s="1" customFormat="1" ht="30" customHeight="1">
      <c r="B78" s="48"/>
      <c r="C78" s="40" t="s">
        <v>18</v>
      </c>
      <c r="D78" s="49"/>
      <c r="E78" s="49"/>
      <c r="F78" s="165" t="str">
        <f>F6</f>
        <v>Neratovice - úprava přechodů na komunikacích II/101 a III/0099, zvýšení bezpečnosti chodců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spans="2:21" ht="30" customHeight="1">
      <c r="B79" s="28"/>
      <c r="C79" s="40" t="s">
        <v>194</v>
      </c>
      <c r="D79" s="33"/>
      <c r="E79" s="33"/>
      <c r="F79" s="165" t="s">
        <v>195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pans="2:21" s="1" customFormat="1" ht="36.95" customHeight="1">
      <c r="B80" s="48"/>
      <c r="C80" s="87" t="s">
        <v>196</v>
      </c>
      <c r="D80" s="49"/>
      <c r="E80" s="49"/>
      <c r="F80" s="89" t="str">
        <f>F8</f>
        <v>01-1 - SO 101 - část KSÚS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pans="2:2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pans="2:21" s="1" customFormat="1" ht="18" customHeight="1">
      <c r="B82" s="48"/>
      <c r="C82" s="40" t="s">
        <v>23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6. 11. 2017</v>
      </c>
      <c r="N82" s="92"/>
      <c r="O82" s="92"/>
      <c r="P82" s="92"/>
      <c r="Q82" s="49"/>
      <c r="R82" s="50"/>
      <c r="T82" s="181"/>
      <c r="U82" s="181"/>
    </row>
    <row r="83" spans="2:21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pans="2:21" s="1" customFormat="1" ht="13.5">
      <c r="B84" s="48"/>
      <c r="C84" s="40" t="s">
        <v>27</v>
      </c>
      <c r="D84" s="49"/>
      <c r="E84" s="49"/>
      <c r="F84" s="35" t="str">
        <f>E13</f>
        <v>Město Neratovice</v>
      </c>
      <c r="G84" s="49"/>
      <c r="H84" s="49"/>
      <c r="I84" s="49"/>
      <c r="J84" s="49"/>
      <c r="K84" s="40" t="s">
        <v>33</v>
      </c>
      <c r="L84" s="49"/>
      <c r="M84" s="35" t="str">
        <f>E19</f>
        <v>NOZA s.r.o.Kladno</v>
      </c>
      <c r="N84" s="35"/>
      <c r="O84" s="35"/>
      <c r="P84" s="35"/>
      <c r="Q84" s="35"/>
      <c r="R84" s="50"/>
      <c r="T84" s="181"/>
      <c r="U84" s="181"/>
    </row>
    <row r="85" spans="2:21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36</v>
      </c>
      <c r="L85" s="49"/>
      <c r="M85" s="35" t="str">
        <f>E22</f>
        <v>Neubauerová Soňa, SK-Projekt Ostrov</v>
      </c>
      <c r="N85" s="35"/>
      <c r="O85" s="35"/>
      <c r="P85" s="35"/>
      <c r="Q85" s="35"/>
      <c r="R85" s="50"/>
      <c r="T85" s="181"/>
      <c r="U85" s="181"/>
    </row>
    <row r="86" spans="2:21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pans="2:21" s="1" customFormat="1" ht="29.25" customHeight="1">
      <c r="B87" s="48"/>
      <c r="C87" s="183" t="s">
        <v>200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201</v>
      </c>
      <c r="O87" s="161"/>
      <c r="P87" s="161"/>
      <c r="Q87" s="161"/>
      <c r="R87" s="50"/>
      <c r="T87" s="181"/>
      <c r="U87" s="181"/>
    </row>
    <row r="88" spans="2:21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pans="2:47" s="1" customFormat="1" ht="29.25" customHeight="1">
      <c r="B89" s="48"/>
      <c r="C89" s="184" t="s">
        <v>202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N126</f>
        <v>0</v>
      </c>
      <c r="O89" s="185"/>
      <c r="P89" s="185"/>
      <c r="Q89" s="185"/>
      <c r="R89" s="50"/>
      <c r="T89" s="181"/>
      <c r="U89" s="181"/>
      <c r="AU89" s="24" t="s">
        <v>203</v>
      </c>
    </row>
    <row r="90" spans="2:21" s="7" customFormat="1" ht="24.95" customHeight="1">
      <c r="B90" s="186"/>
      <c r="C90" s="187"/>
      <c r="D90" s="188" t="s">
        <v>204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N127</f>
        <v>0</v>
      </c>
      <c r="O90" s="187"/>
      <c r="P90" s="187"/>
      <c r="Q90" s="187"/>
      <c r="R90" s="190"/>
      <c r="T90" s="191"/>
      <c r="U90" s="191"/>
    </row>
    <row r="91" spans="2:21" s="8" customFormat="1" ht="19.9" customHeight="1">
      <c r="B91" s="192"/>
      <c r="C91" s="136"/>
      <c r="D91" s="149" t="s">
        <v>205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N128</f>
        <v>0</v>
      </c>
      <c r="O91" s="136"/>
      <c r="P91" s="136"/>
      <c r="Q91" s="136"/>
      <c r="R91" s="193"/>
      <c r="T91" s="194"/>
      <c r="U91" s="194"/>
    </row>
    <row r="92" spans="2:21" s="8" customFormat="1" ht="19.9" customHeight="1">
      <c r="B92" s="192"/>
      <c r="C92" s="136"/>
      <c r="D92" s="149" t="s">
        <v>206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38">
        <f>N132</f>
        <v>0</v>
      </c>
      <c r="O92" s="136"/>
      <c r="P92" s="136"/>
      <c r="Q92" s="136"/>
      <c r="R92" s="193"/>
      <c r="T92" s="194"/>
      <c r="U92" s="194"/>
    </row>
    <row r="93" spans="2:21" s="8" customFormat="1" ht="19.9" customHeight="1">
      <c r="B93" s="192"/>
      <c r="C93" s="136"/>
      <c r="D93" s="149" t="s">
        <v>207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8">
        <f>N143</f>
        <v>0</v>
      </c>
      <c r="O93" s="136"/>
      <c r="P93" s="136"/>
      <c r="Q93" s="136"/>
      <c r="R93" s="193"/>
      <c r="T93" s="194"/>
      <c r="U93" s="194"/>
    </row>
    <row r="94" spans="2:21" s="8" customFormat="1" ht="19.9" customHeight="1">
      <c r="B94" s="192"/>
      <c r="C94" s="136"/>
      <c r="D94" s="149" t="s">
        <v>208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8">
        <f>N172</f>
        <v>0</v>
      </c>
      <c r="O94" s="136"/>
      <c r="P94" s="136"/>
      <c r="Q94" s="136"/>
      <c r="R94" s="193"/>
      <c r="T94" s="194"/>
      <c r="U94" s="194"/>
    </row>
    <row r="95" spans="2:21" s="8" customFormat="1" ht="19.9" customHeight="1">
      <c r="B95" s="192"/>
      <c r="C95" s="136"/>
      <c r="D95" s="149" t="s">
        <v>209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8">
        <f>N199</f>
        <v>0</v>
      </c>
      <c r="O95" s="136"/>
      <c r="P95" s="136"/>
      <c r="Q95" s="136"/>
      <c r="R95" s="193"/>
      <c r="T95" s="194"/>
      <c r="U95" s="194"/>
    </row>
    <row r="96" spans="2:21" s="8" customFormat="1" ht="19.9" customHeight="1">
      <c r="B96" s="192"/>
      <c r="C96" s="136"/>
      <c r="D96" s="149" t="s">
        <v>210</v>
      </c>
      <c r="E96" s="136"/>
      <c r="F96" s="136"/>
      <c r="G96" s="136"/>
      <c r="H96" s="136"/>
      <c r="I96" s="136"/>
      <c r="J96" s="136"/>
      <c r="K96" s="136"/>
      <c r="L96" s="136"/>
      <c r="M96" s="136"/>
      <c r="N96" s="138">
        <f>N203</f>
        <v>0</v>
      </c>
      <c r="O96" s="136"/>
      <c r="P96" s="136"/>
      <c r="Q96" s="136"/>
      <c r="R96" s="193"/>
      <c r="T96" s="194"/>
      <c r="U96" s="194"/>
    </row>
    <row r="97" spans="2:21" s="7" customFormat="1" ht="24.95" customHeight="1">
      <c r="B97" s="186"/>
      <c r="C97" s="187"/>
      <c r="D97" s="188" t="s">
        <v>211</v>
      </c>
      <c r="E97" s="187"/>
      <c r="F97" s="187"/>
      <c r="G97" s="187"/>
      <c r="H97" s="187"/>
      <c r="I97" s="187"/>
      <c r="J97" s="187"/>
      <c r="K97" s="187"/>
      <c r="L97" s="187"/>
      <c r="M97" s="187"/>
      <c r="N97" s="189">
        <f>N213</f>
        <v>0</v>
      </c>
      <c r="O97" s="187"/>
      <c r="P97" s="187"/>
      <c r="Q97" s="187"/>
      <c r="R97" s="190"/>
      <c r="T97" s="191"/>
      <c r="U97" s="191"/>
    </row>
    <row r="98" spans="2:21" s="8" customFormat="1" ht="19.9" customHeight="1">
      <c r="B98" s="192"/>
      <c r="C98" s="136"/>
      <c r="D98" s="149" t="s">
        <v>212</v>
      </c>
      <c r="E98" s="136"/>
      <c r="F98" s="136"/>
      <c r="G98" s="136"/>
      <c r="H98" s="136"/>
      <c r="I98" s="136"/>
      <c r="J98" s="136"/>
      <c r="K98" s="136"/>
      <c r="L98" s="136"/>
      <c r="M98" s="136"/>
      <c r="N98" s="138">
        <f>N214</f>
        <v>0</v>
      </c>
      <c r="O98" s="136"/>
      <c r="P98" s="136"/>
      <c r="Q98" s="136"/>
      <c r="R98" s="193"/>
      <c r="T98" s="194"/>
      <c r="U98" s="194"/>
    </row>
    <row r="99" spans="2:21" s="1" customFormat="1" ht="21.8" customHeight="1"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50"/>
      <c r="T99" s="181"/>
      <c r="U99" s="181"/>
    </row>
    <row r="100" spans="2:21" s="1" customFormat="1" ht="29.25" customHeight="1">
      <c r="B100" s="48"/>
      <c r="C100" s="184" t="s">
        <v>213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185">
        <f>ROUND(N101+N102+N103+N104+N105+N106,2)</f>
        <v>0</v>
      </c>
      <c r="O100" s="195"/>
      <c r="P100" s="195"/>
      <c r="Q100" s="195"/>
      <c r="R100" s="50"/>
      <c r="T100" s="196"/>
      <c r="U100" s="197" t="s">
        <v>42</v>
      </c>
    </row>
    <row r="101" spans="2:65" s="1" customFormat="1" ht="18" customHeight="1">
      <c r="B101" s="48"/>
      <c r="C101" s="49"/>
      <c r="D101" s="155" t="s">
        <v>214</v>
      </c>
      <c r="E101" s="149"/>
      <c r="F101" s="149"/>
      <c r="G101" s="149"/>
      <c r="H101" s="149"/>
      <c r="I101" s="49"/>
      <c r="J101" s="49"/>
      <c r="K101" s="49"/>
      <c r="L101" s="49"/>
      <c r="M101" s="49"/>
      <c r="N101" s="150">
        <f>ROUND(N89*T101,2)</f>
        <v>0</v>
      </c>
      <c r="O101" s="138"/>
      <c r="P101" s="138"/>
      <c r="Q101" s="138"/>
      <c r="R101" s="50"/>
      <c r="S101" s="198"/>
      <c r="T101" s="199"/>
      <c r="U101" s="200" t="s">
        <v>43</v>
      </c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201" t="s">
        <v>215</v>
      </c>
      <c r="AZ101" s="198"/>
      <c r="BA101" s="198"/>
      <c r="BB101" s="198"/>
      <c r="BC101" s="198"/>
      <c r="BD101" s="198"/>
      <c r="BE101" s="202">
        <f>IF(U101="základní",N101,0)</f>
        <v>0</v>
      </c>
      <c r="BF101" s="202">
        <f>IF(U101="snížená",N101,0)</f>
        <v>0</v>
      </c>
      <c r="BG101" s="202">
        <f>IF(U101="zákl. přenesená",N101,0)</f>
        <v>0</v>
      </c>
      <c r="BH101" s="202">
        <f>IF(U101="sníž. přenesená",N101,0)</f>
        <v>0</v>
      </c>
      <c r="BI101" s="202">
        <f>IF(U101="nulová",N101,0)</f>
        <v>0</v>
      </c>
      <c r="BJ101" s="201" t="s">
        <v>85</v>
      </c>
      <c r="BK101" s="198"/>
      <c r="BL101" s="198"/>
      <c r="BM101" s="198"/>
    </row>
    <row r="102" spans="2:65" s="1" customFormat="1" ht="18" customHeight="1">
      <c r="B102" s="48"/>
      <c r="C102" s="49"/>
      <c r="D102" s="155" t="s">
        <v>216</v>
      </c>
      <c r="E102" s="149"/>
      <c r="F102" s="149"/>
      <c r="G102" s="149"/>
      <c r="H102" s="149"/>
      <c r="I102" s="49"/>
      <c r="J102" s="49"/>
      <c r="K102" s="49"/>
      <c r="L102" s="49"/>
      <c r="M102" s="49"/>
      <c r="N102" s="150">
        <f>ROUND(N89*T102,2)</f>
        <v>0</v>
      </c>
      <c r="O102" s="138"/>
      <c r="P102" s="138"/>
      <c r="Q102" s="138"/>
      <c r="R102" s="50"/>
      <c r="S102" s="198"/>
      <c r="T102" s="199"/>
      <c r="U102" s="200" t="s">
        <v>43</v>
      </c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201" t="s">
        <v>215</v>
      </c>
      <c r="AZ102" s="198"/>
      <c r="BA102" s="198"/>
      <c r="BB102" s="198"/>
      <c r="BC102" s="198"/>
      <c r="BD102" s="198"/>
      <c r="BE102" s="202">
        <f>IF(U102="základní",N102,0)</f>
        <v>0</v>
      </c>
      <c r="BF102" s="202">
        <f>IF(U102="snížená",N102,0)</f>
        <v>0</v>
      </c>
      <c r="BG102" s="202">
        <f>IF(U102="zákl. přenesená",N102,0)</f>
        <v>0</v>
      </c>
      <c r="BH102" s="202">
        <f>IF(U102="sníž. přenesená",N102,0)</f>
        <v>0</v>
      </c>
      <c r="BI102" s="202">
        <f>IF(U102="nulová",N102,0)</f>
        <v>0</v>
      </c>
      <c r="BJ102" s="201" t="s">
        <v>85</v>
      </c>
      <c r="BK102" s="198"/>
      <c r="BL102" s="198"/>
      <c r="BM102" s="198"/>
    </row>
    <row r="103" spans="2:65" s="1" customFormat="1" ht="18" customHeight="1">
      <c r="B103" s="48"/>
      <c r="C103" s="49"/>
      <c r="D103" s="155" t="s">
        <v>217</v>
      </c>
      <c r="E103" s="149"/>
      <c r="F103" s="149"/>
      <c r="G103" s="149"/>
      <c r="H103" s="149"/>
      <c r="I103" s="49"/>
      <c r="J103" s="49"/>
      <c r="K103" s="49"/>
      <c r="L103" s="49"/>
      <c r="M103" s="49"/>
      <c r="N103" s="150">
        <f>ROUND(N89*T103,2)</f>
        <v>0</v>
      </c>
      <c r="O103" s="138"/>
      <c r="P103" s="138"/>
      <c r="Q103" s="138"/>
      <c r="R103" s="50"/>
      <c r="S103" s="198"/>
      <c r="T103" s="199"/>
      <c r="U103" s="200" t="s">
        <v>43</v>
      </c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201" t="s">
        <v>215</v>
      </c>
      <c r="AZ103" s="198"/>
      <c r="BA103" s="198"/>
      <c r="BB103" s="198"/>
      <c r="BC103" s="198"/>
      <c r="BD103" s="198"/>
      <c r="BE103" s="202">
        <f>IF(U103="základní",N103,0)</f>
        <v>0</v>
      </c>
      <c r="BF103" s="202">
        <f>IF(U103="snížená",N103,0)</f>
        <v>0</v>
      </c>
      <c r="BG103" s="202">
        <f>IF(U103="zákl. přenesená",N103,0)</f>
        <v>0</v>
      </c>
      <c r="BH103" s="202">
        <f>IF(U103="sníž. přenesená",N103,0)</f>
        <v>0</v>
      </c>
      <c r="BI103" s="202">
        <f>IF(U103="nulová",N103,0)</f>
        <v>0</v>
      </c>
      <c r="BJ103" s="201" t="s">
        <v>85</v>
      </c>
      <c r="BK103" s="198"/>
      <c r="BL103" s="198"/>
      <c r="BM103" s="198"/>
    </row>
    <row r="104" spans="2:65" s="1" customFormat="1" ht="18" customHeight="1">
      <c r="B104" s="48"/>
      <c r="C104" s="49"/>
      <c r="D104" s="155" t="s">
        <v>218</v>
      </c>
      <c r="E104" s="149"/>
      <c r="F104" s="149"/>
      <c r="G104" s="149"/>
      <c r="H104" s="149"/>
      <c r="I104" s="49"/>
      <c r="J104" s="49"/>
      <c r="K104" s="49"/>
      <c r="L104" s="49"/>
      <c r="M104" s="49"/>
      <c r="N104" s="150">
        <f>ROUND(N89*T104,2)</f>
        <v>0</v>
      </c>
      <c r="O104" s="138"/>
      <c r="P104" s="138"/>
      <c r="Q104" s="138"/>
      <c r="R104" s="50"/>
      <c r="S104" s="198"/>
      <c r="T104" s="199"/>
      <c r="U104" s="200" t="s">
        <v>43</v>
      </c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201" t="s">
        <v>215</v>
      </c>
      <c r="AZ104" s="198"/>
      <c r="BA104" s="198"/>
      <c r="BB104" s="198"/>
      <c r="BC104" s="198"/>
      <c r="BD104" s="198"/>
      <c r="BE104" s="202">
        <f>IF(U104="základní",N104,0)</f>
        <v>0</v>
      </c>
      <c r="BF104" s="202">
        <f>IF(U104="snížená",N104,0)</f>
        <v>0</v>
      </c>
      <c r="BG104" s="202">
        <f>IF(U104="zákl. přenesená",N104,0)</f>
        <v>0</v>
      </c>
      <c r="BH104" s="202">
        <f>IF(U104="sníž. přenesená",N104,0)</f>
        <v>0</v>
      </c>
      <c r="BI104" s="202">
        <f>IF(U104="nulová",N104,0)</f>
        <v>0</v>
      </c>
      <c r="BJ104" s="201" t="s">
        <v>85</v>
      </c>
      <c r="BK104" s="198"/>
      <c r="BL104" s="198"/>
      <c r="BM104" s="198"/>
    </row>
    <row r="105" spans="2:65" s="1" customFormat="1" ht="18" customHeight="1">
      <c r="B105" s="48"/>
      <c r="C105" s="49"/>
      <c r="D105" s="155" t="s">
        <v>219</v>
      </c>
      <c r="E105" s="149"/>
      <c r="F105" s="149"/>
      <c r="G105" s="149"/>
      <c r="H105" s="149"/>
      <c r="I105" s="49"/>
      <c r="J105" s="49"/>
      <c r="K105" s="49"/>
      <c r="L105" s="49"/>
      <c r="M105" s="49"/>
      <c r="N105" s="150">
        <f>ROUND(N89*T105,2)</f>
        <v>0</v>
      </c>
      <c r="O105" s="138"/>
      <c r="P105" s="138"/>
      <c r="Q105" s="138"/>
      <c r="R105" s="50"/>
      <c r="S105" s="198"/>
      <c r="T105" s="199"/>
      <c r="U105" s="200" t="s">
        <v>43</v>
      </c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201" t="s">
        <v>215</v>
      </c>
      <c r="AZ105" s="198"/>
      <c r="BA105" s="198"/>
      <c r="BB105" s="198"/>
      <c r="BC105" s="198"/>
      <c r="BD105" s="198"/>
      <c r="BE105" s="202">
        <f>IF(U105="základní",N105,0)</f>
        <v>0</v>
      </c>
      <c r="BF105" s="202">
        <f>IF(U105="snížená",N105,0)</f>
        <v>0</v>
      </c>
      <c r="BG105" s="202">
        <f>IF(U105="zákl. přenesená",N105,0)</f>
        <v>0</v>
      </c>
      <c r="BH105" s="202">
        <f>IF(U105="sníž. přenesená",N105,0)</f>
        <v>0</v>
      </c>
      <c r="BI105" s="202">
        <f>IF(U105="nulová",N105,0)</f>
        <v>0</v>
      </c>
      <c r="BJ105" s="201" t="s">
        <v>85</v>
      </c>
      <c r="BK105" s="198"/>
      <c r="BL105" s="198"/>
      <c r="BM105" s="198"/>
    </row>
    <row r="106" spans="2:65" s="1" customFormat="1" ht="18" customHeight="1">
      <c r="B106" s="48"/>
      <c r="C106" s="49"/>
      <c r="D106" s="149" t="s">
        <v>220</v>
      </c>
      <c r="E106" s="49"/>
      <c r="F106" s="49"/>
      <c r="G106" s="49"/>
      <c r="H106" s="49"/>
      <c r="I106" s="49"/>
      <c r="J106" s="49"/>
      <c r="K106" s="49"/>
      <c r="L106" s="49"/>
      <c r="M106" s="49"/>
      <c r="N106" s="150">
        <f>ROUND(N89*T106,2)</f>
        <v>0</v>
      </c>
      <c r="O106" s="138"/>
      <c r="P106" s="138"/>
      <c r="Q106" s="138"/>
      <c r="R106" s="50"/>
      <c r="S106" s="198"/>
      <c r="T106" s="203"/>
      <c r="U106" s="204" t="s">
        <v>43</v>
      </c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201" t="s">
        <v>221</v>
      </c>
      <c r="AZ106" s="198"/>
      <c r="BA106" s="198"/>
      <c r="BB106" s="198"/>
      <c r="BC106" s="198"/>
      <c r="BD106" s="198"/>
      <c r="BE106" s="202">
        <f>IF(U106="základní",N106,0)</f>
        <v>0</v>
      </c>
      <c r="BF106" s="202">
        <f>IF(U106="snížená",N106,0)</f>
        <v>0</v>
      </c>
      <c r="BG106" s="202">
        <f>IF(U106="zákl. přenesená",N106,0)</f>
        <v>0</v>
      </c>
      <c r="BH106" s="202">
        <f>IF(U106="sníž. přenesená",N106,0)</f>
        <v>0</v>
      </c>
      <c r="BI106" s="202">
        <f>IF(U106="nulová",N106,0)</f>
        <v>0</v>
      </c>
      <c r="BJ106" s="201" t="s">
        <v>85</v>
      </c>
      <c r="BK106" s="198"/>
      <c r="BL106" s="198"/>
      <c r="BM106" s="198"/>
    </row>
    <row r="107" spans="2:21" s="1" customFormat="1" ht="13.5"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50"/>
      <c r="T107" s="181"/>
      <c r="U107" s="181"/>
    </row>
    <row r="108" spans="2:21" s="1" customFormat="1" ht="29.25" customHeight="1">
      <c r="B108" s="48"/>
      <c r="C108" s="160" t="s">
        <v>187</v>
      </c>
      <c r="D108" s="161"/>
      <c r="E108" s="161"/>
      <c r="F108" s="161"/>
      <c r="G108" s="161"/>
      <c r="H108" s="161"/>
      <c r="I108" s="161"/>
      <c r="J108" s="161"/>
      <c r="K108" s="161"/>
      <c r="L108" s="162">
        <f>ROUND(SUM(N89+N100),2)</f>
        <v>0</v>
      </c>
      <c r="M108" s="162"/>
      <c r="N108" s="162"/>
      <c r="O108" s="162"/>
      <c r="P108" s="162"/>
      <c r="Q108" s="162"/>
      <c r="R108" s="50"/>
      <c r="T108" s="181"/>
      <c r="U108" s="181"/>
    </row>
    <row r="109" spans="2:21" s="1" customFormat="1" ht="6.95" customHeight="1">
      <c r="B109" s="77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9"/>
      <c r="T109" s="181"/>
      <c r="U109" s="181"/>
    </row>
    <row r="113" spans="2:18" s="1" customFormat="1" ht="6.95" customHeight="1">
      <c r="B113" s="80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2"/>
    </row>
    <row r="114" spans="2:18" s="1" customFormat="1" ht="36.95" customHeight="1">
      <c r="B114" s="48"/>
      <c r="C114" s="29" t="s">
        <v>222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spans="2:18" s="1" customFormat="1" ht="6.95" customHeight="1"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50"/>
    </row>
    <row r="116" spans="2:18" s="1" customFormat="1" ht="30" customHeight="1">
      <c r="B116" s="48"/>
      <c r="C116" s="40" t="s">
        <v>18</v>
      </c>
      <c r="D116" s="49"/>
      <c r="E116" s="49"/>
      <c r="F116" s="165" t="str">
        <f>F6</f>
        <v>Neratovice - úprava přechodů na komunikacích II/101 a III/0099, zvýšení bezpečnosti chodců</v>
      </c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9"/>
      <c r="R116" s="50"/>
    </row>
    <row r="117" spans="2:18" ht="30" customHeight="1">
      <c r="B117" s="28"/>
      <c r="C117" s="40" t="s">
        <v>194</v>
      </c>
      <c r="D117" s="33"/>
      <c r="E117" s="33"/>
      <c r="F117" s="165" t="s">
        <v>195</v>
      </c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1"/>
    </row>
    <row r="118" spans="2:18" s="1" customFormat="1" ht="36.95" customHeight="1">
      <c r="B118" s="48"/>
      <c r="C118" s="87" t="s">
        <v>196</v>
      </c>
      <c r="D118" s="49"/>
      <c r="E118" s="49"/>
      <c r="F118" s="89" t="str">
        <f>F8</f>
        <v>01-1 - SO 101 - část KSÚS</v>
      </c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50"/>
    </row>
    <row r="119" spans="2:18" s="1" customFormat="1" ht="6.95" customHeight="1"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0"/>
    </row>
    <row r="120" spans="2:18" s="1" customFormat="1" ht="18" customHeight="1">
      <c r="B120" s="48"/>
      <c r="C120" s="40" t="s">
        <v>23</v>
      </c>
      <c r="D120" s="49"/>
      <c r="E120" s="49"/>
      <c r="F120" s="35" t="str">
        <f>F10</f>
        <v xml:space="preserve"> </v>
      </c>
      <c r="G120" s="49"/>
      <c r="H120" s="49"/>
      <c r="I120" s="49"/>
      <c r="J120" s="49"/>
      <c r="K120" s="40" t="s">
        <v>25</v>
      </c>
      <c r="L120" s="49"/>
      <c r="M120" s="92" t="str">
        <f>IF(O10="","",O10)</f>
        <v>6. 11. 2017</v>
      </c>
      <c r="N120" s="92"/>
      <c r="O120" s="92"/>
      <c r="P120" s="92"/>
      <c r="Q120" s="49"/>
      <c r="R120" s="50"/>
    </row>
    <row r="121" spans="2:18" s="1" customFormat="1" ht="6.95" customHeight="1"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50"/>
    </row>
    <row r="122" spans="2:18" s="1" customFormat="1" ht="13.5">
      <c r="B122" s="48"/>
      <c r="C122" s="40" t="s">
        <v>27</v>
      </c>
      <c r="D122" s="49"/>
      <c r="E122" s="49"/>
      <c r="F122" s="35" t="str">
        <f>E13</f>
        <v>Město Neratovice</v>
      </c>
      <c r="G122" s="49"/>
      <c r="H122" s="49"/>
      <c r="I122" s="49"/>
      <c r="J122" s="49"/>
      <c r="K122" s="40" t="s">
        <v>33</v>
      </c>
      <c r="L122" s="49"/>
      <c r="M122" s="35" t="str">
        <f>E19</f>
        <v>NOZA s.r.o.Kladno</v>
      </c>
      <c r="N122" s="35"/>
      <c r="O122" s="35"/>
      <c r="P122" s="35"/>
      <c r="Q122" s="35"/>
      <c r="R122" s="50"/>
    </row>
    <row r="123" spans="2:18" s="1" customFormat="1" ht="14.4" customHeight="1">
      <c r="B123" s="48"/>
      <c r="C123" s="40" t="s">
        <v>31</v>
      </c>
      <c r="D123" s="49"/>
      <c r="E123" s="49"/>
      <c r="F123" s="35" t="str">
        <f>IF(E16="","",E16)</f>
        <v>Vyplň údaj</v>
      </c>
      <c r="G123" s="49"/>
      <c r="H123" s="49"/>
      <c r="I123" s="49"/>
      <c r="J123" s="49"/>
      <c r="K123" s="40" t="s">
        <v>36</v>
      </c>
      <c r="L123" s="49"/>
      <c r="M123" s="35" t="str">
        <f>E22</f>
        <v>Neubauerová Soňa, SK-Projekt Ostrov</v>
      </c>
      <c r="N123" s="35"/>
      <c r="O123" s="35"/>
      <c r="P123" s="35"/>
      <c r="Q123" s="35"/>
      <c r="R123" s="50"/>
    </row>
    <row r="124" spans="2:18" s="1" customFormat="1" ht="10.3" customHeight="1"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50"/>
    </row>
    <row r="125" spans="2:27" s="9" customFormat="1" ht="29.25" customHeight="1">
      <c r="B125" s="205"/>
      <c r="C125" s="206" t="s">
        <v>223</v>
      </c>
      <c r="D125" s="207" t="s">
        <v>224</v>
      </c>
      <c r="E125" s="207" t="s">
        <v>60</v>
      </c>
      <c r="F125" s="207" t="s">
        <v>225</v>
      </c>
      <c r="G125" s="207"/>
      <c r="H125" s="207"/>
      <c r="I125" s="207"/>
      <c r="J125" s="207" t="s">
        <v>226</v>
      </c>
      <c r="K125" s="207" t="s">
        <v>227</v>
      </c>
      <c r="L125" s="207" t="s">
        <v>228</v>
      </c>
      <c r="M125" s="207"/>
      <c r="N125" s="207" t="s">
        <v>201</v>
      </c>
      <c r="O125" s="207"/>
      <c r="P125" s="207"/>
      <c r="Q125" s="208"/>
      <c r="R125" s="209"/>
      <c r="T125" s="108" t="s">
        <v>229</v>
      </c>
      <c r="U125" s="109" t="s">
        <v>42</v>
      </c>
      <c r="V125" s="109" t="s">
        <v>230</v>
      </c>
      <c r="W125" s="109" t="s">
        <v>231</v>
      </c>
      <c r="X125" s="109" t="s">
        <v>232</v>
      </c>
      <c r="Y125" s="109" t="s">
        <v>233</v>
      </c>
      <c r="Z125" s="109" t="s">
        <v>234</v>
      </c>
      <c r="AA125" s="110" t="s">
        <v>235</v>
      </c>
    </row>
    <row r="126" spans="2:63" s="1" customFormat="1" ht="29.25" customHeight="1">
      <c r="B126" s="48"/>
      <c r="C126" s="112" t="s">
        <v>198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210">
        <f>BK126</f>
        <v>0</v>
      </c>
      <c r="O126" s="211"/>
      <c r="P126" s="211"/>
      <c r="Q126" s="211"/>
      <c r="R126" s="50"/>
      <c r="T126" s="111"/>
      <c r="U126" s="69"/>
      <c r="V126" s="69"/>
      <c r="W126" s="212">
        <f>W127+W213+W216</f>
        <v>0</v>
      </c>
      <c r="X126" s="69"/>
      <c r="Y126" s="212">
        <f>Y127+Y213+Y216</f>
        <v>25.508194000000003</v>
      </c>
      <c r="Z126" s="69"/>
      <c r="AA126" s="213">
        <f>AA127+AA213+AA216</f>
        <v>23.784</v>
      </c>
      <c r="AT126" s="24" t="s">
        <v>77</v>
      </c>
      <c r="AU126" s="24" t="s">
        <v>203</v>
      </c>
      <c r="BK126" s="214">
        <f>BK127+BK213+BK216</f>
        <v>0</v>
      </c>
    </row>
    <row r="127" spans="2:63" s="10" customFormat="1" ht="37.4" customHeight="1">
      <c r="B127" s="215"/>
      <c r="C127" s="216"/>
      <c r="D127" s="217" t="s">
        <v>204</v>
      </c>
      <c r="E127" s="217"/>
      <c r="F127" s="217"/>
      <c r="G127" s="217"/>
      <c r="H127" s="217"/>
      <c r="I127" s="217"/>
      <c r="J127" s="217"/>
      <c r="K127" s="217"/>
      <c r="L127" s="217"/>
      <c r="M127" s="217"/>
      <c r="N127" s="218">
        <f>BK127</f>
        <v>0</v>
      </c>
      <c r="O127" s="189"/>
      <c r="P127" s="189"/>
      <c r="Q127" s="189"/>
      <c r="R127" s="219"/>
      <c r="T127" s="220"/>
      <c r="U127" s="216"/>
      <c r="V127" s="216"/>
      <c r="W127" s="221">
        <f>W128+W132+W143+W172+W199+W203</f>
        <v>0</v>
      </c>
      <c r="X127" s="216"/>
      <c r="Y127" s="221">
        <f>Y128+Y132+Y143+Y172+Y199+Y203</f>
        <v>25.508194000000003</v>
      </c>
      <c r="Z127" s="216"/>
      <c r="AA127" s="222">
        <f>AA128+AA132+AA143+AA172+AA199+AA203</f>
        <v>23.784</v>
      </c>
      <c r="AR127" s="223" t="s">
        <v>85</v>
      </c>
      <c r="AT127" s="224" t="s">
        <v>77</v>
      </c>
      <c r="AU127" s="224" t="s">
        <v>78</v>
      </c>
      <c r="AY127" s="223" t="s">
        <v>236</v>
      </c>
      <c r="BK127" s="225">
        <f>BK128+BK132+BK143+BK172+BK199+BK203</f>
        <v>0</v>
      </c>
    </row>
    <row r="128" spans="2:63" s="10" customFormat="1" ht="19.9" customHeight="1">
      <c r="B128" s="215"/>
      <c r="C128" s="216"/>
      <c r="D128" s="226" t="s">
        <v>205</v>
      </c>
      <c r="E128" s="226"/>
      <c r="F128" s="226"/>
      <c r="G128" s="226"/>
      <c r="H128" s="226"/>
      <c r="I128" s="226"/>
      <c r="J128" s="226"/>
      <c r="K128" s="226"/>
      <c r="L128" s="226"/>
      <c r="M128" s="226"/>
      <c r="N128" s="227">
        <f>BK128</f>
        <v>0</v>
      </c>
      <c r="O128" s="228"/>
      <c r="P128" s="228"/>
      <c r="Q128" s="228"/>
      <c r="R128" s="219"/>
      <c r="T128" s="220"/>
      <c r="U128" s="216"/>
      <c r="V128" s="216"/>
      <c r="W128" s="221">
        <f>SUM(W129:W131)</f>
        <v>0</v>
      </c>
      <c r="X128" s="216"/>
      <c r="Y128" s="221">
        <f>SUM(Y129:Y131)</f>
        <v>0</v>
      </c>
      <c r="Z128" s="216"/>
      <c r="AA128" s="222">
        <f>SUM(AA129:AA131)</f>
        <v>0</v>
      </c>
      <c r="AR128" s="223" t="s">
        <v>85</v>
      </c>
      <c r="AT128" s="224" t="s">
        <v>77</v>
      </c>
      <c r="AU128" s="224" t="s">
        <v>85</v>
      </c>
      <c r="AY128" s="223" t="s">
        <v>236</v>
      </c>
      <c r="BK128" s="225">
        <f>SUM(BK129:BK131)</f>
        <v>0</v>
      </c>
    </row>
    <row r="129" spans="2:65" s="1" customFormat="1" ht="25.5" customHeight="1">
      <c r="B129" s="48"/>
      <c r="C129" s="229" t="s">
        <v>85</v>
      </c>
      <c r="D129" s="229" t="s">
        <v>237</v>
      </c>
      <c r="E129" s="230" t="s">
        <v>238</v>
      </c>
      <c r="F129" s="231" t="s">
        <v>239</v>
      </c>
      <c r="G129" s="231"/>
      <c r="H129" s="231"/>
      <c r="I129" s="231"/>
      <c r="J129" s="232" t="s">
        <v>240</v>
      </c>
      <c r="K129" s="233">
        <v>39.4</v>
      </c>
      <c r="L129" s="234">
        <v>0</v>
      </c>
      <c r="M129" s="235"/>
      <c r="N129" s="233">
        <f>ROUND(L129*K129,2)</f>
        <v>0</v>
      </c>
      <c r="O129" s="233"/>
      <c r="P129" s="233"/>
      <c r="Q129" s="233"/>
      <c r="R129" s="50"/>
      <c r="T129" s="236" t="s">
        <v>21</v>
      </c>
      <c r="U129" s="58" t="s">
        <v>43</v>
      </c>
      <c r="V129" s="49"/>
      <c r="W129" s="237">
        <f>V129*K129</f>
        <v>0</v>
      </c>
      <c r="X129" s="237">
        <v>0</v>
      </c>
      <c r="Y129" s="237">
        <f>X129*K129</f>
        <v>0</v>
      </c>
      <c r="Z129" s="237">
        <v>0</v>
      </c>
      <c r="AA129" s="238">
        <f>Z129*K129</f>
        <v>0</v>
      </c>
      <c r="AR129" s="24" t="s">
        <v>241</v>
      </c>
      <c r="AT129" s="24" t="s">
        <v>237</v>
      </c>
      <c r="AU129" s="24" t="s">
        <v>90</v>
      </c>
      <c r="AY129" s="24" t="s">
        <v>236</v>
      </c>
      <c r="BE129" s="154">
        <f>IF(U129="základní",N129,0)</f>
        <v>0</v>
      </c>
      <c r="BF129" s="154">
        <f>IF(U129="snížená",N129,0)</f>
        <v>0</v>
      </c>
      <c r="BG129" s="154">
        <f>IF(U129="zákl. přenesená",N129,0)</f>
        <v>0</v>
      </c>
      <c r="BH129" s="154">
        <f>IF(U129="sníž. přenesená",N129,0)</f>
        <v>0</v>
      </c>
      <c r="BI129" s="154">
        <f>IF(U129="nulová",N129,0)</f>
        <v>0</v>
      </c>
      <c r="BJ129" s="24" t="s">
        <v>85</v>
      </c>
      <c r="BK129" s="154">
        <f>ROUND(L129*K129,2)</f>
        <v>0</v>
      </c>
      <c r="BL129" s="24" t="s">
        <v>241</v>
      </c>
      <c r="BM129" s="24" t="s">
        <v>242</v>
      </c>
    </row>
    <row r="130" spans="2:51" s="11" customFormat="1" ht="16.5" customHeight="1">
      <c r="B130" s="239"/>
      <c r="C130" s="240"/>
      <c r="D130" s="240"/>
      <c r="E130" s="241" t="s">
        <v>21</v>
      </c>
      <c r="F130" s="242" t="s">
        <v>243</v>
      </c>
      <c r="G130" s="243"/>
      <c r="H130" s="243"/>
      <c r="I130" s="243"/>
      <c r="J130" s="240"/>
      <c r="K130" s="241" t="s">
        <v>21</v>
      </c>
      <c r="L130" s="240"/>
      <c r="M130" s="240"/>
      <c r="N130" s="240"/>
      <c r="O130" s="240"/>
      <c r="P130" s="240"/>
      <c r="Q130" s="240"/>
      <c r="R130" s="244"/>
      <c r="T130" s="245"/>
      <c r="U130" s="240"/>
      <c r="V130" s="240"/>
      <c r="W130" s="240"/>
      <c r="X130" s="240"/>
      <c r="Y130" s="240"/>
      <c r="Z130" s="240"/>
      <c r="AA130" s="246"/>
      <c r="AT130" s="247" t="s">
        <v>244</v>
      </c>
      <c r="AU130" s="247" t="s">
        <v>90</v>
      </c>
      <c r="AV130" s="11" t="s">
        <v>85</v>
      </c>
      <c r="AW130" s="11" t="s">
        <v>35</v>
      </c>
      <c r="AX130" s="11" t="s">
        <v>78</v>
      </c>
      <c r="AY130" s="247" t="s">
        <v>236</v>
      </c>
    </row>
    <row r="131" spans="2:51" s="12" customFormat="1" ht="16.5" customHeight="1">
      <c r="B131" s="248"/>
      <c r="C131" s="249"/>
      <c r="D131" s="249"/>
      <c r="E131" s="250" t="s">
        <v>21</v>
      </c>
      <c r="F131" s="251" t="s">
        <v>245</v>
      </c>
      <c r="G131" s="249"/>
      <c r="H131" s="249"/>
      <c r="I131" s="249"/>
      <c r="J131" s="249"/>
      <c r="K131" s="252">
        <v>39.4</v>
      </c>
      <c r="L131" s="249"/>
      <c r="M131" s="249"/>
      <c r="N131" s="249"/>
      <c r="O131" s="249"/>
      <c r="P131" s="249"/>
      <c r="Q131" s="249"/>
      <c r="R131" s="253"/>
      <c r="T131" s="254"/>
      <c r="U131" s="249"/>
      <c r="V131" s="249"/>
      <c r="W131" s="249"/>
      <c r="X131" s="249"/>
      <c r="Y131" s="249"/>
      <c r="Z131" s="249"/>
      <c r="AA131" s="255"/>
      <c r="AT131" s="256" t="s">
        <v>244</v>
      </c>
      <c r="AU131" s="256" t="s">
        <v>90</v>
      </c>
      <c r="AV131" s="12" t="s">
        <v>90</v>
      </c>
      <c r="AW131" s="12" t="s">
        <v>35</v>
      </c>
      <c r="AX131" s="12" t="s">
        <v>85</v>
      </c>
      <c r="AY131" s="256" t="s">
        <v>236</v>
      </c>
    </row>
    <row r="132" spans="2:63" s="10" customFormat="1" ht="29.85" customHeight="1">
      <c r="B132" s="215"/>
      <c r="C132" s="216"/>
      <c r="D132" s="226" t="s">
        <v>206</v>
      </c>
      <c r="E132" s="226"/>
      <c r="F132" s="226"/>
      <c r="G132" s="226"/>
      <c r="H132" s="226"/>
      <c r="I132" s="226"/>
      <c r="J132" s="226"/>
      <c r="K132" s="226"/>
      <c r="L132" s="226"/>
      <c r="M132" s="226"/>
      <c r="N132" s="227">
        <f>BK132</f>
        <v>0</v>
      </c>
      <c r="O132" s="228"/>
      <c r="P132" s="228"/>
      <c r="Q132" s="228"/>
      <c r="R132" s="219"/>
      <c r="T132" s="220"/>
      <c r="U132" s="216"/>
      <c r="V132" s="216"/>
      <c r="W132" s="221">
        <f>SUM(W133:W142)</f>
        <v>0</v>
      </c>
      <c r="X132" s="216"/>
      <c r="Y132" s="221">
        <f>SUM(Y133:Y142)</f>
        <v>0.003526</v>
      </c>
      <c r="Z132" s="216"/>
      <c r="AA132" s="222">
        <f>SUM(AA133:AA142)</f>
        <v>23.784</v>
      </c>
      <c r="AR132" s="223" t="s">
        <v>85</v>
      </c>
      <c r="AT132" s="224" t="s">
        <v>77</v>
      </c>
      <c r="AU132" s="224" t="s">
        <v>85</v>
      </c>
      <c r="AY132" s="223" t="s">
        <v>236</v>
      </c>
      <c r="BK132" s="225">
        <f>SUM(BK133:BK142)</f>
        <v>0</v>
      </c>
    </row>
    <row r="133" spans="2:65" s="1" customFormat="1" ht="38.25" customHeight="1">
      <c r="B133" s="48"/>
      <c r="C133" s="229" t="s">
        <v>90</v>
      </c>
      <c r="D133" s="229" t="s">
        <v>237</v>
      </c>
      <c r="E133" s="230" t="s">
        <v>246</v>
      </c>
      <c r="F133" s="231" t="s">
        <v>247</v>
      </c>
      <c r="G133" s="231"/>
      <c r="H133" s="231"/>
      <c r="I133" s="231"/>
      <c r="J133" s="232" t="s">
        <v>240</v>
      </c>
      <c r="K133" s="233">
        <v>39.4</v>
      </c>
      <c r="L133" s="234">
        <v>0</v>
      </c>
      <c r="M133" s="235"/>
      <c r="N133" s="233">
        <f>ROUND(L133*K133,2)</f>
        <v>0</v>
      </c>
      <c r="O133" s="233"/>
      <c r="P133" s="233"/>
      <c r="Q133" s="233"/>
      <c r="R133" s="50"/>
      <c r="T133" s="236" t="s">
        <v>21</v>
      </c>
      <c r="U133" s="58" t="s">
        <v>43</v>
      </c>
      <c r="V133" s="49"/>
      <c r="W133" s="237">
        <f>V133*K133</f>
        <v>0</v>
      </c>
      <c r="X133" s="237">
        <v>3E-05</v>
      </c>
      <c r="Y133" s="237">
        <f>X133*K133</f>
        <v>0.0011819999999999999</v>
      </c>
      <c r="Z133" s="237">
        <v>0.103</v>
      </c>
      <c r="AA133" s="238">
        <f>Z133*K133</f>
        <v>4.058199999999999</v>
      </c>
      <c r="AR133" s="24" t="s">
        <v>241</v>
      </c>
      <c r="AT133" s="24" t="s">
        <v>237</v>
      </c>
      <c r="AU133" s="24" t="s">
        <v>90</v>
      </c>
      <c r="AY133" s="24" t="s">
        <v>236</v>
      </c>
      <c r="BE133" s="154">
        <f>IF(U133="základní",N133,0)</f>
        <v>0</v>
      </c>
      <c r="BF133" s="154">
        <f>IF(U133="snížená",N133,0)</f>
        <v>0</v>
      </c>
      <c r="BG133" s="154">
        <f>IF(U133="zákl. přenesená",N133,0)</f>
        <v>0</v>
      </c>
      <c r="BH133" s="154">
        <f>IF(U133="sníž. přenesená",N133,0)</f>
        <v>0</v>
      </c>
      <c r="BI133" s="154">
        <f>IF(U133="nulová",N133,0)</f>
        <v>0</v>
      </c>
      <c r="BJ133" s="24" t="s">
        <v>85</v>
      </c>
      <c r="BK133" s="154">
        <f>ROUND(L133*K133,2)</f>
        <v>0</v>
      </c>
      <c r="BL133" s="24" t="s">
        <v>241</v>
      </c>
      <c r="BM133" s="24" t="s">
        <v>248</v>
      </c>
    </row>
    <row r="134" spans="2:51" s="11" customFormat="1" ht="16.5" customHeight="1">
      <c r="B134" s="239"/>
      <c r="C134" s="240"/>
      <c r="D134" s="240"/>
      <c r="E134" s="241" t="s">
        <v>21</v>
      </c>
      <c r="F134" s="242" t="s">
        <v>249</v>
      </c>
      <c r="G134" s="243"/>
      <c r="H134" s="243"/>
      <c r="I134" s="243"/>
      <c r="J134" s="240"/>
      <c r="K134" s="241" t="s">
        <v>21</v>
      </c>
      <c r="L134" s="240"/>
      <c r="M134" s="240"/>
      <c r="N134" s="240"/>
      <c r="O134" s="240"/>
      <c r="P134" s="240"/>
      <c r="Q134" s="240"/>
      <c r="R134" s="244"/>
      <c r="T134" s="245"/>
      <c r="U134" s="240"/>
      <c r="V134" s="240"/>
      <c r="W134" s="240"/>
      <c r="X134" s="240"/>
      <c r="Y134" s="240"/>
      <c r="Z134" s="240"/>
      <c r="AA134" s="246"/>
      <c r="AT134" s="247" t="s">
        <v>244</v>
      </c>
      <c r="AU134" s="247" t="s">
        <v>90</v>
      </c>
      <c r="AV134" s="11" t="s">
        <v>85</v>
      </c>
      <c r="AW134" s="11" t="s">
        <v>35</v>
      </c>
      <c r="AX134" s="11" t="s">
        <v>78</v>
      </c>
      <c r="AY134" s="247" t="s">
        <v>236</v>
      </c>
    </row>
    <row r="135" spans="2:51" s="12" customFormat="1" ht="16.5" customHeight="1">
      <c r="B135" s="248"/>
      <c r="C135" s="249"/>
      <c r="D135" s="249"/>
      <c r="E135" s="250" t="s">
        <v>21</v>
      </c>
      <c r="F135" s="251" t="s">
        <v>245</v>
      </c>
      <c r="G135" s="249"/>
      <c r="H135" s="249"/>
      <c r="I135" s="249"/>
      <c r="J135" s="249"/>
      <c r="K135" s="252">
        <v>39.4</v>
      </c>
      <c r="L135" s="249"/>
      <c r="M135" s="249"/>
      <c r="N135" s="249"/>
      <c r="O135" s="249"/>
      <c r="P135" s="249"/>
      <c r="Q135" s="249"/>
      <c r="R135" s="253"/>
      <c r="T135" s="254"/>
      <c r="U135" s="249"/>
      <c r="V135" s="249"/>
      <c r="W135" s="249"/>
      <c r="X135" s="249"/>
      <c r="Y135" s="249"/>
      <c r="Z135" s="249"/>
      <c r="AA135" s="255"/>
      <c r="AT135" s="256" t="s">
        <v>244</v>
      </c>
      <c r="AU135" s="256" t="s">
        <v>90</v>
      </c>
      <c r="AV135" s="12" t="s">
        <v>90</v>
      </c>
      <c r="AW135" s="12" t="s">
        <v>35</v>
      </c>
      <c r="AX135" s="12" t="s">
        <v>85</v>
      </c>
      <c r="AY135" s="256" t="s">
        <v>236</v>
      </c>
    </row>
    <row r="136" spans="2:65" s="1" customFormat="1" ht="38.25" customHeight="1">
      <c r="B136" s="48"/>
      <c r="C136" s="229" t="s">
        <v>250</v>
      </c>
      <c r="D136" s="229" t="s">
        <v>237</v>
      </c>
      <c r="E136" s="230" t="s">
        <v>251</v>
      </c>
      <c r="F136" s="231" t="s">
        <v>252</v>
      </c>
      <c r="G136" s="231"/>
      <c r="H136" s="231"/>
      <c r="I136" s="231"/>
      <c r="J136" s="232" t="s">
        <v>240</v>
      </c>
      <c r="K136" s="233">
        <v>29.3</v>
      </c>
      <c r="L136" s="234">
        <v>0</v>
      </c>
      <c r="M136" s="235"/>
      <c r="N136" s="233">
        <f>ROUND(L136*K136,2)</f>
        <v>0</v>
      </c>
      <c r="O136" s="233"/>
      <c r="P136" s="233"/>
      <c r="Q136" s="233"/>
      <c r="R136" s="50"/>
      <c r="T136" s="236" t="s">
        <v>21</v>
      </c>
      <c r="U136" s="58" t="s">
        <v>43</v>
      </c>
      <c r="V136" s="49"/>
      <c r="W136" s="237">
        <f>V136*K136</f>
        <v>0</v>
      </c>
      <c r="X136" s="237">
        <v>8E-05</v>
      </c>
      <c r="Y136" s="237">
        <f>X136*K136</f>
        <v>0.002344</v>
      </c>
      <c r="Z136" s="237">
        <v>0.256</v>
      </c>
      <c r="AA136" s="238">
        <f>Z136*K136</f>
        <v>7.5008</v>
      </c>
      <c r="AR136" s="24" t="s">
        <v>241</v>
      </c>
      <c r="AT136" s="24" t="s">
        <v>237</v>
      </c>
      <c r="AU136" s="24" t="s">
        <v>90</v>
      </c>
      <c r="AY136" s="24" t="s">
        <v>236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24" t="s">
        <v>85</v>
      </c>
      <c r="BK136" s="154">
        <f>ROUND(L136*K136,2)</f>
        <v>0</v>
      </c>
      <c r="BL136" s="24" t="s">
        <v>241</v>
      </c>
      <c r="BM136" s="24" t="s">
        <v>253</v>
      </c>
    </row>
    <row r="137" spans="2:51" s="11" customFormat="1" ht="16.5" customHeight="1">
      <c r="B137" s="239"/>
      <c r="C137" s="240"/>
      <c r="D137" s="240"/>
      <c r="E137" s="241" t="s">
        <v>21</v>
      </c>
      <c r="F137" s="242" t="s">
        <v>249</v>
      </c>
      <c r="G137" s="243"/>
      <c r="H137" s="243"/>
      <c r="I137" s="243"/>
      <c r="J137" s="240"/>
      <c r="K137" s="241" t="s">
        <v>21</v>
      </c>
      <c r="L137" s="240"/>
      <c r="M137" s="240"/>
      <c r="N137" s="240"/>
      <c r="O137" s="240"/>
      <c r="P137" s="240"/>
      <c r="Q137" s="240"/>
      <c r="R137" s="244"/>
      <c r="T137" s="245"/>
      <c r="U137" s="240"/>
      <c r="V137" s="240"/>
      <c r="W137" s="240"/>
      <c r="X137" s="240"/>
      <c r="Y137" s="240"/>
      <c r="Z137" s="240"/>
      <c r="AA137" s="246"/>
      <c r="AT137" s="247" t="s">
        <v>244</v>
      </c>
      <c r="AU137" s="247" t="s">
        <v>90</v>
      </c>
      <c r="AV137" s="11" t="s">
        <v>85</v>
      </c>
      <c r="AW137" s="11" t="s">
        <v>35</v>
      </c>
      <c r="AX137" s="11" t="s">
        <v>78</v>
      </c>
      <c r="AY137" s="247" t="s">
        <v>236</v>
      </c>
    </row>
    <row r="138" spans="2:51" s="12" customFormat="1" ht="16.5" customHeight="1">
      <c r="B138" s="248"/>
      <c r="C138" s="249"/>
      <c r="D138" s="249"/>
      <c r="E138" s="250" t="s">
        <v>21</v>
      </c>
      <c r="F138" s="251" t="s">
        <v>254</v>
      </c>
      <c r="G138" s="249"/>
      <c r="H138" s="249"/>
      <c r="I138" s="249"/>
      <c r="J138" s="249"/>
      <c r="K138" s="252">
        <v>29.3</v>
      </c>
      <c r="L138" s="249"/>
      <c r="M138" s="249"/>
      <c r="N138" s="249"/>
      <c r="O138" s="249"/>
      <c r="P138" s="249"/>
      <c r="Q138" s="249"/>
      <c r="R138" s="253"/>
      <c r="T138" s="254"/>
      <c r="U138" s="249"/>
      <c r="V138" s="249"/>
      <c r="W138" s="249"/>
      <c r="X138" s="249"/>
      <c r="Y138" s="249"/>
      <c r="Z138" s="249"/>
      <c r="AA138" s="255"/>
      <c r="AT138" s="256" t="s">
        <v>244</v>
      </c>
      <c r="AU138" s="256" t="s">
        <v>90</v>
      </c>
      <c r="AV138" s="12" t="s">
        <v>90</v>
      </c>
      <c r="AW138" s="12" t="s">
        <v>35</v>
      </c>
      <c r="AX138" s="12" t="s">
        <v>85</v>
      </c>
      <c r="AY138" s="256" t="s">
        <v>236</v>
      </c>
    </row>
    <row r="139" spans="2:65" s="1" customFormat="1" ht="25.5" customHeight="1">
      <c r="B139" s="48"/>
      <c r="C139" s="229" t="s">
        <v>241</v>
      </c>
      <c r="D139" s="229" t="s">
        <v>237</v>
      </c>
      <c r="E139" s="230" t="s">
        <v>255</v>
      </c>
      <c r="F139" s="231" t="s">
        <v>256</v>
      </c>
      <c r="G139" s="231"/>
      <c r="H139" s="231"/>
      <c r="I139" s="231"/>
      <c r="J139" s="232" t="s">
        <v>240</v>
      </c>
      <c r="K139" s="233">
        <v>16.3</v>
      </c>
      <c r="L139" s="234">
        <v>0</v>
      </c>
      <c r="M139" s="235"/>
      <c r="N139" s="233">
        <f>ROUND(L139*K139,2)</f>
        <v>0</v>
      </c>
      <c r="O139" s="233"/>
      <c r="P139" s="233"/>
      <c r="Q139" s="233"/>
      <c r="R139" s="50"/>
      <c r="T139" s="236" t="s">
        <v>21</v>
      </c>
      <c r="U139" s="58" t="s">
        <v>43</v>
      </c>
      <c r="V139" s="49"/>
      <c r="W139" s="237">
        <f>V139*K139</f>
        <v>0</v>
      </c>
      <c r="X139" s="237">
        <v>0</v>
      </c>
      <c r="Y139" s="237">
        <f>X139*K139</f>
        <v>0</v>
      </c>
      <c r="Z139" s="237">
        <v>0.75</v>
      </c>
      <c r="AA139" s="238">
        <f>Z139*K139</f>
        <v>12.225000000000001</v>
      </c>
      <c r="AR139" s="24" t="s">
        <v>241</v>
      </c>
      <c r="AT139" s="24" t="s">
        <v>237</v>
      </c>
      <c r="AU139" s="24" t="s">
        <v>90</v>
      </c>
      <c r="AY139" s="24" t="s">
        <v>236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24" t="s">
        <v>85</v>
      </c>
      <c r="BK139" s="154">
        <f>ROUND(L139*K139,2)</f>
        <v>0</v>
      </c>
      <c r="BL139" s="24" t="s">
        <v>241</v>
      </c>
      <c r="BM139" s="24" t="s">
        <v>257</v>
      </c>
    </row>
    <row r="140" spans="2:51" s="11" customFormat="1" ht="16.5" customHeight="1">
      <c r="B140" s="239"/>
      <c r="C140" s="240"/>
      <c r="D140" s="240"/>
      <c r="E140" s="241" t="s">
        <v>21</v>
      </c>
      <c r="F140" s="242" t="s">
        <v>258</v>
      </c>
      <c r="G140" s="243"/>
      <c r="H140" s="243"/>
      <c r="I140" s="243"/>
      <c r="J140" s="240"/>
      <c r="K140" s="241" t="s">
        <v>21</v>
      </c>
      <c r="L140" s="240"/>
      <c r="M140" s="240"/>
      <c r="N140" s="240"/>
      <c r="O140" s="240"/>
      <c r="P140" s="240"/>
      <c r="Q140" s="240"/>
      <c r="R140" s="244"/>
      <c r="T140" s="245"/>
      <c r="U140" s="240"/>
      <c r="V140" s="240"/>
      <c r="W140" s="240"/>
      <c r="X140" s="240"/>
      <c r="Y140" s="240"/>
      <c r="Z140" s="240"/>
      <c r="AA140" s="246"/>
      <c r="AT140" s="247" t="s">
        <v>244</v>
      </c>
      <c r="AU140" s="247" t="s">
        <v>90</v>
      </c>
      <c r="AV140" s="11" t="s">
        <v>85</v>
      </c>
      <c r="AW140" s="11" t="s">
        <v>35</v>
      </c>
      <c r="AX140" s="11" t="s">
        <v>78</v>
      </c>
      <c r="AY140" s="247" t="s">
        <v>236</v>
      </c>
    </row>
    <row r="141" spans="2:51" s="11" customFormat="1" ht="16.5" customHeight="1">
      <c r="B141" s="239"/>
      <c r="C141" s="240"/>
      <c r="D141" s="240"/>
      <c r="E141" s="241" t="s">
        <v>21</v>
      </c>
      <c r="F141" s="257" t="s">
        <v>249</v>
      </c>
      <c r="G141" s="240"/>
      <c r="H141" s="240"/>
      <c r="I141" s="240"/>
      <c r="J141" s="240"/>
      <c r="K141" s="241" t="s">
        <v>21</v>
      </c>
      <c r="L141" s="240"/>
      <c r="M141" s="240"/>
      <c r="N141" s="240"/>
      <c r="O141" s="240"/>
      <c r="P141" s="240"/>
      <c r="Q141" s="240"/>
      <c r="R141" s="244"/>
      <c r="T141" s="245"/>
      <c r="U141" s="240"/>
      <c r="V141" s="240"/>
      <c r="W141" s="240"/>
      <c r="X141" s="240"/>
      <c r="Y141" s="240"/>
      <c r="Z141" s="240"/>
      <c r="AA141" s="246"/>
      <c r="AT141" s="247" t="s">
        <v>244</v>
      </c>
      <c r="AU141" s="247" t="s">
        <v>90</v>
      </c>
      <c r="AV141" s="11" t="s">
        <v>85</v>
      </c>
      <c r="AW141" s="11" t="s">
        <v>35</v>
      </c>
      <c r="AX141" s="11" t="s">
        <v>78</v>
      </c>
      <c r="AY141" s="247" t="s">
        <v>236</v>
      </c>
    </row>
    <row r="142" spans="2:51" s="12" customFormat="1" ht="16.5" customHeight="1">
      <c r="B142" s="248"/>
      <c r="C142" s="249"/>
      <c r="D142" s="249"/>
      <c r="E142" s="250" t="s">
        <v>21</v>
      </c>
      <c r="F142" s="251" t="s">
        <v>259</v>
      </c>
      <c r="G142" s="249"/>
      <c r="H142" s="249"/>
      <c r="I142" s="249"/>
      <c r="J142" s="249"/>
      <c r="K142" s="252">
        <v>16.3</v>
      </c>
      <c r="L142" s="249"/>
      <c r="M142" s="249"/>
      <c r="N142" s="249"/>
      <c r="O142" s="249"/>
      <c r="P142" s="249"/>
      <c r="Q142" s="249"/>
      <c r="R142" s="253"/>
      <c r="T142" s="254"/>
      <c r="U142" s="249"/>
      <c r="V142" s="249"/>
      <c r="W142" s="249"/>
      <c r="X142" s="249"/>
      <c r="Y142" s="249"/>
      <c r="Z142" s="249"/>
      <c r="AA142" s="255"/>
      <c r="AT142" s="256" t="s">
        <v>244</v>
      </c>
      <c r="AU142" s="256" t="s">
        <v>90</v>
      </c>
      <c r="AV142" s="12" t="s">
        <v>90</v>
      </c>
      <c r="AW142" s="12" t="s">
        <v>35</v>
      </c>
      <c r="AX142" s="12" t="s">
        <v>85</v>
      </c>
      <c r="AY142" s="256" t="s">
        <v>236</v>
      </c>
    </row>
    <row r="143" spans="2:63" s="10" customFormat="1" ht="29.85" customHeight="1">
      <c r="B143" s="215"/>
      <c r="C143" s="216"/>
      <c r="D143" s="226" t="s">
        <v>207</v>
      </c>
      <c r="E143" s="226"/>
      <c r="F143" s="226"/>
      <c r="G143" s="226"/>
      <c r="H143" s="226"/>
      <c r="I143" s="226"/>
      <c r="J143" s="226"/>
      <c r="K143" s="226"/>
      <c r="L143" s="226"/>
      <c r="M143" s="226"/>
      <c r="N143" s="227">
        <f>BK143</f>
        <v>0</v>
      </c>
      <c r="O143" s="228"/>
      <c r="P143" s="228"/>
      <c r="Q143" s="228"/>
      <c r="R143" s="219"/>
      <c r="T143" s="220"/>
      <c r="U143" s="216"/>
      <c r="V143" s="216"/>
      <c r="W143" s="221">
        <f>SUM(W144:W171)</f>
        <v>0</v>
      </c>
      <c r="X143" s="216"/>
      <c r="Y143" s="221">
        <f>SUM(Y144:Y171)</f>
        <v>23.258375</v>
      </c>
      <c r="Z143" s="216"/>
      <c r="AA143" s="222">
        <f>SUM(AA144:AA171)</f>
        <v>0</v>
      </c>
      <c r="AR143" s="223" t="s">
        <v>85</v>
      </c>
      <c r="AT143" s="224" t="s">
        <v>77</v>
      </c>
      <c r="AU143" s="224" t="s">
        <v>85</v>
      </c>
      <c r="AY143" s="223" t="s">
        <v>236</v>
      </c>
      <c r="BK143" s="225">
        <f>SUM(BK144:BK171)</f>
        <v>0</v>
      </c>
    </row>
    <row r="144" spans="2:65" s="1" customFormat="1" ht="16.5" customHeight="1">
      <c r="B144" s="48"/>
      <c r="C144" s="229" t="s">
        <v>260</v>
      </c>
      <c r="D144" s="229" t="s">
        <v>237</v>
      </c>
      <c r="E144" s="230" t="s">
        <v>261</v>
      </c>
      <c r="F144" s="231" t="s">
        <v>262</v>
      </c>
      <c r="G144" s="231"/>
      <c r="H144" s="231"/>
      <c r="I144" s="231"/>
      <c r="J144" s="232" t="s">
        <v>240</v>
      </c>
      <c r="K144" s="233">
        <v>10</v>
      </c>
      <c r="L144" s="234">
        <v>0</v>
      </c>
      <c r="M144" s="235"/>
      <c r="N144" s="233">
        <f>ROUND(L144*K144,2)</f>
        <v>0</v>
      </c>
      <c r="O144" s="233"/>
      <c r="P144" s="233"/>
      <c r="Q144" s="233"/>
      <c r="R144" s="50"/>
      <c r="T144" s="236" t="s">
        <v>21</v>
      </c>
      <c r="U144" s="58" t="s">
        <v>43</v>
      </c>
      <c r="V144" s="49"/>
      <c r="W144" s="237">
        <f>V144*K144</f>
        <v>0</v>
      </c>
      <c r="X144" s="237">
        <v>0.4726</v>
      </c>
      <c r="Y144" s="237">
        <f>X144*K144</f>
        <v>4.726</v>
      </c>
      <c r="Z144" s="237">
        <v>0</v>
      </c>
      <c r="AA144" s="238">
        <f>Z144*K144</f>
        <v>0</v>
      </c>
      <c r="AR144" s="24" t="s">
        <v>241</v>
      </c>
      <c r="AT144" s="24" t="s">
        <v>237</v>
      </c>
      <c r="AU144" s="24" t="s">
        <v>90</v>
      </c>
      <c r="AY144" s="24" t="s">
        <v>236</v>
      </c>
      <c r="BE144" s="154">
        <f>IF(U144="základní",N144,0)</f>
        <v>0</v>
      </c>
      <c r="BF144" s="154">
        <f>IF(U144="snížená",N144,0)</f>
        <v>0</v>
      </c>
      <c r="BG144" s="154">
        <f>IF(U144="zákl. přenesená",N144,0)</f>
        <v>0</v>
      </c>
      <c r="BH144" s="154">
        <f>IF(U144="sníž. přenesená",N144,0)</f>
        <v>0</v>
      </c>
      <c r="BI144" s="154">
        <f>IF(U144="nulová",N144,0)</f>
        <v>0</v>
      </c>
      <c r="BJ144" s="24" t="s">
        <v>85</v>
      </c>
      <c r="BK144" s="154">
        <f>ROUND(L144*K144,2)</f>
        <v>0</v>
      </c>
      <c r="BL144" s="24" t="s">
        <v>241</v>
      </c>
      <c r="BM144" s="24" t="s">
        <v>263</v>
      </c>
    </row>
    <row r="145" spans="2:51" s="11" customFormat="1" ht="16.5" customHeight="1">
      <c r="B145" s="239"/>
      <c r="C145" s="240"/>
      <c r="D145" s="240"/>
      <c r="E145" s="241" t="s">
        <v>21</v>
      </c>
      <c r="F145" s="242" t="s">
        <v>264</v>
      </c>
      <c r="G145" s="243"/>
      <c r="H145" s="243"/>
      <c r="I145" s="243"/>
      <c r="J145" s="240"/>
      <c r="K145" s="241" t="s">
        <v>21</v>
      </c>
      <c r="L145" s="240"/>
      <c r="M145" s="240"/>
      <c r="N145" s="240"/>
      <c r="O145" s="240"/>
      <c r="P145" s="240"/>
      <c r="Q145" s="240"/>
      <c r="R145" s="244"/>
      <c r="T145" s="245"/>
      <c r="U145" s="240"/>
      <c r="V145" s="240"/>
      <c r="W145" s="240"/>
      <c r="X145" s="240"/>
      <c r="Y145" s="240"/>
      <c r="Z145" s="240"/>
      <c r="AA145" s="246"/>
      <c r="AT145" s="247" t="s">
        <v>244</v>
      </c>
      <c r="AU145" s="247" t="s">
        <v>90</v>
      </c>
      <c r="AV145" s="11" t="s">
        <v>85</v>
      </c>
      <c r="AW145" s="11" t="s">
        <v>35</v>
      </c>
      <c r="AX145" s="11" t="s">
        <v>78</v>
      </c>
      <c r="AY145" s="247" t="s">
        <v>236</v>
      </c>
    </row>
    <row r="146" spans="2:51" s="11" customFormat="1" ht="16.5" customHeight="1">
      <c r="B146" s="239"/>
      <c r="C146" s="240"/>
      <c r="D146" s="240"/>
      <c r="E146" s="241" t="s">
        <v>21</v>
      </c>
      <c r="F146" s="257" t="s">
        <v>249</v>
      </c>
      <c r="G146" s="240"/>
      <c r="H146" s="240"/>
      <c r="I146" s="240"/>
      <c r="J146" s="240"/>
      <c r="K146" s="241" t="s">
        <v>21</v>
      </c>
      <c r="L146" s="240"/>
      <c r="M146" s="240"/>
      <c r="N146" s="240"/>
      <c r="O146" s="240"/>
      <c r="P146" s="240"/>
      <c r="Q146" s="240"/>
      <c r="R146" s="244"/>
      <c r="T146" s="245"/>
      <c r="U146" s="240"/>
      <c r="V146" s="240"/>
      <c r="W146" s="240"/>
      <c r="X146" s="240"/>
      <c r="Y146" s="240"/>
      <c r="Z146" s="240"/>
      <c r="AA146" s="246"/>
      <c r="AT146" s="247" t="s">
        <v>244</v>
      </c>
      <c r="AU146" s="247" t="s">
        <v>90</v>
      </c>
      <c r="AV146" s="11" t="s">
        <v>85</v>
      </c>
      <c r="AW146" s="11" t="s">
        <v>35</v>
      </c>
      <c r="AX146" s="11" t="s">
        <v>78</v>
      </c>
      <c r="AY146" s="247" t="s">
        <v>236</v>
      </c>
    </row>
    <row r="147" spans="2:51" s="12" customFormat="1" ht="16.5" customHeight="1">
      <c r="B147" s="248"/>
      <c r="C147" s="249"/>
      <c r="D147" s="249"/>
      <c r="E147" s="250" t="s">
        <v>21</v>
      </c>
      <c r="F147" s="251" t="s">
        <v>170</v>
      </c>
      <c r="G147" s="249"/>
      <c r="H147" s="249"/>
      <c r="I147" s="249"/>
      <c r="J147" s="249"/>
      <c r="K147" s="252">
        <v>10</v>
      </c>
      <c r="L147" s="249"/>
      <c r="M147" s="249"/>
      <c r="N147" s="249"/>
      <c r="O147" s="249"/>
      <c r="P147" s="249"/>
      <c r="Q147" s="249"/>
      <c r="R147" s="253"/>
      <c r="T147" s="254"/>
      <c r="U147" s="249"/>
      <c r="V147" s="249"/>
      <c r="W147" s="249"/>
      <c r="X147" s="249"/>
      <c r="Y147" s="249"/>
      <c r="Z147" s="249"/>
      <c r="AA147" s="255"/>
      <c r="AT147" s="256" t="s">
        <v>244</v>
      </c>
      <c r="AU147" s="256" t="s">
        <v>90</v>
      </c>
      <c r="AV147" s="12" t="s">
        <v>90</v>
      </c>
      <c r="AW147" s="12" t="s">
        <v>35</v>
      </c>
      <c r="AX147" s="12" t="s">
        <v>85</v>
      </c>
      <c r="AY147" s="256" t="s">
        <v>236</v>
      </c>
    </row>
    <row r="148" spans="2:65" s="1" customFormat="1" ht="25.5" customHeight="1">
      <c r="B148" s="48"/>
      <c r="C148" s="229" t="s">
        <v>265</v>
      </c>
      <c r="D148" s="229" t="s">
        <v>237</v>
      </c>
      <c r="E148" s="230" t="s">
        <v>266</v>
      </c>
      <c r="F148" s="231" t="s">
        <v>267</v>
      </c>
      <c r="G148" s="231"/>
      <c r="H148" s="231"/>
      <c r="I148" s="231"/>
      <c r="J148" s="232" t="s">
        <v>240</v>
      </c>
      <c r="K148" s="233">
        <v>16.3</v>
      </c>
      <c r="L148" s="234">
        <v>0</v>
      </c>
      <c r="M148" s="235"/>
      <c r="N148" s="233">
        <f>ROUND(L148*K148,2)</f>
        <v>0</v>
      </c>
      <c r="O148" s="233"/>
      <c r="P148" s="233"/>
      <c r="Q148" s="233"/>
      <c r="R148" s="50"/>
      <c r="T148" s="236" t="s">
        <v>21</v>
      </c>
      <c r="U148" s="58" t="s">
        <v>43</v>
      </c>
      <c r="V148" s="49"/>
      <c r="W148" s="237">
        <f>V148*K148</f>
        <v>0</v>
      </c>
      <c r="X148" s="237">
        <v>0.42149</v>
      </c>
      <c r="Y148" s="237">
        <f>X148*K148</f>
        <v>6.870287</v>
      </c>
      <c r="Z148" s="237">
        <v>0</v>
      </c>
      <c r="AA148" s="238">
        <f>Z148*K148</f>
        <v>0</v>
      </c>
      <c r="AR148" s="24" t="s">
        <v>241</v>
      </c>
      <c r="AT148" s="24" t="s">
        <v>237</v>
      </c>
      <c r="AU148" s="24" t="s">
        <v>90</v>
      </c>
      <c r="AY148" s="24" t="s">
        <v>236</v>
      </c>
      <c r="BE148" s="154">
        <f>IF(U148="základní",N148,0)</f>
        <v>0</v>
      </c>
      <c r="BF148" s="154">
        <f>IF(U148="snížená",N148,0)</f>
        <v>0</v>
      </c>
      <c r="BG148" s="154">
        <f>IF(U148="zákl. přenesená",N148,0)</f>
        <v>0</v>
      </c>
      <c r="BH148" s="154">
        <f>IF(U148="sníž. přenesená",N148,0)</f>
        <v>0</v>
      </c>
      <c r="BI148" s="154">
        <f>IF(U148="nulová",N148,0)</f>
        <v>0</v>
      </c>
      <c r="BJ148" s="24" t="s">
        <v>85</v>
      </c>
      <c r="BK148" s="154">
        <f>ROUND(L148*K148,2)</f>
        <v>0</v>
      </c>
      <c r="BL148" s="24" t="s">
        <v>241</v>
      </c>
      <c r="BM148" s="24" t="s">
        <v>268</v>
      </c>
    </row>
    <row r="149" spans="2:51" s="11" customFormat="1" ht="16.5" customHeight="1">
      <c r="B149" s="239"/>
      <c r="C149" s="240"/>
      <c r="D149" s="240"/>
      <c r="E149" s="241" t="s">
        <v>21</v>
      </c>
      <c r="F149" s="242" t="s">
        <v>264</v>
      </c>
      <c r="G149" s="243"/>
      <c r="H149" s="243"/>
      <c r="I149" s="243"/>
      <c r="J149" s="240"/>
      <c r="K149" s="241" t="s">
        <v>21</v>
      </c>
      <c r="L149" s="240"/>
      <c r="M149" s="240"/>
      <c r="N149" s="240"/>
      <c r="O149" s="240"/>
      <c r="P149" s="240"/>
      <c r="Q149" s="240"/>
      <c r="R149" s="244"/>
      <c r="T149" s="245"/>
      <c r="U149" s="240"/>
      <c r="V149" s="240"/>
      <c r="W149" s="240"/>
      <c r="X149" s="240"/>
      <c r="Y149" s="240"/>
      <c r="Z149" s="240"/>
      <c r="AA149" s="246"/>
      <c r="AT149" s="247" t="s">
        <v>244</v>
      </c>
      <c r="AU149" s="247" t="s">
        <v>90</v>
      </c>
      <c r="AV149" s="11" t="s">
        <v>85</v>
      </c>
      <c r="AW149" s="11" t="s">
        <v>35</v>
      </c>
      <c r="AX149" s="11" t="s">
        <v>78</v>
      </c>
      <c r="AY149" s="247" t="s">
        <v>236</v>
      </c>
    </row>
    <row r="150" spans="2:51" s="11" customFormat="1" ht="16.5" customHeight="1">
      <c r="B150" s="239"/>
      <c r="C150" s="240"/>
      <c r="D150" s="240"/>
      <c r="E150" s="241" t="s">
        <v>21</v>
      </c>
      <c r="F150" s="257" t="s">
        <v>249</v>
      </c>
      <c r="G150" s="240"/>
      <c r="H150" s="240"/>
      <c r="I150" s="240"/>
      <c r="J150" s="240"/>
      <c r="K150" s="241" t="s">
        <v>21</v>
      </c>
      <c r="L150" s="240"/>
      <c r="M150" s="240"/>
      <c r="N150" s="240"/>
      <c r="O150" s="240"/>
      <c r="P150" s="240"/>
      <c r="Q150" s="240"/>
      <c r="R150" s="244"/>
      <c r="T150" s="245"/>
      <c r="U150" s="240"/>
      <c r="V150" s="240"/>
      <c r="W150" s="240"/>
      <c r="X150" s="240"/>
      <c r="Y150" s="240"/>
      <c r="Z150" s="240"/>
      <c r="AA150" s="246"/>
      <c r="AT150" s="247" t="s">
        <v>244</v>
      </c>
      <c r="AU150" s="247" t="s">
        <v>90</v>
      </c>
      <c r="AV150" s="11" t="s">
        <v>85</v>
      </c>
      <c r="AW150" s="11" t="s">
        <v>35</v>
      </c>
      <c r="AX150" s="11" t="s">
        <v>78</v>
      </c>
      <c r="AY150" s="247" t="s">
        <v>236</v>
      </c>
    </row>
    <row r="151" spans="2:51" s="12" customFormat="1" ht="16.5" customHeight="1">
      <c r="B151" s="248"/>
      <c r="C151" s="249"/>
      <c r="D151" s="249"/>
      <c r="E151" s="250" t="s">
        <v>21</v>
      </c>
      <c r="F151" s="251" t="s">
        <v>259</v>
      </c>
      <c r="G151" s="249"/>
      <c r="H151" s="249"/>
      <c r="I151" s="249"/>
      <c r="J151" s="249"/>
      <c r="K151" s="252">
        <v>16.3</v>
      </c>
      <c r="L151" s="249"/>
      <c r="M151" s="249"/>
      <c r="N151" s="249"/>
      <c r="O151" s="249"/>
      <c r="P151" s="249"/>
      <c r="Q151" s="249"/>
      <c r="R151" s="253"/>
      <c r="T151" s="254"/>
      <c r="U151" s="249"/>
      <c r="V151" s="249"/>
      <c r="W151" s="249"/>
      <c r="X151" s="249"/>
      <c r="Y151" s="249"/>
      <c r="Z151" s="249"/>
      <c r="AA151" s="255"/>
      <c r="AT151" s="256" t="s">
        <v>244</v>
      </c>
      <c r="AU151" s="256" t="s">
        <v>90</v>
      </c>
      <c r="AV151" s="12" t="s">
        <v>90</v>
      </c>
      <c r="AW151" s="12" t="s">
        <v>35</v>
      </c>
      <c r="AX151" s="12" t="s">
        <v>85</v>
      </c>
      <c r="AY151" s="256" t="s">
        <v>236</v>
      </c>
    </row>
    <row r="152" spans="2:65" s="1" customFormat="1" ht="25.5" customHeight="1">
      <c r="B152" s="48"/>
      <c r="C152" s="229" t="s">
        <v>269</v>
      </c>
      <c r="D152" s="229" t="s">
        <v>237</v>
      </c>
      <c r="E152" s="230" t="s">
        <v>270</v>
      </c>
      <c r="F152" s="231" t="s">
        <v>271</v>
      </c>
      <c r="G152" s="231"/>
      <c r="H152" s="231"/>
      <c r="I152" s="231"/>
      <c r="J152" s="232" t="s">
        <v>240</v>
      </c>
      <c r="K152" s="233">
        <v>22.6</v>
      </c>
      <c r="L152" s="234">
        <v>0</v>
      </c>
      <c r="M152" s="235"/>
      <c r="N152" s="233">
        <f>ROUND(L152*K152,2)</f>
        <v>0</v>
      </c>
      <c r="O152" s="233"/>
      <c r="P152" s="233"/>
      <c r="Q152" s="233"/>
      <c r="R152" s="50"/>
      <c r="T152" s="236" t="s">
        <v>21</v>
      </c>
      <c r="U152" s="58" t="s">
        <v>43</v>
      </c>
      <c r="V152" s="49"/>
      <c r="W152" s="237">
        <f>V152*K152</f>
        <v>0</v>
      </c>
      <c r="X152" s="237">
        <v>0.00034</v>
      </c>
      <c r="Y152" s="237">
        <f>X152*K152</f>
        <v>0.007684000000000001</v>
      </c>
      <c r="Z152" s="237">
        <v>0</v>
      </c>
      <c r="AA152" s="238">
        <f>Z152*K152</f>
        <v>0</v>
      </c>
      <c r="AR152" s="24" t="s">
        <v>241</v>
      </c>
      <c r="AT152" s="24" t="s">
        <v>237</v>
      </c>
      <c r="AU152" s="24" t="s">
        <v>90</v>
      </c>
      <c r="AY152" s="24" t="s">
        <v>236</v>
      </c>
      <c r="BE152" s="154">
        <f>IF(U152="základní",N152,0)</f>
        <v>0</v>
      </c>
      <c r="BF152" s="154">
        <f>IF(U152="snížená",N152,0)</f>
        <v>0</v>
      </c>
      <c r="BG152" s="154">
        <f>IF(U152="zákl. přenesená",N152,0)</f>
        <v>0</v>
      </c>
      <c r="BH152" s="154">
        <f>IF(U152="sníž. přenesená",N152,0)</f>
        <v>0</v>
      </c>
      <c r="BI152" s="154">
        <f>IF(U152="nulová",N152,0)</f>
        <v>0</v>
      </c>
      <c r="BJ152" s="24" t="s">
        <v>85</v>
      </c>
      <c r="BK152" s="154">
        <f>ROUND(L152*K152,2)</f>
        <v>0</v>
      </c>
      <c r="BL152" s="24" t="s">
        <v>241</v>
      </c>
      <c r="BM152" s="24" t="s">
        <v>272</v>
      </c>
    </row>
    <row r="153" spans="2:51" s="11" customFormat="1" ht="16.5" customHeight="1">
      <c r="B153" s="239"/>
      <c r="C153" s="240"/>
      <c r="D153" s="240"/>
      <c r="E153" s="241" t="s">
        <v>21</v>
      </c>
      <c r="F153" s="242" t="s">
        <v>264</v>
      </c>
      <c r="G153" s="243"/>
      <c r="H153" s="243"/>
      <c r="I153" s="243"/>
      <c r="J153" s="240"/>
      <c r="K153" s="241" t="s">
        <v>21</v>
      </c>
      <c r="L153" s="240"/>
      <c r="M153" s="240"/>
      <c r="N153" s="240"/>
      <c r="O153" s="240"/>
      <c r="P153" s="240"/>
      <c r="Q153" s="240"/>
      <c r="R153" s="244"/>
      <c r="T153" s="245"/>
      <c r="U153" s="240"/>
      <c r="V153" s="240"/>
      <c r="W153" s="240"/>
      <c r="X153" s="240"/>
      <c r="Y153" s="240"/>
      <c r="Z153" s="240"/>
      <c r="AA153" s="246"/>
      <c r="AT153" s="247" t="s">
        <v>244</v>
      </c>
      <c r="AU153" s="247" t="s">
        <v>90</v>
      </c>
      <c r="AV153" s="11" t="s">
        <v>85</v>
      </c>
      <c r="AW153" s="11" t="s">
        <v>35</v>
      </c>
      <c r="AX153" s="11" t="s">
        <v>78</v>
      </c>
      <c r="AY153" s="247" t="s">
        <v>236</v>
      </c>
    </row>
    <row r="154" spans="2:51" s="11" customFormat="1" ht="16.5" customHeight="1">
      <c r="B154" s="239"/>
      <c r="C154" s="240"/>
      <c r="D154" s="240"/>
      <c r="E154" s="241" t="s">
        <v>21</v>
      </c>
      <c r="F154" s="257" t="s">
        <v>249</v>
      </c>
      <c r="G154" s="240"/>
      <c r="H154" s="240"/>
      <c r="I154" s="240"/>
      <c r="J154" s="240"/>
      <c r="K154" s="241" t="s">
        <v>21</v>
      </c>
      <c r="L154" s="240"/>
      <c r="M154" s="240"/>
      <c r="N154" s="240"/>
      <c r="O154" s="240"/>
      <c r="P154" s="240"/>
      <c r="Q154" s="240"/>
      <c r="R154" s="244"/>
      <c r="T154" s="245"/>
      <c r="U154" s="240"/>
      <c r="V154" s="240"/>
      <c r="W154" s="240"/>
      <c r="X154" s="240"/>
      <c r="Y154" s="240"/>
      <c r="Z154" s="240"/>
      <c r="AA154" s="246"/>
      <c r="AT154" s="247" t="s">
        <v>244</v>
      </c>
      <c r="AU154" s="247" t="s">
        <v>90</v>
      </c>
      <c r="AV154" s="11" t="s">
        <v>85</v>
      </c>
      <c r="AW154" s="11" t="s">
        <v>35</v>
      </c>
      <c r="AX154" s="11" t="s">
        <v>78</v>
      </c>
      <c r="AY154" s="247" t="s">
        <v>236</v>
      </c>
    </row>
    <row r="155" spans="2:51" s="12" customFormat="1" ht="16.5" customHeight="1">
      <c r="B155" s="248"/>
      <c r="C155" s="249"/>
      <c r="D155" s="249"/>
      <c r="E155" s="250" t="s">
        <v>21</v>
      </c>
      <c r="F155" s="251" t="s">
        <v>273</v>
      </c>
      <c r="G155" s="249"/>
      <c r="H155" s="249"/>
      <c r="I155" s="249"/>
      <c r="J155" s="249"/>
      <c r="K155" s="252">
        <v>22.6</v>
      </c>
      <c r="L155" s="249"/>
      <c r="M155" s="249"/>
      <c r="N155" s="249"/>
      <c r="O155" s="249"/>
      <c r="P155" s="249"/>
      <c r="Q155" s="249"/>
      <c r="R155" s="253"/>
      <c r="T155" s="254"/>
      <c r="U155" s="249"/>
      <c r="V155" s="249"/>
      <c r="W155" s="249"/>
      <c r="X155" s="249"/>
      <c r="Y155" s="249"/>
      <c r="Z155" s="249"/>
      <c r="AA155" s="255"/>
      <c r="AT155" s="256" t="s">
        <v>244</v>
      </c>
      <c r="AU155" s="256" t="s">
        <v>90</v>
      </c>
      <c r="AV155" s="12" t="s">
        <v>90</v>
      </c>
      <c r="AW155" s="12" t="s">
        <v>35</v>
      </c>
      <c r="AX155" s="12" t="s">
        <v>85</v>
      </c>
      <c r="AY155" s="256" t="s">
        <v>236</v>
      </c>
    </row>
    <row r="156" spans="2:65" s="1" customFormat="1" ht="38.25" customHeight="1">
      <c r="B156" s="48"/>
      <c r="C156" s="229" t="s">
        <v>274</v>
      </c>
      <c r="D156" s="229" t="s">
        <v>237</v>
      </c>
      <c r="E156" s="230" t="s">
        <v>275</v>
      </c>
      <c r="F156" s="231" t="s">
        <v>276</v>
      </c>
      <c r="G156" s="231"/>
      <c r="H156" s="231"/>
      <c r="I156" s="231"/>
      <c r="J156" s="232" t="s">
        <v>240</v>
      </c>
      <c r="K156" s="233">
        <v>22.6</v>
      </c>
      <c r="L156" s="234">
        <v>0</v>
      </c>
      <c r="M156" s="235"/>
      <c r="N156" s="233">
        <f>ROUND(L156*K156,2)</f>
        <v>0</v>
      </c>
      <c r="O156" s="233"/>
      <c r="P156" s="233"/>
      <c r="Q156" s="233"/>
      <c r="R156" s="50"/>
      <c r="T156" s="236" t="s">
        <v>21</v>
      </c>
      <c r="U156" s="58" t="s">
        <v>43</v>
      </c>
      <c r="V156" s="49"/>
      <c r="W156" s="237">
        <f>V156*K156</f>
        <v>0</v>
      </c>
      <c r="X156" s="237">
        <v>0.13188</v>
      </c>
      <c r="Y156" s="237">
        <f>X156*K156</f>
        <v>2.9804880000000002</v>
      </c>
      <c r="Z156" s="237">
        <v>0</v>
      </c>
      <c r="AA156" s="238">
        <f>Z156*K156</f>
        <v>0</v>
      </c>
      <c r="AR156" s="24" t="s">
        <v>241</v>
      </c>
      <c r="AT156" s="24" t="s">
        <v>237</v>
      </c>
      <c r="AU156" s="24" t="s">
        <v>90</v>
      </c>
      <c r="AY156" s="24" t="s">
        <v>236</v>
      </c>
      <c r="BE156" s="154">
        <f>IF(U156="základní",N156,0)</f>
        <v>0</v>
      </c>
      <c r="BF156" s="154">
        <f>IF(U156="snížená",N156,0)</f>
        <v>0</v>
      </c>
      <c r="BG156" s="154">
        <f>IF(U156="zákl. přenesená",N156,0)</f>
        <v>0</v>
      </c>
      <c r="BH156" s="154">
        <f>IF(U156="sníž. přenesená",N156,0)</f>
        <v>0</v>
      </c>
      <c r="BI156" s="154">
        <f>IF(U156="nulová",N156,0)</f>
        <v>0</v>
      </c>
      <c r="BJ156" s="24" t="s">
        <v>85</v>
      </c>
      <c r="BK156" s="154">
        <f>ROUND(L156*K156,2)</f>
        <v>0</v>
      </c>
      <c r="BL156" s="24" t="s">
        <v>241</v>
      </c>
      <c r="BM156" s="24" t="s">
        <v>277</v>
      </c>
    </row>
    <row r="157" spans="2:51" s="11" customFormat="1" ht="16.5" customHeight="1">
      <c r="B157" s="239"/>
      <c r="C157" s="240"/>
      <c r="D157" s="240"/>
      <c r="E157" s="241" t="s">
        <v>21</v>
      </c>
      <c r="F157" s="242" t="s">
        <v>264</v>
      </c>
      <c r="G157" s="243"/>
      <c r="H157" s="243"/>
      <c r="I157" s="243"/>
      <c r="J157" s="240"/>
      <c r="K157" s="241" t="s">
        <v>21</v>
      </c>
      <c r="L157" s="240"/>
      <c r="M157" s="240"/>
      <c r="N157" s="240"/>
      <c r="O157" s="240"/>
      <c r="P157" s="240"/>
      <c r="Q157" s="240"/>
      <c r="R157" s="244"/>
      <c r="T157" s="245"/>
      <c r="U157" s="240"/>
      <c r="V157" s="240"/>
      <c r="W157" s="240"/>
      <c r="X157" s="240"/>
      <c r="Y157" s="240"/>
      <c r="Z157" s="240"/>
      <c r="AA157" s="246"/>
      <c r="AT157" s="247" t="s">
        <v>244</v>
      </c>
      <c r="AU157" s="247" t="s">
        <v>90</v>
      </c>
      <c r="AV157" s="11" t="s">
        <v>85</v>
      </c>
      <c r="AW157" s="11" t="s">
        <v>35</v>
      </c>
      <c r="AX157" s="11" t="s">
        <v>78</v>
      </c>
      <c r="AY157" s="247" t="s">
        <v>236</v>
      </c>
    </row>
    <row r="158" spans="2:51" s="11" customFormat="1" ht="16.5" customHeight="1">
      <c r="B158" s="239"/>
      <c r="C158" s="240"/>
      <c r="D158" s="240"/>
      <c r="E158" s="241" t="s">
        <v>21</v>
      </c>
      <c r="F158" s="257" t="s">
        <v>249</v>
      </c>
      <c r="G158" s="240"/>
      <c r="H158" s="240"/>
      <c r="I158" s="240"/>
      <c r="J158" s="240"/>
      <c r="K158" s="241" t="s">
        <v>21</v>
      </c>
      <c r="L158" s="240"/>
      <c r="M158" s="240"/>
      <c r="N158" s="240"/>
      <c r="O158" s="240"/>
      <c r="P158" s="240"/>
      <c r="Q158" s="240"/>
      <c r="R158" s="244"/>
      <c r="T158" s="245"/>
      <c r="U158" s="240"/>
      <c r="V158" s="240"/>
      <c r="W158" s="240"/>
      <c r="X158" s="240"/>
      <c r="Y158" s="240"/>
      <c r="Z158" s="240"/>
      <c r="AA158" s="246"/>
      <c r="AT158" s="247" t="s">
        <v>244</v>
      </c>
      <c r="AU158" s="247" t="s">
        <v>90</v>
      </c>
      <c r="AV158" s="11" t="s">
        <v>85</v>
      </c>
      <c r="AW158" s="11" t="s">
        <v>35</v>
      </c>
      <c r="AX158" s="11" t="s">
        <v>78</v>
      </c>
      <c r="AY158" s="247" t="s">
        <v>236</v>
      </c>
    </row>
    <row r="159" spans="2:51" s="12" customFormat="1" ht="16.5" customHeight="1">
      <c r="B159" s="248"/>
      <c r="C159" s="249"/>
      <c r="D159" s="249"/>
      <c r="E159" s="250" t="s">
        <v>21</v>
      </c>
      <c r="F159" s="251" t="s">
        <v>273</v>
      </c>
      <c r="G159" s="249"/>
      <c r="H159" s="249"/>
      <c r="I159" s="249"/>
      <c r="J159" s="249"/>
      <c r="K159" s="252">
        <v>22.6</v>
      </c>
      <c r="L159" s="249"/>
      <c r="M159" s="249"/>
      <c r="N159" s="249"/>
      <c r="O159" s="249"/>
      <c r="P159" s="249"/>
      <c r="Q159" s="249"/>
      <c r="R159" s="253"/>
      <c r="T159" s="254"/>
      <c r="U159" s="249"/>
      <c r="V159" s="249"/>
      <c r="W159" s="249"/>
      <c r="X159" s="249"/>
      <c r="Y159" s="249"/>
      <c r="Z159" s="249"/>
      <c r="AA159" s="255"/>
      <c r="AT159" s="256" t="s">
        <v>244</v>
      </c>
      <c r="AU159" s="256" t="s">
        <v>90</v>
      </c>
      <c r="AV159" s="12" t="s">
        <v>90</v>
      </c>
      <c r="AW159" s="12" t="s">
        <v>35</v>
      </c>
      <c r="AX159" s="12" t="s">
        <v>85</v>
      </c>
      <c r="AY159" s="256" t="s">
        <v>236</v>
      </c>
    </row>
    <row r="160" spans="2:65" s="1" customFormat="1" ht="25.5" customHeight="1">
      <c r="B160" s="48"/>
      <c r="C160" s="229" t="s">
        <v>278</v>
      </c>
      <c r="D160" s="229" t="s">
        <v>237</v>
      </c>
      <c r="E160" s="230" t="s">
        <v>279</v>
      </c>
      <c r="F160" s="231" t="s">
        <v>280</v>
      </c>
      <c r="G160" s="231"/>
      <c r="H160" s="231"/>
      <c r="I160" s="231"/>
      <c r="J160" s="232" t="s">
        <v>240</v>
      </c>
      <c r="K160" s="233">
        <v>68.7</v>
      </c>
      <c r="L160" s="234">
        <v>0</v>
      </c>
      <c r="M160" s="235"/>
      <c r="N160" s="233">
        <f>ROUND(L160*K160,2)</f>
        <v>0</v>
      </c>
      <c r="O160" s="233"/>
      <c r="P160" s="233"/>
      <c r="Q160" s="233"/>
      <c r="R160" s="50"/>
      <c r="T160" s="236" t="s">
        <v>21</v>
      </c>
      <c r="U160" s="58" t="s">
        <v>43</v>
      </c>
      <c r="V160" s="49"/>
      <c r="W160" s="237">
        <f>V160*K160</f>
        <v>0</v>
      </c>
      <c r="X160" s="237">
        <v>0.00041</v>
      </c>
      <c r="Y160" s="237">
        <f>X160*K160</f>
        <v>0.028167</v>
      </c>
      <c r="Z160" s="237">
        <v>0</v>
      </c>
      <c r="AA160" s="238">
        <f>Z160*K160</f>
        <v>0</v>
      </c>
      <c r="AR160" s="24" t="s">
        <v>241</v>
      </c>
      <c r="AT160" s="24" t="s">
        <v>237</v>
      </c>
      <c r="AU160" s="24" t="s">
        <v>90</v>
      </c>
      <c r="AY160" s="24" t="s">
        <v>236</v>
      </c>
      <c r="BE160" s="154">
        <f>IF(U160="základní",N160,0)</f>
        <v>0</v>
      </c>
      <c r="BF160" s="154">
        <f>IF(U160="snížená",N160,0)</f>
        <v>0</v>
      </c>
      <c r="BG160" s="154">
        <f>IF(U160="zákl. přenesená",N160,0)</f>
        <v>0</v>
      </c>
      <c r="BH160" s="154">
        <f>IF(U160="sníž. přenesená",N160,0)</f>
        <v>0</v>
      </c>
      <c r="BI160" s="154">
        <f>IF(U160="nulová",N160,0)</f>
        <v>0</v>
      </c>
      <c r="BJ160" s="24" t="s">
        <v>85</v>
      </c>
      <c r="BK160" s="154">
        <f>ROUND(L160*K160,2)</f>
        <v>0</v>
      </c>
      <c r="BL160" s="24" t="s">
        <v>241</v>
      </c>
      <c r="BM160" s="24" t="s">
        <v>281</v>
      </c>
    </row>
    <row r="161" spans="2:51" s="11" customFormat="1" ht="16.5" customHeight="1">
      <c r="B161" s="239"/>
      <c r="C161" s="240"/>
      <c r="D161" s="240"/>
      <c r="E161" s="241" t="s">
        <v>21</v>
      </c>
      <c r="F161" s="242" t="s">
        <v>264</v>
      </c>
      <c r="G161" s="243"/>
      <c r="H161" s="243"/>
      <c r="I161" s="243"/>
      <c r="J161" s="240"/>
      <c r="K161" s="241" t="s">
        <v>21</v>
      </c>
      <c r="L161" s="240"/>
      <c r="M161" s="240"/>
      <c r="N161" s="240"/>
      <c r="O161" s="240"/>
      <c r="P161" s="240"/>
      <c r="Q161" s="240"/>
      <c r="R161" s="244"/>
      <c r="T161" s="245"/>
      <c r="U161" s="240"/>
      <c r="V161" s="240"/>
      <c r="W161" s="240"/>
      <c r="X161" s="240"/>
      <c r="Y161" s="240"/>
      <c r="Z161" s="240"/>
      <c r="AA161" s="246"/>
      <c r="AT161" s="247" t="s">
        <v>244</v>
      </c>
      <c r="AU161" s="247" t="s">
        <v>90</v>
      </c>
      <c r="AV161" s="11" t="s">
        <v>85</v>
      </c>
      <c r="AW161" s="11" t="s">
        <v>35</v>
      </c>
      <c r="AX161" s="11" t="s">
        <v>78</v>
      </c>
      <c r="AY161" s="247" t="s">
        <v>236</v>
      </c>
    </row>
    <row r="162" spans="2:51" s="11" customFormat="1" ht="16.5" customHeight="1">
      <c r="B162" s="239"/>
      <c r="C162" s="240"/>
      <c r="D162" s="240"/>
      <c r="E162" s="241" t="s">
        <v>21</v>
      </c>
      <c r="F162" s="257" t="s">
        <v>249</v>
      </c>
      <c r="G162" s="240"/>
      <c r="H162" s="240"/>
      <c r="I162" s="240"/>
      <c r="J162" s="240"/>
      <c r="K162" s="241" t="s">
        <v>21</v>
      </c>
      <c r="L162" s="240"/>
      <c r="M162" s="240"/>
      <c r="N162" s="240"/>
      <c r="O162" s="240"/>
      <c r="P162" s="240"/>
      <c r="Q162" s="240"/>
      <c r="R162" s="244"/>
      <c r="T162" s="245"/>
      <c r="U162" s="240"/>
      <c r="V162" s="240"/>
      <c r="W162" s="240"/>
      <c r="X162" s="240"/>
      <c r="Y162" s="240"/>
      <c r="Z162" s="240"/>
      <c r="AA162" s="246"/>
      <c r="AT162" s="247" t="s">
        <v>244</v>
      </c>
      <c r="AU162" s="247" t="s">
        <v>90</v>
      </c>
      <c r="AV162" s="11" t="s">
        <v>85</v>
      </c>
      <c r="AW162" s="11" t="s">
        <v>35</v>
      </c>
      <c r="AX162" s="11" t="s">
        <v>78</v>
      </c>
      <c r="AY162" s="247" t="s">
        <v>236</v>
      </c>
    </row>
    <row r="163" spans="2:51" s="12" customFormat="1" ht="16.5" customHeight="1">
      <c r="B163" s="248"/>
      <c r="C163" s="249"/>
      <c r="D163" s="249"/>
      <c r="E163" s="250" t="s">
        <v>21</v>
      </c>
      <c r="F163" s="251" t="s">
        <v>282</v>
      </c>
      <c r="G163" s="249"/>
      <c r="H163" s="249"/>
      <c r="I163" s="249"/>
      <c r="J163" s="249"/>
      <c r="K163" s="252">
        <v>68.7</v>
      </c>
      <c r="L163" s="249"/>
      <c r="M163" s="249"/>
      <c r="N163" s="249"/>
      <c r="O163" s="249"/>
      <c r="P163" s="249"/>
      <c r="Q163" s="249"/>
      <c r="R163" s="253"/>
      <c r="T163" s="254"/>
      <c r="U163" s="249"/>
      <c r="V163" s="249"/>
      <c r="W163" s="249"/>
      <c r="X163" s="249"/>
      <c r="Y163" s="249"/>
      <c r="Z163" s="249"/>
      <c r="AA163" s="255"/>
      <c r="AT163" s="256" t="s">
        <v>244</v>
      </c>
      <c r="AU163" s="256" t="s">
        <v>90</v>
      </c>
      <c r="AV163" s="12" t="s">
        <v>90</v>
      </c>
      <c r="AW163" s="12" t="s">
        <v>35</v>
      </c>
      <c r="AX163" s="12" t="s">
        <v>85</v>
      </c>
      <c r="AY163" s="256" t="s">
        <v>236</v>
      </c>
    </row>
    <row r="164" spans="2:65" s="1" customFormat="1" ht="38.25" customHeight="1">
      <c r="B164" s="48"/>
      <c r="C164" s="229" t="s">
        <v>170</v>
      </c>
      <c r="D164" s="229" t="s">
        <v>237</v>
      </c>
      <c r="E164" s="230" t="s">
        <v>283</v>
      </c>
      <c r="F164" s="231" t="s">
        <v>284</v>
      </c>
      <c r="G164" s="231"/>
      <c r="H164" s="231"/>
      <c r="I164" s="231"/>
      <c r="J164" s="232" t="s">
        <v>240</v>
      </c>
      <c r="K164" s="233">
        <v>29.3</v>
      </c>
      <c r="L164" s="234">
        <v>0</v>
      </c>
      <c r="M164" s="235"/>
      <c r="N164" s="233">
        <f>ROUND(L164*K164,2)</f>
        <v>0</v>
      </c>
      <c r="O164" s="233"/>
      <c r="P164" s="233"/>
      <c r="Q164" s="233"/>
      <c r="R164" s="50"/>
      <c r="T164" s="236" t="s">
        <v>21</v>
      </c>
      <c r="U164" s="58" t="s">
        <v>43</v>
      </c>
      <c r="V164" s="49"/>
      <c r="W164" s="237">
        <f>V164*K164</f>
        <v>0</v>
      </c>
      <c r="X164" s="237">
        <v>0.15559</v>
      </c>
      <c r="Y164" s="237">
        <f>X164*K164</f>
        <v>4.558787000000001</v>
      </c>
      <c r="Z164" s="237">
        <v>0</v>
      </c>
      <c r="AA164" s="238">
        <f>Z164*K164</f>
        <v>0</v>
      </c>
      <c r="AR164" s="24" t="s">
        <v>241</v>
      </c>
      <c r="AT164" s="24" t="s">
        <v>237</v>
      </c>
      <c r="AU164" s="24" t="s">
        <v>90</v>
      </c>
      <c r="AY164" s="24" t="s">
        <v>236</v>
      </c>
      <c r="BE164" s="154">
        <f>IF(U164="základní",N164,0)</f>
        <v>0</v>
      </c>
      <c r="BF164" s="154">
        <f>IF(U164="snížená",N164,0)</f>
        <v>0</v>
      </c>
      <c r="BG164" s="154">
        <f>IF(U164="zákl. přenesená",N164,0)</f>
        <v>0</v>
      </c>
      <c r="BH164" s="154">
        <f>IF(U164="sníž. přenesená",N164,0)</f>
        <v>0</v>
      </c>
      <c r="BI164" s="154">
        <f>IF(U164="nulová",N164,0)</f>
        <v>0</v>
      </c>
      <c r="BJ164" s="24" t="s">
        <v>85</v>
      </c>
      <c r="BK164" s="154">
        <f>ROUND(L164*K164,2)</f>
        <v>0</v>
      </c>
      <c r="BL164" s="24" t="s">
        <v>241</v>
      </c>
      <c r="BM164" s="24" t="s">
        <v>285</v>
      </c>
    </row>
    <row r="165" spans="2:51" s="11" customFormat="1" ht="16.5" customHeight="1">
      <c r="B165" s="239"/>
      <c r="C165" s="240"/>
      <c r="D165" s="240"/>
      <c r="E165" s="241" t="s">
        <v>21</v>
      </c>
      <c r="F165" s="242" t="s">
        <v>264</v>
      </c>
      <c r="G165" s="243"/>
      <c r="H165" s="243"/>
      <c r="I165" s="243"/>
      <c r="J165" s="240"/>
      <c r="K165" s="241" t="s">
        <v>21</v>
      </c>
      <c r="L165" s="240"/>
      <c r="M165" s="240"/>
      <c r="N165" s="240"/>
      <c r="O165" s="240"/>
      <c r="P165" s="240"/>
      <c r="Q165" s="240"/>
      <c r="R165" s="244"/>
      <c r="T165" s="245"/>
      <c r="U165" s="240"/>
      <c r="V165" s="240"/>
      <c r="W165" s="240"/>
      <c r="X165" s="240"/>
      <c r="Y165" s="240"/>
      <c r="Z165" s="240"/>
      <c r="AA165" s="246"/>
      <c r="AT165" s="247" t="s">
        <v>244</v>
      </c>
      <c r="AU165" s="247" t="s">
        <v>90</v>
      </c>
      <c r="AV165" s="11" t="s">
        <v>85</v>
      </c>
      <c r="AW165" s="11" t="s">
        <v>35</v>
      </c>
      <c r="AX165" s="11" t="s">
        <v>78</v>
      </c>
      <c r="AY165" s="247" t="s">
        <v>236</v>
      </c>
    </row>
    <row r="166" spans="2:51" s="11" customFormat="1" ht="16.5" customHeight="1">
      <c r="B166" s="239"/>
      <c r="C166" s="240"/>
      <c r="D166" s="240"/>
      <c r="E166" s="241" t="s">
        <v>21</v>
      </c>
      <c r="F166" s="257" t="s">
        <v>249</v>
      </c>
      <c r="G166" s="240"/>
      <c r="H166" s="240"/>
      <c r="I166" s="240"/>
      <c r="J166" s="240"/>
      <c r="K166" s="241" t="s">
        <v>21</v>
      </c>
      <c r="L166" s="240"/>
      <c r="M166" s="240"/>
      <c r="N166" s="240"/>
      <c r="O166" s="240"/>
      <c r="P166" s="240"/>
      <c r="Q166" s="240"/>
      <c r="R166" s="244"/>
      <c r="T166" s="245"/>
      <c r="U166" s="240"/>
      <c r="V166" s="240"/>
      <c r="W166" s="240"/>
      <c r="X166" s="240"/>
      <c r="Y166" s="240"/>
      <c r="Z166" s="240"/>
      <c r="AA166" s="246"/>
      <c r="AT166" s="247" t="s">
        <v>244</v>
      </c>
      <c r="AU166" s="247" t="s">
        <v>90</v>
      </c>
      <c r="AV166" s="11" t="s">
        <v>85</v>
      </c>
      <c r="AW166" s="11" t="s">
        <v>35</v>
      </c>
      <c r="AX166" s="11" t="s">
        <v>78</v>
      </c>
      <c r="AY166" s="247" t="s">
        <v>236</v>
      </c>
    </row>
    <row r="167" spans="2:51" s="12" customFormat="1" ht="16.5" customHeight="1">
      <c r="B167" s="248"/>
      <c r="C167" s="249"/>
      <c r="D167" s="249"/>
      <c r="E167" s="250" t="s">
        <v>21</v>
      </c>
      <c r="F167" s="251" t="s">
        <v>254</v>
      </c>
      <c r="G167" s="249"/>
      <c r="H167" s="249"/>
      <c r="I167" s="249"/>
      <c r="J167" s="249"/>
      <c r="K167" s="252">
        <v>29.3</v>
      </c>
      <c r="L167" s="249"/>
      <c r="M167" s="249"/>
      <c r="N167" s="249"/>
      <c r="O167" s="249"/>
      <c r="P167" s="249"/>
      <c r="Q167" s="249"/>
      <c r="R167" s="253"/>
      <c r="T167" s="254"/>
      <c r="U167" s="249"/>
      <c r="V167" s="249"/>
      <c r="W167" s="249"/>
      <c r="X167" s="249"/>
      <c r="Y167" s="249"/>
      <c r="Z167" s="249"/>
      <c r="AA167" s="255"/>
      <c r="AT167" s="256" t="s">
        <v>244</v>
      </c>
      <c r="AU167" s="256" t="s">
        <v>90</v>
      </c>
      <c r="AV167" s="12" t="s">
        <v>90</v>
      </c>
      <c r="AW167" s="12" t="s">
        <v>35</v>
      </c>
      <c r="AX167" s="12" t="s">
        <v>85</v>
      </c>
      <c r="AY167" s="256" t="s">
        <v>236</v>
      </c>
    </row>
    <row r="168" spans="2:65" s="1" customFormat="1" ht="38.25" customHeight="1">
      <c r="B168" s="48"/>
      <c r="C168" s="229" t="s">
        <v>286</v>
      </c>
      <c r="D168" s="229" t="s">
        <v>237</v>
      </c>
      <c r="E168" s="230" t="s">
        <v>287</v>
      </c>
      <c r="F168" s="231" t="s">
        <v>288</v>
      </c>
      <c r="G168" s="231"/>
      <c r="H168" s="231"/>
      <c r="I168" s="231"/>
      <c r="J168" s="232" t="s">
        <v>240</v>
      </c>
      <c r="K168" s="233">
        <v>39.4</v>
      </c>
      <c r="L168" s="234">
        <v>0</v>
      </c>
      <c r="M168" s="235"/>
      <c r="N168" s="233">
        <f>ROUND(L168*K168,2)</f>
        <v>0</v>
      </c>
      <c r="O168" s="233"/>
      <c r="P168" s="233"/>
      <c r="Q168" s="233"/>
      <c r="R168" s="50"/>
      <c r="T168" s="236" t="s">
        <v>21</v>
      </c>
      <c r="U168" s="58" t="s">
        <v>43</v>
      </c>
      <c r="V168" s="49"/>
      <c r="W168" s="237">
        <f>V168*K168</f>
        <v>0</v>
      </c>
      <c r="X168" s="237">
        <v>0.10373</v>
      </c>
      <c r="Y168" s="237">
        <f>X168*K168</f>
        <v>4.086962</v>
      </c>
      <c r="Z168" s="237">
        <v>0</v>
      </c>
      <c r="AA168" s="238">
        <f>Z168*K168</f>
        <v>0</v>
      </c>
      <c r="AR168" s="24" t="s">
        <v>241</v>
      </c>
      <c r="AT168" s="24" t="s">
        <v>237</v>
      </c>
      <c r="AU168" s="24" t="s">
        <v>90</v>
      </c>
      <c r="AY168" s="24" t="s">
        <v>236</v>
      </c>
      <c r="BE168" s="154">
        <f>IF(U168="základní",N168,0)</f>
        <v>0</v>
      </c>
      <c r="BF168" s="154">
        <f>IF(U168="snížená",N168,0)</f>
        <v>0</v>
      </c>
      <c r="BG168" s="154">
        <f>IF(U168="zákl. přenesená",N168,0)</f>
        <v>0</v>
      </c>
      <c r="BH168" s="154">
        <f>IF(U168="sníž. přenesená",N168,0)</f>
        <v>0</v>
      </c>
      <c r="BI168" s="154">
        <f>IF(U168="nulová",N168,0)</f>
        <v>0</v>
      </c>
      <c r="BJ168" s="24" t="s">
        <v>85</v>
      </c>
      <c r="BK168" s="154">
        <f>ROUND(L168*K168,2)</f>
        <v>0</v>
      </c>
      <c r="BL168" s="24" t="s">
        <v>241</v>
      </c>
      <c r="BM168" s="24" t="s">
        <v>289</v>
      </c>
    </row>
    <row r="169" spans="2:51" s="11" customFormat="1" ht="16.5" customHeight="1">
      <c r="B169" s="239"/>
      <c r="C169" s="240"/>
      <c r="D169" s="240"/>
      <c r="E169" s="241" t="s">
        <v>21</v>
      </c>
      <c r="F169" s="242" t="s">
        <v>264</v>
      </c>
      <c r="G169" s="243"/>
      <c r="H169" s="243"/>
      <c r="I169" s="243"/>
      <c r="J169" s="240"/>
      <c r="K169" s="241" t="s">
        <v>21</v>
      </c>
      <c r="L169" s="240"/>
      <c r="M169" s="240"/>
      <c r="N169" s="240"/>
      <c r="O169" s="240"/>
      <c r="P169" s="240"/>
      <c r="Q169" s="240"/>
      <c r="R169" s="244"/>
      <c r="T169" s="245"/>
      <c r="U169" s="240"/>
      <c r="V169" s="240"/>
      <c r="W169" s="240"/>
      <c r="X169" s="240"/>
      <c r="Y169" s="240"/>
      <c r="Z169" s="240"/>
      <c r="AA169" s="246"/>
      <c r="AT169" s="247" t="s">
        <v>244</v>
      </c>
      <c r="AU169" s="247" t="s">
        <v>90</v>
      </c>
      <c r="AV169" s="11" t="s">
        <v>85</v>
      </c>
      <c r="AW169" s="11" t="s">
        <v>35</v>
      </c>
      <c r="AX169" s="11" t="s">
        <v>78</v>
      </c>
      <c r="AY169" s="247" t="s">
        <v>236</v>
      </c>
    </row>
    <row r="170" spans="2:51" s="11" customFormat="1" ht="16.5" customHeight="1">
      <c r="B170" s="239"/>
      <c r="C170" s="240"/>
      <c r="D170" s="240"/>
      <c r="E170" s="241" t="s">
        <v>21</v>
      </c>
      <c r="F170" s="257" t="s">
        <v>249</v>
      </c>
      <c r="G170" s="240"/>
      <c r="H170" s="240"/>
      <c r="I170" s="240"/>
      <c r="J170" s="240"/>
      <c r="K170" s="241" t="s">
        <v>21</v>
      </c>
      <c r="L170" s="240"/>
      <c r="M170" s="240"/>
      <c r="N170" s="240"/>
      <c r="O170" s="240"/>
      <c r="P170" s="240"/>
      <c r="Q170" s="240"/>
      <c r="R170" s="244"/>
      <c r="T170" s="245"/>
      <c r="U170" s="240"/>
      <c r="V170" s="240"/>
      <c r="W170" s="240"/>
      <c r="X170" s="240"/>
      <c r="Y170" s="240"/>
      <c r="Z170" s="240"/>
      <c r="AA170" s="246"/>
      <c r="AT170" s="247" t="s">
        <v>244</v>
      </c>
      <c r="AU170" s="247" t="s">
        <v>90</v>
      </c>
      <c r="AV170" s="11" t="s">
        <v>85</v>
      </c>
      <c r="AW170" s="11" t="s">
        <v>35</v>
      </c>
      <c r="AX170" s="11" t="s">
        <v>78</v>
      </c>
      <c r="AY170" s="247" t="s">
        <v>236</v>
      </c>
    </row>
    <row r="171" spans="2:51" s="12" customFormat="1" ht="16.5" customHeight="1">
      <c r="B171" s="248"/>
      <c r="C171" s="249"/>
      <c r="D171" s="249"/>
      <c r="E171" s="250" t="s">
        <v>21</v>
      </c>
      <c r="F171" s="251" t="s">
        <v>245</v>
      </c>
      <c r="G171" s="249"/>
      <c r="H171" s="249"/>
      <c r="I171" s="249"/>
      <c r="J171" s="249"/>
      <c r="K171" s="252">
        <v>39.4</v>
      </c>
      <c r="L171" s="249"/>
      <c r="M171" s="249"/>
      <c r="N171" s="249"/>
      <c r="O171" s="249"/>
      <c r="P171" s="249"/>
      <c r="Q171" s="249"/>
      <c r="R171" s="253"/>
      <c r="T171" s="254"/>
      <c r="U171" s="249"/>
      <c r="V171" s="249"/>
      <c r="W171" s="249"/>
      <c r="X171" s="249"/>
      <c r="Y171" s="249"/>
      <c r="Z171" s="249"/>
      <c r="AA171" s="255"/>
      <c r="AT171" s="256" t="s">
        <v>244</v>
      </c>
      <c r="AU171" s="256" t="s">
        <v>90</v>
      </c>
      <c r="AV171" s="12" t="s">
        <v>90</v>
      </c>
      <c r="AW171" s="12" t="s">
        <v>35</v>
      </c>
      <c r="AX171" s="12" t="s">
        <v>85</v>
      </c>
      <c r="AY171" s="256" t="s">
        <v>236</v>
      </c>
    </row>
    <row r="172" spans="2:63" s="10" customFormat="1" ht="29.85" customHeight="1">
      <c r="B172" s="215"/>
      <c r="C172" s="216"/>
      <c r="D172" s="226" t="s">
        <v>208</v>
      </c>
      <c r="E172" s="226"/>
      <c r="F172" s="226"/>
      <c r="G172" s="226"/>
      <c r="H172" s="226"/>
      <c r="I172" s="226"/>
      <c r="J172" s="226"/>
      <c r="K172" s="226"/>
      <c r="L172" s="226"/>
      <c r="M172" s="226"/>
      <c r="N172" s="227">
        <f>BK172</f>
        <v>0</v>
      </c>
      <c r="O172" s="228"/>
      <c r="P172" s="228"/>
      <c r="Q172" s="228"/>
      <c r="R172" s="219"/>
      <c r="T172" s="220"/>
      <c r="U172" s="216"/>
      <c r="V172" s="216"/>
      <c r="W172" s="221">
        <f>SUM(W173:W198)</f>
        <v>0</v>
      </c>
      <c r="X172" s="216"/>
      <c r="Y172" s="221">
        <f>SUM(Y173:Y198)</f>
        <v>2.2462929999999997</v>
      </c>
      <c r="Z172" s="216"/>
      <c r="AA172" s="222">
        <f>SUM(AA173:AA198)</f>
        <v>0</v>
      </c>
      <c r="AR172" s="223" t="s">
        <v>85</v>
      </c>
      <c r="AT172" s="224" t="s">
        <v>77</v>
      </c>
      <c r="AU172" s="224" t="s">
        <v>85</v>
      </c>
      <c r="AY172" s="223" t="s">
        <v>236</v>
      </c>
      <c r="BK172" s="225">
        <f>SUM(BK173:BK198)</f>
        <v>0</v>
      </c>
    </row>
    <row r="173" spans="2:65" s="1" customFormat="1" ht="25.5" customHeight="1">
      <c r="B173" s="48"/>
      <c r="C173" s="229" t="s">
        <v>290</v>
      </c>
      <c r="D173" s="229" t="s">
        <v>237</v>
      </c>
      <c r="E173" s="230" t="s">
        <v>291</v>
      </c>
      <c r="F173" s="231" t="s">
        <v>292</v>
      </c>
      <c r="G173" s="231"/>
      <c r="H173" s="231"/>
      <c r="I173" s="231"/>
      <c r="J173" s="232" t="s">
        <v>293</v>
      </c>
      <c r="K173" s="233">
        <v>136.5</v>
      </c>
      <c r="L173" s="234">
        <v>0</v>
      </c>
      <c r="M173" s="235"/>
      <c r="N173" s="233">
        <f>ROUND(L173*K173,2)</f>
        <v>0</v>
      </c>
      <c r="O173" s="233"/>
      <c r="P173" s="233"/>
      <c r="Q173" s="233"/>
      <c r="R173" s="50"/>
      <c r="T173" s="236" t="s">
        <v>21</v>
      </c>
      <c r="U173" s="58" t="s">
        <v>43</v>
      </c>
      <c r="V173" s="49"/>
      <c r="W173" s="237">
        <f>V173*K173</f>
        <v>0</v>
      </c>
      <c r="X173" s="237">
        <v>0.00033</v>
      </c>
      <c r="Y173" s="237">
        <f>X173*K173</f>
        <v>0.045045</v>
      </c>
      <c r="Z173" s="237">
        <v>0</v>
      </c>
      <c r="AA173" s="238">
        <f>Z173*K173</f>
        <v>0</v>
      </c>
      <c r="AR173" s="24" t="s">
        <v>241</v>
      </c>
      <c r="AT173" s="24" t="s">
        <v>237</v>
      </c>
      <c r="AU173" s="24" t="s">
        <v>90</v>
      </c>
      <c r="AY173" s="24" t="s">
        <v>236</v>
      </c>
      <c r="BE173" s="154">
        <f>IF(U173="základní",N173,0)</f>
        <v>0</v>
      </c>
      <c r="BF173" s="154">
        <f>IF(U173="snížená",N173,0)</f>
        <v>0</v>
      </c>
      <c r="BG173" s="154">
        <f>IF(U173="zákl. přenesená",N173,0)</f>
        <v>0</v>
      </c>
      <c r="BH173" s="154">
        <f>IF(U173="sníž. přenesená",N173,0)</f>
        <v>0</v>
      </c>
      <c r="BI173" s="154">
        <f>IF(U173="nulová",N173,0)</f>
        <v>0</v>
      </c>
      <c r="BJ173" s="24" t="s">
        <v>85</v>
      </c>
      <c r="BK173" s="154">
        <f>ROUND(L173*K173,2)</f>
        <v>0</v>
      </c>
      <c r="BL173" s="24" t="s">
        <v>241</v>
      </c>
      <c r="BM173" s="24" t="s">
        <v>294</v>
      </c>
    </row>
    <row r="174" spans="2:51" s="11" customFormat="1" ht="16.5" customHeight="1">
      <c r="B174" s="239"/>
      <c r="C174" s="240"/>
      <c r="D174" s="240"/>
      <c r="E174" s="241" t="s">
        <v>21</v>
      </c>
      <c r="F174" s="242" t="s">
        <v>249</v>
      </c>
      <c r="G174" s="243"/>
      <c r="H174" s="243"/>
      <c r="I174" s="243"/>
      <c r="J174" s="240"/>
      <c r="K174" s="241" t="s">
        <v>21</v>
      </c>
      <c r="L174" s="240"/>
      <c r="M174" s="240"/>
      <c r="N174" s="240"/>
      <c r="O174" s="240"/>
      <c r="P174" s="240"/>
      <c r="Q174" s="240"/>
      <c r="R174" s="244"/>
      <c r="T174" s="245"/>
      <c r="U174" s="240"/>
      <c r="V174" s="240"/>
      <c r="W174" s="240"/>
      <c r="X174" s="240"/>
      <c r="Y174" s="240"/>
      <c r="Z174" s="240"/>
      <c r="AA174" s="246"/>
      <c r="AT174" s="247" t="s">
        <v>244</v>
      </c>
      <c r="AU174" s="247" t="s">
        <v>90</v>
      </c>
      <c r="AV174" s="11" t="s">
        <v>85</v>
      </c>
      <c r="AW174" s="11" t="s">
        <v>35</v>
      </c>
      <c r="AX174" s="11" t="s">
        <v>78</v>
      </c>
      <c r="AY174" s="247" t="s">
        <v>236</v>
      </c>
    </row>
    <row r="175" spans="2:51" s="11" customFormat="1" ht="16.5" customHeight="1">
      <c r="B175" s="239"/>
      <c r="C175" s="240"/>
      <c r="D175" s="240"/>
      <c r="E175" s="241" t="s">
        <v>21</v>
      </c>
      <c r="F175" s="257" t="s">
        <v>295</v>
      </c>
      <c r="G175" s="240"/>
      <c r="H175" s="240"/>
      <c r="I175" s="240"/>
      <c r="J175" s="240"/>
      <c r="K175" s="241" t="s">
        <v>21</v>
      </c>
      <c r="L175" s="240"/>
      <c r="M175" s="240"/>
      <c r="N175" s="240"/>
      <c r="O175" s="240"/>
      <c r="P175" s="240"/>
      <c r="Q175" s="240"/>
      <c r="R175" s="244"/>
      <c r="T175" s="245"/>
      <c r="U175" s="240"/>
      <c r="V175" s="240"/>
      <c r="W175" s="240"/>
      <c r="X175" s="240"/>
      <c r="Y175" s="240"/>
      <c r="Z175" s="240"/>
      <c r="AA175" s="246"/>
      <c r="AT175" s="247" t="s">
        <v>244</v>
      </c>
      <c r="AU175" s="247" t="s">
        <v>90</v>
      </c>
      <c r="AV175" s="11" t="s">
        <v>85</v>
      </c>
      <c r="AW175" s="11" t="s">
        <v>35</v>
      </c>
      <c r="AX175" s="11" t="s">
        <v>78</v>
      </c>
      <c r="AY175" s="247" t="s">
        <v>236</v>
      </c>
    </row>
    <row r="176" spans="2:51" s="12" customFormat="1" ht="16.5" customHeight="1">
      <c r="B176" s="248"/>
      <c r="C176" s="249"/>
      <c r="D176" s="249"/>
      <c r="E176" s="250" t="s">
        <v>21</v>
      </c>
      <c r="F176" s="251" t="s">
        <v>296</v>
      </c>
      <c r="G176" s="249"/>
      <c r="H176" s="249"/>
      <c r="I176" s="249"/>
      <c r="J176" s="249"/>
      <c r="K176" s="252">
        <v>45.8</v>
      </c>
      <c r="L176" s="249"/>
      <c r="M176" s="249"/>
      <c r="N176" s="249"/>
      <c r="O176" s="249"/>
      <c r="P176" s="249"/>
      <c r="Q176" s="249"/>
      <c r="R176" s="253"/>
      <c r="T176" s="254"/>
      <c r="U176" s="249"/>
      <c r="V176" s="249"/>
      <c r="W176" s="249"/>
      <c r="X176" s="249"/>
      <c r="Y176" s="249"/>
      <c r="Z176" s="249"/>
      <c r="AA176" s="255"/>
      <c r="AT176" s="256" t="s">
        <v>244</v>
      </c>
      <c r="AU176" s="256" t="s">
        <v>90</v>
      </c>
      <c r="AV176" s="12" t="s">
        <v>90</v>
      </c>
      <c r="AW176" s="12" t="s">
        <v>35</v>
      </c>
      <c r="AX176" s="12" t="s">
        <v>78</v>
      </c>
      <c r="AY176" s="256" t="s">
        <v>236</v>
      </c>
    </row>
    <row r="177" spans="2:51" s="11" customFormat="1" ht="16.5" customHeight="1">
      <c r="B177" s="239"/>
      <c r="C177" s="240"/>
      <c r="D177" s="240"/>
      <c r="E177" s="241" t="s">
        <v>21</v>
      </c>
      <c r="F177" s="257" t="s">
        <v>297</v>
      </c>
      <c r="G177" s="240"/>
      <c r="H177" s="240"/>
      <c r="I177" s="240"/>
      <c r="J177" s="240"/>
      <c r="K177" s="241" t="s">
        <v>21</v>
      </c>
      <c r="L177" s="240"/>
      <c r="M177" s="240"/>
      <c r="N177" s="240"/>
      <c r="O177" s="240"/>
      <c r="P177" s="240"/>
      <c r="Q177" s="240"/>
      <c r="R177" s="244"/>
      <c r="T177" s="245"/>
      <c r="U177" s="240"/>
      <c r="V177" s="240"/>
      <c r="W177" s="240"/>
      <c r="X177" s="240"/>
      <c r="Y177" s="240"/>
      <c r="Z177" s="240"/>
      <c r="AA177" s="246"/>
      <c r="AT177" s="247" t="s">
        <v>244</v>
      </c>
      <c r="AU177" s="247" t="s">
        <v>90</v>
      </c>
      <c r="AV177" s="11" t="s">
        <v>85</v>
      </c>
      <c r="AW177" s="11" t="s">
        <v>35</v>
      </c>
      <c r="AX177" s="11" t="s">
        <v>78</v>
      </c>
      <c r="AY177" s="247" t="s">
        <v>236</v>
      </c>
    </row>
    <row r="178" spans="2:51" s="12" customFormat="1" ht="16.5" customHeight="1">
      <c r="B178" s="248"/>
      <c r="C178" s="249"/>
      <c r="D178" s="249"/>
      <c r="E178" s="250" t="s">
        <v>21</v>
      </c>
      <c r="F178" s="251" t="s">
        <v>298</v>
      </c>
      <c r="G178" s="249"/>
      <c r="H178" s="249"/>
      <c r="I178" s="249"/>
      <c r="J178" s="249"/>
      <c r="K178" s="252">
        <v>90.7</v>
      </c>
      <c r="L178" s="249"/>
      <c r="M178" s="249"/>
      <c r="N178" s="249"/>
      <c r="O178" s="249"/>
      <c r="P178" s="249"/>
      <c r="Q178" s="249"/>
      <c r="R178" s="253"/>
      <c r="T178" s="254"/>
      <c r="U178" s="249"/>
      <c r="V178" s="249"/>
      <c r="W178" s="249"/>
      <c r="X178" s="249"/>
      <c r="Y178" s="249"/>
      <c r="Z178" s="249"/>
      <c r="AA178" s="255"/>
      <c r="AT178" s="256" t="s">
        <v>244</v>
      </c>
      <c r="AU178" s="256" t="s">
        <v>90</v>
      </c>
      <c r="AV178" s="12" t="s">
        <v>90</v>
      </c>
      <c r="AW178" s="12" t="s">
        <v>35</v>
      </c>
      <c r="AX178" s="12" t="s">
        <v>78</v>
      </c>
      <c r="AY178" s="256" t="s">
        <v>236</v>
      </c>
    </row>
    <row r="179" spans="2:51" s="13" customFormat="1" ht="16.5" customHeight="1">
      <c r="B179" s="258"/>
      <c r="C179" s="259"/>
      <c r="D179" s="259"/>
      <c r="E179" s="260" t="s">
        <v>21</v>
      </c>
      <c r="F179" s="261" t="s">
        <v>299</v>
      </c>
      <c r="G179" s="259"/>
      <c r="H179" s="259"/>
      <c r="I179" s="259"/>
      <c r="J179" s="259"/>
      <c r="K179" s="262">
        <v>136.5</v>
      </c>
      <c r="L179" s="259"/>
      <c r="M179" s="259"/>
      <c r="N179" s="259"/>
      <c r="O179" s="259"/>
      <c r="P179" s="259"/>
      <c r="Q179" s="259"/>
      <c r="R179" s="263"/>
      <c r="T179" s="264"/>
      <c r="U179" s="259"/>
      <c r="V179" s="259"/>
      <c r="W179" s="259"/>
      <c r="X179" s="259"/>
      <c r="Y179" s="259"/>
      <c r="Z179" s="259"/>
      <c r="AA179" s="265"/>
      <c r="AT179" s="266" t="s">
        <v>244</v>
      </c>
      <c r="AU179" s="266" t="s">
        <v>90</v>
      </c>
      <c r="AV179" s="13" t="s">
        <v>241</v>
      </c>
      <c r="AW179" s="13" t="s">
        <v>35</v>
      </c>
      <c r="AX179" s="13" t="s">
        <v>85</v>
      </c>
      <c r="AY179" s="266" t="s">
        <v>236</v>
      </c>
    </row>
    <row r="180" spans="2:65" s="1" customFormat="1" ht="38.25" customHeight="1">
      <c r="B180" s="48"/>
      <c r="C180" s="229" t="s">
        <v>300</v>
      </c>
      <c r="D180" s="229" t="s">
        <v>237</v>
      </c>
      <c r="E180" s="230" t="s">
        <v>301</v>
      </c>
      <c r="F180" s="231" t="s">
        <v>302</v>
      </c>
      <c r="G180" s="231"/>
      <c r="H180" s="231"/>
      <c r="I180" s="231"/>
      <c r="J180" s="232" t="s">
        <v>293</v>
      </c>
      <c r="K180" s="233">
        <v>38</v>
      </c>
      <c r="L180" s="234">
        <v>0</v>
      </c>
      <c r="M180" s="235"/>
      <c r="N180" s="233">
        <f>ROUND(L180*K180,2)</f>
        <v>0</v>
      </c>
      <c r="O180" s="233"/>
      <c r="P180" s="233"/>
      <c r="Q180" s="233"/>
      <c r="R180" s="50"/>
      <c r="T180" s="236" t="s">
        <v>21</v>
      </c>
      <c r="U180" s="58" t="s">
        <v>43</v>
      </c>
      <c r="V180" s="49"/>
      <c r="W180" s="237">
        <f>V180*K180</f>
        <v>0</v>
      </c>
      <c r="X180" s="237">
        <v>0.00038</v>
      </c>
      <c r="Y180" s="237">
        <f>X180*K180</f>
        <v>0.014440000000000001</v>
      </c>
      <c r="Z180" s="237">
        <v>0</v>
      </c>
      <c r="AA180" s="238">
        <f>Z180*K180</f>
        <v>0</v>
      </c>
      <c r="AR180" s="24" t="s">
        <v>241</v>
      </c>
      <c r="AT180" s="24" t="s">
        <v>237</v>
      </c>
      <c r="AU180" s="24" t="s">
        <v>90</v>
      </c>
      <c r="AY180" s="24" t="s">
        <v>236</v>
      </c>
      <c r="BE180" s="154">
        <f>IF(U180="základní",N180,0)</f>
        <v>0</v>
      </c>
      <c r="BF180" s="154">
        <f>IF(U180="snížená",N180,0)</f>
        <v>0</v>
      </c>
      <c r="BG180" s="154">
        <f>IF(U180="zákl. přenesená",N180,0)</f>
        <v>0</v>
      </c>
      <c r="BH180" s="154">
        <f>IF(U180="sníž. přenesená",N180,0)</f>
        <v>0</v>
      </c>
      <c r="BI180" s="154">
        <f>IF(U180="nulová",N180,0)</f>
        <v>0</v>
      </c>
      <c r="BJ180" s="24" t="s">
        <v>85</v>
      </c>
      <c r="BK180" s="154">
        <f>ROUND(L180*K180,2)</f>
        <v>0</v>
      </c>
      <c r="BL180" s="24" t="s">
        <v>241</v>
      </c>
      <c r="BM180" s="24" t="s">
        <v>303</v>
      </c>
    </row>
    <row r="181" spans="2:51" s="11" customFormat="1" ht="16.5" customHeight="1">
      <c r="B181" s="239"/>
      <c r="C181" s="240"/>
      <c r="D181" s="240"/>
      <c r="E181" s="241" t="s">
        <v>21</v>
      </c>
      <c r="F181" s="242" t="s">
        <v>249</v>
      </c>
      <c r="G181" s="243"/>
      <c r="H181" s="243"/>
      <c r="I181" s="243"/>
      <c r="J181" s="240"/>
      <c r="K181" s="241" t="s">
        <v>21</v>
      </c>
      <c r="L181" s="240"/>
      <c r="M181" s="240"/>
      <c r="N181" s="240"/>
      <c r="O181" s="240"/>
      <c r="P181" s="240"/>
      <c r="Q181" s="240"/>
      <c r="R181" s="244"/>
      <c r="T181" s="245"/>
      <c r="U181" s="240"/>
      <c r="V181" s="240"/>
      <c r="W181" s="240"/>
      <c r="X181" s="240"/>
      <c r="Y181" s="240"/>
      <c r="Z181" s="240"/>
      <c r="AA181" s="246"/>
      <c r="AT181" s="247" t="s">
        <v>244</v>
      </c>
      <c r="AU181" s="247" t="s">
        <v>90</v>
      </c>
      <c r="AV181" s="11" t="s">
        <v>85</v>
      </c>
      <c r="AW181" s="11" t="s">
        <v>35</v>
      </c>
      <c r="AX181" s="11" t="s">
        <v>78</v>
      </c>
      <c r="AY181" s="247" t="s">
        <v>236</v>
      </c>
    </row>
    <row r="182" spans="2:51" s="12" customFormat="1" ht="16.5" customHeight="1">
      <c r="B182" s="248"/>
      <c r="C182" s="249"/>
      <c r="D182" s="249"/>
      <c r="E182" s="250" t="s">
        <v>21</v>
      </c>
      <c r="F182" s="251" t="s">
        <v>304</v>
      </c>
      <c r="G182" s="249"/>
      <c r="H182" s="249"/>
      <c r="I182" s="249"/>
      <c r="J182" s="249"/>
      <c r="K182" s="252">
        <v>38</v>
      </c>
      <c r="L182" s="249"/>
      <c r="M182" s="249"/>
      <c r="N182" s="249"/>
      <c r="O182" s="249"/>
      <c r="P182" s="249"/>
      <c r="Q182" s="249"/>
      <c r="R182" s="253"/>
      <c r="T182" s="254"/>
      <c r="U182" s="249"/>
      <c r="V182" s="249"/>
      <c r="W182" s="249"/>
      <c r="X182" s="249"/>
      <c r="Y182" s="249"/>
      <c r="Z182" s="249"/>
      <c r="AA182" s="255"/>
      <c r="AT182" s="256" t="s">
        <v>244</v>
      </c>
      <c r="AU182" s="256" t="s">
        <v>90</v>
      </c>
      <c r="AV182" s="12" t="s">
        <v>90</v>
      </c>
      <c r="AW182" s="12" t="s">
        <v>35</v>
      </c>
      <c r="AX182" s="12" t="s">
        <v>85</v>
      </c>
      <c r="AY182" s="256" t="s">
        <v>236</v>
      </c>
    </row>
    <row r="183" spans="2:65" s="1" customFormat="1" ht="38.25" customHeight="1">
      <c r="B183" s="48"/>
      <c r="C183" s="229" t="s">
        <v>305</v>
      </c>
      <c r="D183" s="229" t="s">
        <v>237</v>
      </c>
      <c r="E183" s="230" t="s">
        <v>306</v>
      </c>
      <c r="F183" s="231" t="s">
        <v>307</v>
      </c>
      <c r="G183" s="231"/>
      <c r="H183" s="231"/>
      <c r="I183" s="231"/>
      <c r="J183" s="232" t="s">
        <v>240</v>
      </c>
      <c r="K183" s="233">
        <v>9</v>
      </c>
      <c r="L183" s="234">
        <v>0</v>
      </c>
      <c r="M183" s="235"/>
      <c r="N183" s="233">
        <f>ROUND(L183*K183,2)</f>
        <v>0</v>
      </c>
      <c r="O183" s="233"/>
      <c r="P183" s="233"/>
      <c r="Q183" s="233"/>
      <c r="R183" s="50"/>
      <c r="T183" s="236" t="s">
        <v>21</v>
      </c>
      <c r="U183" s="58" t="s">
        <v>43</v>
      </c>
      <c r="V183" s="49"/>
      <c r="W183" s="237">
        <f>V183*K183</f>
        <v>0</v>
      </c>
      <c r="X183" s="237">
        <v>0.0026</v>
      </c>
      <c r="Y183" s="237">
        <f>X183*K183</f>
        <v>0.023399999999999997</v>
      </c>
      <c r="Z183" s="237">
        <v>0</v>
      </c>
      <c r="AA183" s="238">
        <f>Z183*K183</f>
        <v>0</v>
      </c>
      <c r="AR183" s="24" t="s">
        <v>241</v>
      </c>
      <c r="AT183" s="24" t="s">
        <v>237</v>
      </c>
      <c r="AU183" s="24" t="s">
        <v>90</v>
      </c>
      <c r="AY183" s="24" t="s">
        <v>236</v>
      </c>
      <c r="BE183" s="154">
        <f>IF(U183="základní",N183,0)</f>
        <v>0</v>
      </c>
      <c r="BF183" s="154">
        <f>IF(U183="snížená",N183,0)</f>
        <v>0</v>
      </c>
      <c r="BG183" s="154">
        <f>IF(U183="zákl. přenesená",N183,0)</f>
        <v>0</v>
      </c>
      <c r="BH183" s="154">
        <f>IF(U183="sníž. přenesená",N183,0)</f>
        <v>0</v>
      </c>
      <c r="BI183" s="154">
        <f>IF(U183="nulová",N183,0)</f>
        <v>0</v>
      </c>
      <c r="BJ183" s="24" t="s">
        <v>85</v>
      </c>
      <c r="BK183" s="154">
        <f>ROUND(L183*K183,2)</f>
        <v>0</v>
      </c>
      <c r="BL183" s="24" t="s">
        <v>241</v>
      </c>
      <c r="BM183" s="24" t="s">
        <v>308</v>
      </c>
    </row>
    <row r="184" spans="2:51" s="11" customFormat="1" ht="16.5" customHeight="1">
      <c r="B184" s="239"/>
      <c r="C184" s="240"/>
      <c r="D184" s="240"/>
      <c r="E184" s="241" t="s">
        <v>21</v>
      </c>
      <c r="F184" s="242" t="s">
        <v>309</v>
      </c>
      <c r="G184" s="243"/>
      <c r="H184" s="243"/>
      <c r="I184" s="243"/>
      <c r="J184" s="240"/>
      <c r="K184" s="241" t="s">
        <v>21</v>
      </c>
      <c r="L184" s="240"/>
      <c r="M184" s="240"/>
      <c r="N184" s="240"/>
      <c r="O184" s="240"/>
      <c r="P184" s="240"/>
      <c r="Q184" s="240"/>
      <c r="R184" s="244"/>
      <c r="T184" s="245"/>
      <c r="U184" s="240"/>
      <c r="V184" s="240"/>
      <c r="W184" s="240"/>
      <c r="X184" s="240"/>
      <c r="Y184" s="240"/>
      <c r="Z184" s="240"/>
      <c r="AA184" s="246"/>
      <c r="AT184" s="247" t="s">
        <v>244</v>
      </c>
      <c r="AU184" s="247" t="s">
        <v>90</v>
      </c>
      <c r="AV184" s="11" t="s">
        <v>85</v>
      </c>
      <c r="AW184" s="11" t="s">
        <v>35</v>
      </c>
      <c r="AX184" s="11" t="s">
        <v>78</v>
      </c>
      <c r="AY184" s="247" t="s">
        <v>236</v>
      </c>
    </row>
    <row r="185" spans="2:51" s="12" customFormat="1" ht="16.5" customHeight="1">
      <c r="B185" s="248"/>
      <c r="C185" s="249"/>
      <c r="D185" s="249"/>
      <c r="E185" s="250" t="s">
        <v>21</v>
      </c>
      <c r="F185" s="251" t="s">
        <v>310</v>
      </c>
      <c r="G185" s="249"/>
      <c r="H185" s="249"/>
      <c r="I185" s="249"/>
      <c r="J185" s="249"/>
      <c r="K185" s="252">
        <v>9</v>
      </c>
      <c r="L185" s="249"/>
      <c r="M185" s="249"/>
      <c r="N185" s="249"/>
      <c r="O185" s="249"/>
      <c r="P185" s="249"/>
      <c r="Q185" s="249"/>
      <c r="R185" s="253"/>
      <c r="T185" s="254"/>
      <c r="U185" s="249"/>
      <c r="V185" s="249"/>
      <c r="W185" s="249"/>
      <c r="X185" s="249"/>
      <c r="Y185" s="249"/>
      <c r="Z185" s="249"/>
      <c r="AA185" s="255"/>
      <c r="AT185" s="256" t="s">
        <v>244</v>
      </c>
      <c r="AU185" s="256" t="s">
        <v>90</v>
      </c>
      <c r="AV185" s="12" t="s">
        <v>90</v>
      </c>
      <c r="AW185" s="12" t="s">
        <v>35</v>
      </c>
      <c r="AX185" s="12" t="s">
        <v>85</v>
      </c>
      <c r="AY185" s="256" t="s">
        <v>236</v>
      </c>
    </row>
    <row r="186" spans="2:65" s="1" customFormat="1" ht="16.5" customHeight="1">
      <c r="B186" s="48"/>
      <c r="C186" s="229" t="s">
        <v>11</v>
      </c>
      <c r="D186" s="229" t="s">
        <v>237</v>
      </c>
      <c r="E186" s="230" t="s">
        <v>311</v>
      </c>
      <c r="F186" s="231" t="s">
        <v>312</v>
      </c>
      <c r="G186" s="231"/>
      <c r="H186" s="231"/>
      <c r="I186" s="231"/>
      <c r="J186" s="232" t="s">
        <v>293</v>
      </c>
      <c r="K186" s="233">
        <v>156.6</v>
      </c>
      <c r="L186" s="234">
        <v>0</v>
      </c>
      <c r="M186" s="235"/>
      <c r="N186" s="233">
        <f>ROUND(L186*K186,2)</f>
        <v>0</v>
      </c>
      <c r="O186" s="233"/>
      <c r="P186" s="233"/>
      <c r="Q186" s="233"/>
      <c r="R186" s="50"/>
      <c r="T186" s="236" t="s">
        <v>21</v>
      </c>
      <c r="U186" s="58" t="s">
        <v>43</v>
      </c>
      <c r="V186" s="49"/>
      <c r="W186" s="237">
        <f>V186*K186</f>
        <v>0</v>
      </c>
      <c r="X186" s="237">
        <v>0</v>
      </c>
      <c r="Y186" s="237">
        <f>X186*K186</f>
        <v>0</v>
      </c>
      <c r="Z186" s="237">
        <v>0</v>
      </c>
      <c r="AA186" s="238">
        <f>Z186*K186</f>
        <v>0</v>
      </c>
      <c r="AR186" s="24" t="s">
        <v>241</v>
      </c>
      <c r="AT186" s="24" t="s">
        <v>237</v>
      </c>
      <c r="AU186" s="24" t="s">
        <v>90</v>
      </c>
      <c r="AY186" s="24" t="s">
        <v>236</v>
      </c>
      <c r="BE186" s="154">
        <f>IF(U186="základní",N186,0)</f>
        <v>0</v>
      </c>
      <c r="BF186" s="154">
        <f>IF(U186="snížená",N186,0)</f>
        <v>0</v>
      </c>
      <c r="BG186" s="154">
        <f>IF(U186="zákl. přenesená",N186,0)</f>
        <v>0</v>
      </c>
      <c r="BH186" s="154">
        <f>IF(U186="sníž. přenesená",N186,0)</f>
        <v>0</v>
      </c>
      <c r="BI186" s="154">
        <f>IF(U186="nulová",N186,0)</f>
        <v>0</v>
      </c>
      <c r="BJ186" s="24" t="s">
        <v>85</v>
      </c>
      <c r="BK186" s="154">
        <f>ROUND(L186*K186,2)</f>
        <v>0</v>
      </c>
      <c r="BL186" s="24" t="s">
        <v>241</v>
      </c>
      <c r="BM186" s="24" t="s">
        <v>313</v>
      </c>
    </row>
    <row r="187" spans="2:51" s="12" customFormat="1" ht="16.5" customHeight="1">
      <c r="B187" s="248"/>
      <c r="C187" s="249"/>
      <c r="D187" s="249"/>
      <c r="E187" s="250" t="s">
        <v>21</v>
      </c>
      <c r="F187" s="267" t="s">
        <v>314</v>
      </c>
      <c r="G187" s="268"/>
      <c r="H187" s="268"/>
      <c r="I187" s="268"/>
      <c r="J187" s="249"/>
      <c r="K187" s="252">
        <v>156.6</v>
      </c>
      <c r="L187" s="249"/>
      <c r="M187" s="249"/>
      <c r="N187" s="249"/>
      <c r="O187" s="249"/>
      <c r="P187" s="249"/>
      <c r="Q187" s="249"/>
      <c r="R187" s="253"/>
      <c r="T187" s="254"/>
      <c r="U187" s="249"/>
      <c r="V187" s="249"/>
      <c r="W187" s="249"/>
      <c r="X187" s="249"/>
      <c r="Y187" s="249"/>
      <c r="Z187" s="249"/>
      <c r="AA187" s="255"/>
      <c r="AT187" s="256" t="s">
        <v>244</v>
      </c>
      <c r="AU187" s="256" t="s">
        <v>90</v>
      </c>
      <c r="AV187" s="12" t="s">
        <v>90</v>
      </c>
      <c r="AW187" s="12" t="s">
        <v>35</v>
      </c>
      <c r="AX187" s="12" t="s">
        <v>85</v>
      </c>
      <c r="AY187" s="256" t="s">
        <v>236</v>
      </c>
    </row>
    <row r="188" spans="2:65" s="1" customFormat="1" ht="16.5" customHeight="1">
      <c r="B188" s="48"/>
      <c r="C188" s="229" t="s">
        <v>315</v>
      </c>
      <c r="D188" s="229" t="s">
        <v>237</v>
      </c>
      <c r="E188" s="230" t="s">
        <v>316</v>
      </c>
      <c r="F188" s="231" t="s">
        <v>317</v>
      </c>
      <c r="G188" s="231"/>
      <c r="H188" s="231"/>
      <c r="I188" s="231"/>
      <c r="J188" s="232" t="s">
        <v>240</v>
      </c>
      <c r="K188" s="233">
        <v>9</v>
      </c>
      <c r="L188" s="234">
        <v>0</v>
      </c>
      <c r="M188" s="235"/>
      <c r="N188" s="233">
        <f>ROUND(L188*K188,2)</f>
        <v>0</v>
      </c>
      <c r="O188" s="233"/>
      <c r="P188" s="233"/>
      <c r="Q188" s="233"/>
      <c r="R188" s="50"/>
      <c r="T188" s="236" t="s">
        <v>21</v>
      </c>
      <c r="U188" s="58" t="s">
        <v>43</v>
      </c>
      <c r="V188" s="49"/>
      <c r="W188" s="237">
        <f>V188*K188</f>
        <v>0</v>
      </c>
      <c r="X188" s="237">
        <v>1E-05</v>
      </c>
      <c r="Y188" s="237">
        <f>X188*K188</f>
        <v>9E-05</v>
      </c>
      <c r="Z188" s="237">
        <v>0</v>
      </c>
      <c r="AA188" s="238">
        <f>Z188*K188</f>
        <v>0</v>
      </c>
      <c r="AR188" s="24" t="s">
        <v>241</v>
      </c>
      <c r="AT188" s="24" t="s">
        <v>237</v>
      </c>
      <c r="AU188" s="24" t="s">
        <v>90</v>
      </c>
      <c r="AY188" s="24" t="s">
        <v>236</v>
      </c>
      <c r="BE188" s="154">
        <f>IF(U188="základní",N188,0)</f>
        <v>0</v>
      </c>
      <c r="BF188" s="154">
        <f>IF(U188="snížená",N188,0)</f>
        <v>0</v>
      </c>
      <c r="BG188" s="154">
        <f>IF(U188="zákl. přenesená",N188,0)</f>
        <v>0</v>
      </c>
      <c r="BH188" s="154">
        <f>IF(U188="sníž. přenesená",N188,0)</f>
        <v>0</v>
      </c>
      <c r="BI188" s="154">
        <f>IF(U188="nulová",N188,0)</f>
        <v>0</v>
      </c>
      <c r="BJ188" s="24" t="s">
        <v>85</v>
      </c>
      <c r="BK188" s="154">
        <f>ROUND(L188*K188,2)</f>
        <v>0</v>
      </c>
      <c r="BL188" s="24" t="s">
        <v>241</v>
      </c>
      <c r="BM188" s="24" t="s">
        <v>318</v>
      </c>
    </row>
    <row r="189" spans="2:65" s="1" customFormat="1" ht="25.5" customHeight="1">
      <c r="B189" s="48"/>
      <c r="C189" s="229" t="s">
        <v>319</v>
      </c>
      <c r="D189" s="229" t="s">
        <v>237</v>
      </c>
      <c r="E189" s="230" t="s">
        <v>320</v>
      </c>
      <c r="F189" s="231" t="s">
        <v>321</v>
      </c>
      <c r="G189" s="231"/>
      <c r="H189" s="231"/>
      <c r="I189" s="231"/>
      <c r="J189" s="232" t="s">
        <v>240</v>
      </c>
      <c r="K189" s="233">
        <v>188.6</v>
      </c>
      <c r="L189" s="234">
        <v>0</v>
      </c>
      <c r="M189" s="235"/>
      <c r="N189" s="233">
        <f>ROUND(L189*K189,2)</f>
        <v>0</v>
      </c>
      <c r="O189" s="233"/>
      <c r="P189" s="233"/>
      <c r="Q189" s="233"/>
      <c r="R189" s="50"/>
      <c r="T189" s="236" t="s">
        <v>21</v>
      </c>
      <c r="U189" s="58" t="s">
        <v>43</v>
      </c>
      <c r="V189" s="49"/>
      <c r="W189" s="237">
        <f>V189*K189</f>
        <v>0</v>
      </c>
      <c r="X189" s="237">
        <v>0.01143</v>
      </c>
      <c r="Y189" s="237">
        <f>X189*K189</f>
        <v>2.1556979999999997</v>
      </c>
      <c r="Z189" s="237">
        <v>0</v>
      </c>
      <c r="AA189" s="238">
        <f>Z189*K189</f>
        <v>0</v>
      </c>
      <c r="AR189" s="24" t="s">
        <v>241</v>
      </c>
      <c r="AT189" s="24" t="s">
        <v>237</v>
      </c>
      <c r="AU189" s="24" t="s">
        <v>90</v>
      </c>
      <c r="AY189" s="24" t="s">
        <v>236</v>
      </c>
      <c r="BE189" s="154">
        <f>IF(U189="základní",N189,0)</f>
        <v>0</v>
      </c>
      <c r="BF189" s="154">
        <f>IF(U189="snížená",N189,0)</f>
        <v>0</v>
      </c>
      <c r="BG189" s="154">
        <f>IF(U189="zákl. přenesená",N189,0)</f>
        <v>0</v>
      </c>
      <c r="BH189" s="154">
        <f>IF(U189="sníž. přenesená",N189,0)</f>
        <v>0</v>
      </c>
      <c r="BI189" s="154">
        <f>IF(U189="nulová",N189,0)</f>
        <v>0</v>
      </c>
      <c r="BJ189" s="24" t="s">
        <v>85</v>
      </c>
      <c r="BK189" s="154">
        <f>ROUND(L189*K189,2)</f>
        <v>0</v>
      </c>
      <c r="BL189" s="24" t="s">
        <v>241</v>
      </c>
      <c r="BM189" s="24" t="s">
        <v>322</v>
      </c>
    </row>
    <row r="190" spans="2:51" s="11" customFormat="1" ht="16.5" customHeight="1">
      <c r="B190" s="239"/>
      <c r="C190" s="240"/>
      <c r="D190" s="240"/>
      <c r="E190" s="241" t="s">
        <v>21</v>
      </c>
      <c r="F190" s="242" t="s">
        <v>249</v>
      </c>
      <c r="G190" s="243"/>
      <c r="H190" s="243"/>
      <c r="I190" s="243"/>
      <c r="J190" s="240"/>
      <c r="K190" s="241" t="s">
        <v>21</v>
      </c>
      <c r="L190" s="240"/>
      <c r="M190" s="240"/>
      <c r="N190" s="240"/>
      <c r="O190" s="240"/>
      <c r="P190" s="240"/>
      <c r="Q190" s="240"/>
      <c r="R190" s="244"/>
      <c r="T190" s="245"/>
      <c r="U190" s="240"/>
      <c r="V190" s="240"/>
      <c r="W190" s="240"/>
      <c r="X190" s="240"/>
      <c r="Y190" s="240"/>
      <c r="Z190" s="240"/>
      <c r="AA190" s="246"/>
      <c r="AT190" s="247" t="s">
        <v>244</v>
      </c>
      <c r="AU190" s="247" t="s">
        <v>90</v>
      </c>
      <c r="AV190" s="11" t="s">
        <v>85</v>
      </c>
      <c r="AW190" s="11" t="s">
        <v>35</v>
      </c>
      <c r="AX190" s="11" t="s">
        <v>78</v>
      </c>
      <c r="AY190" s="247" t="s">
        <v>236</v>
      </c>
    </row>
    <row r="191" spans="2:51" s="12" customFormat="1" ht="16.5" customHeight="1">
      <c r="B191" s="248"/>
      <c r="C191" s="249"/>
      <c r="D191" s="249"/>
      <c r="E191" s="250" t="s">
        <v>21</v>
      </c>
      <c r="F191" s="251" t="s">
        <v>323</v>
      </c>
      <c r="G191" s="249"/>
      <c r="H191" s="249"/>
      <c r="I191" s="249"/>
      <c r="J191" s="249"/>
      <c r="K191" s="252">
        <v>188.6</v>
      </c>
      <c r="L191" s="249"/>
      <c r="M191" s="249"/>
      <c r="N191" s="249"/>
      <c r="O191" s="249"/>
      <c r="P191" s="249"/>
      <c r="Q191" s="249"/>
      <c r="R191" s="253"/>
      <c r="T191" s="254"/>
      <c r="U191" s="249"/>
      <c r="V191" s="249"/>
      <c r="W191" s="249"/>
      <c r="X191" s="249"/>
      <c r="Y191" s="249"/>
      <c r="Z191" s="249"/>
      <c r="AA191" s="255"/>
      <c r="AT191" s="256" t="s">
        <v>244</v>
      </c>
      <c r="AU191" s="256" t="s">
        <v>90</v>
      </c>
      <c r="AV191" s="12" t="s">
        <v>90</v>
      </c>
      <c r="AW191" s="12" t="s">
        <v>35</v>
      </c>
      <c r="AX191" s="12" t="s">
        <v>85</v>
      </c>
      <c r="AY191" s="256" t="s">
        <v>236</v>
      </c>
    </row>
    <row r="192" spans="2:65" s="1" customFormat="1" ht="25.5" customHeight="1">
      <c r="B192" s="48"/>
      <c r="C192" s="229" t="s">
        <v>324</v>
      </c>
      <c r="D192" s="229" t="s">
        <v>237</v>
      </c>
      <c r="E192" s="230" t="s">
        <v>325</v>
      </c>
      <c r="F192" s="231" t="s">
        <v>326</v>
      </c>
      <c r="G192" s="231"/>
      <c r="H192" s="231"/>
      <c r="I192" s="231"/>
      <c r="J192" s="232" t="s">
        <v>293</v>
      </c>
      <c r="K192" s="233">
        <v>12.7</v>
      </c>
      <c r="L192" s="234">
        <v>0</v>
      </c>
      <c r="M192" s="235"/>
      <c r="N192" s="233">
        <f>ROUND(L192*K192,2)</f>
        <v>0</v>
      </c>
      <c r="O192" s="233"/>
      <c r="P192" s="233"/>
      <c r="Q192" s="233"/>
      <c r="R192" s="50"/>
      <c r="T192" s="236" t="s">
        <v>21</v>
      </c>
      <c r="U192" s="58" t="s">
        <v>43</v>
      </c>
      <c r="V192" s="49"/>
      <c r="W192" s="237">
        <f>V192*K192</f>
        <v>0</v>
      </c>
      <c r="X192" s="237">
        <v>0</v>
      </c>
      <c r="Y192" s="237">
        <f>X192*K192</f>
        <v>0</v>
      </c>
      <c r="Z192" s="237">
        <v>0</v>
      </c>
      <c r="AA192" s="238">
        <f>Z192*K192</f>
        <v>0</v>
      </c>
      <c r="AR192" s="24" t="s">
        <v>241</v>
      </c>
      <c r="AT192" s="24" t="s">
        <v>237</v>
      </c>
      <c r="AU192" s="24" t="s">
        <v>90</v>
      </c>
      <c r="AY192" s="24" t="s">
        <v>236</v>
      </c>
      <c r="BE192" s="154">
        <f>IF(U192="základní",N192,0)</f>
        <v>0</v>
      </c>
      <c r="BF192" s="154">
        <f>IF(U192="snížená",N192,0)</f>
        <v>0</v>
      </c>
      <c r="BG192" s="154">
        <f>IF(U192="zákl. přenesená",N192,0)</f>
        <v>0</v>
      </c>
      <c r="BH192" s="154">
        <f>IF(U192="sníž. přenesená",N192,0)</f>
        <v>0</v>
      </c>
      <c r="BI192" s="154">
        <f>IF(U192="nulová",N192,0)</f>
        <v>0</v>
      </c>
      <c r="BJ192" s="24" t="s">
        <v>85</v>
      </c>
      <c r="BK192" s="154">
        <f>ROUND(L192*K192,2)</f>
        <v>0</v>
      </c>
      <c r="BL192" s="24" t="s">
        <v>241</v>
      </c>
      <c r="BM192" s="24" t="s">
        <v>327</v>
      </c>
    </row>
    <row r="193" spans="2:51" s="11" customFormat="1" ht="16.5" customHeight="1">
      <c r="B193" s="239"/>
      <c r="C193" s="240"/>
      <c r="D193" s="240"/>
      <c r="E193" s="241" t="s">
        <v>21</v>
      </c>
      <c r="F193" s="242" t="s">
        <v>249</v>
      </c>
      <c r="G193" s="243"/>
      <c r="H193" s="243"/>
      <c r="I193" s="243"/>
      <c r="J193" s="240"/>
      <c r="K193" s="241" t="s">
        <v>21</v>
      </c>
      <c r="L193" s="240"/>
      <c r="M193" s="240"/>
      <c r="N193" s="240"/>
      <c r="O193" s="240"/>
      <c r="P193" s="240"/>
      <c r="Q193" s="240"/>
      <c r="R193" s="244"/>
      <c r="T193" s="245"/>
      <c r="U193" s="240"/>
      <c r="V193" s="240"/>
      <c r="W193" s="240"/>
      <c r="X193" s="240"/>
      <c r="Y193" s="240"/>
      <c r="Z193" s="240"/>
      <c r="AA193" s="246"/>
      <c r="AT193" s="247" t="s">
        <v>244</v>
      </c>
      <c r="AU193" s="247" t="s">
        <v>90</v>
      </c>
      <c r="AV193" s="11" t="s">
        <v>85</v>
      </c>
      <c r="AW193" s="11" t="s">
        <v>35</v>
      </c>
      <c r="AX193" s="11" t="s">
        <v>78</v>
      </c>
      <c r="AY193" s="247" t="s">
        <v>236</v>
      </c>
    </row>
    <row r="194" spans="2:51" s="12" customFormat="1" ht="16.5" customHeight="1">
      <c r="B194" s="248"/>
      <c r="C194" s="249"/>
      <c r="D194" s="249"/>
      <c r="E194" s="250" t="s">
        <v>21</v>
      </c>
      <c r="F194" s="251" t="s">
        <v>328</v>
      </c>
      <c r="G194" s="249"/>
      <c r="H194" s="249"/>
      <c r="I194" s="249"/>
      <c r="J194" s="249"/>
      <c r="K194" s="252">
        <v>12.7</v>
      </c>
      <c r="L194" s="249"/>
      <c r="M194" s="249"/>
      <c r="N194" s="249"/>
      <c r="O194" s="249"/>
      <c r="P194" s="249"/>
      <c r="Q194" s="249"/>
      <c r="R194" s="253"/>
      <c r="T194" s="254"/>
      <c r="U194" s="249"/>
      <c r="V194" s="249"/>
      <c r="W194" s="249"/>
      <c r="X194" s="249"/>
      <c r="Y194" s="249"/>
      <c r="Z194" s="249"/>
      <c r="AA194" s="255"/>
      <c r="AT194" s="256" t="s">
        <v>244</v>
      </c>
      <c r="AU194" s="256" t="s">
        <v>90</v>
      </c>
      <c r="AV194" s="12" t="s">
        <v>90</v>
      </c>
      <c r="AW194" s="12" t="s">
        <v>35</v>
      </c>
      <c r="AX194" s="12" t="s">
        <v>85</v>
      </c>
      <c r="AY194" s="256" t="s">
        <v>236</v>
      </c>
    </row>
    <row r="195" spans="2:65" s="1" customFormat="1" ht="25.5" customHeight="1">
      <c r="B195" s="48"/>
      <c r="C195" s="229" t="s">
        <v>329</v>
      </c>
      <c r="D195" s="229" t="s">
        <v>237</v>
      </c>
      <c r="E195" s="230" t="s">
        <v>330</v>
      </c>
      <c r="F195" s="231" t="s">
        <v>331</v>
      </c>
      <c r="G195" s="231"/>
      <c r="H195" s="231"/>
      <c r="I195" s="231"/>
      <c r="J195" s="232" t="s">
        <v>293</v>
      </c>
      <c r="K195" s="233">
        <v>12.7</v>
      </c>
      <c r="L195" s="234">
        <v>0</v>
      </c>
      <c r="M195" s="235"/>
      <c r="N195" s="233">
        <f>ROUND(L195*K195,2)</f>
        <v>0</v>
      </c>
      <c r="O195" s="233"/>
      <c r="P195" s="233"/>
      <c r="Q195" s="233"/>
      <c r="R195" s="50"/>
      <c r="T195" s="236" t="s">
        <v>21</v>
      </c>
      <c r="U195" s="58" t="s">
        <v>43</v>
      </c>
      <c r="V195" s="49"/>
      <c r="W195" s="237">
        <f>V195*K195</f>
        <v>0</v>
      </c>
      <c r="X195" s="237">
        <v>0</v>
      </c>
      <c r="Y195" s="237">
        <f>X195*K195</f>
        <v>0</v>
      </c>
      <c r="Z195" s="237">
        <v>0</v>
      </c>
      <c r="AA195" s="238">
        <f>Z195*K195</f>
        <v>0</v>
      </c>
      <c r="AR195" s="24" t="s">
        <v>241</v>
      </c>
      <c r="AT195" s="24" t="s">
        <v>237</v>
      </c>
      <c r="AU195" s="24" t="s">
        <v>90</v>
      </c>
      <c r="AY195" s="24" t="s">
        <v>236</v>
      </c>
      <c r="BE195" s="154">
        <f>IF(U195="základní",N195,0)</f>
        <v>0</v>
      </c>
      <c r="BF195" s="154">
        <f>IF(U195="snížená",N195,0)</f>
        <v>0</v>
      </c>
      <c r="BG195" s="154">
        <f>IF(U195="zákl. přenesená",N195,0)</f>
        <v>0</v>
      </c>
      <c r="BH195" s="154">
        <f>IF(U195="sníž. přenesená",N195,0)</f>
        <v>0</v>
      </c>
      <c r="BI195" s="154">
        <f>IF(U195="nulová",N195,0)</f>
        <v>0</v>
      </c>
      <c r="BJ195" s="24" t="s">
        <v>85</v>
      </c>
      <c r="BK195" s="154">
        <f>ROUND(L195*K195,2)</f>
        <v>0</v>
      </c>
      <c r="BL195" s="24" t="s">
        <v>241</v>
      </c>
      <c r="BM195" s="24" t="s">
        <v>332</v>
      </c>
    </row>
    <row r="196" spans="2:65" s="1" customFormat="1" ht="38.25" customHeight="1">
      <c r="B196" s="48"/>
      <c r="C196" s="229" t="s">
        <v>333</v>
      </c>
      <c r="D196" s="229" t="s">
        <v>237</v>
      </c>
      <c r="E196" s="230" t="s">
        <v>334</v>
      </c>
      <c r="F196" s="231" t="s">
        <v>335</v>
      </c>
      <c r="G196" s="231"/>
      <c r="H196" s="231"/>
      <c r="I196" s="231"/>
      <c r="J196" s="232" t="s">
        <v>293</v>
      </c>
      <c r="K196" s="233">
        <v>12.7</v>
      </c>
      <c r="L196" s="234">
        <v>0</v>
      </c>
      <c r="M196" s="235"/>
      <c r="N196" s="233">
        <f>ROUND(L196*K196,2)</f>
        <v>0</v>
      </c>
      <c r="O196" s="233"/>
      <c r="P196" s="233"/>
      <c r="Q196" s="233"/>
      <c r="R196" s="50"/>
      <c r="T196" s="236" t="s">
        <v>21</v>
      </c>
      <c r="U196" s="58" t="s">
        <v>43</v>
      </c>
      <c r="V196" s="49"/>
      <c r="W196" s="237">
        <f>V196*K196</f>
        <v>0</v>
      </c>
      <c r="X196" s="237">
        <v>0.0006</v>
      </c>
      <c r="Y196" s="237">
        <f>X196*K196</f>
        <v>0.007619999999999999</v>
      </c>
      <c r="Z196" s="237">
        <v>0</v>
      </c>
      <c r="AA196" s="238">
        <f>Z196*K196</f>
        <v>0</v>
      </c>
      <c r="AR196" s="24" t="s">
        <v>241</v>
      </c>
      <c r="AT196" s="24" t="s">
        <v>237</v>
      </c>
      <c r="AU196" s="24" t="s">
        <v>90</v>
      </c>
      <c r="AY196" s="24" t="s">
        <v>236</v>
      </c>
      <c r="BE196" s="154">
        <f>IF(U196="základní",N196,0)</f>
        <v>0</v>
      </c>
      <c r="BF196" s="154">
        <f>IF(U196="snížená",N196,0)</f>
        <v>0</v>
      </c>
      <c r="BG196" s="154">
        <f>IF(U196="zákl. přenesená",N196,0)</f>
        <v>0</v>
      </c>
      <c r="BH196" s="154">
        <f>IF(U196="sníž. přenesená",N196,0)</f>
        <v>0</v>
      </c>
      <c r="BI196" s="154">
        <f>IF(U196="nulová",N196,0)</f>
        <v>0</v>
      </c>
      <c r="BJ196" s="24" t="s">
        <v>85</v>
      </c>
      <c r="BK196" s="154">
        <f>ROUND(L196*K196,2)</f>
        <v>0</v>
      </c>
      <c r="BL196" s="24" t="s">
        <v>241</v>
      </c>
      <c r="BM196" s="24" t="s">
        <v>336</v>
      </c>
    </row>
    <row r="197" spans="2:51" s="11" customFormat="1" ht="16.5" customHeight="1">
      <c r="B197" s="239"/>
      <c r="C197" s="240"/>
      <c r="D197" s="240"/>
      <c r="E197" s="241" t="s">
        <v>21</v>
      </c>
      <c r="F197" s="242" t="s">
        <v>249</v>
      </c>
      <c r="G197" s="243"/>
      <c r="H197" s="243"/>
      <c r="I197" s="243"/>
      <c r="J197" s="240"/>
      <c r="K197" s="241" t="s">
        <v>21</v>
      </c>
      <c r="L197" s="240"/>
      <c r="M197" s="240"/>
      <c r="N197" s="240"/>
      <c r="O197" s="240"/>
      <c r="P197" s="240"/>
      <c r="Q197" s="240"/>
      <c r="R197" s="244"/>
      <c r="T197" s="245"/>
      <c r="U197" s="240"/>
      <c r="V197" s="240"/>
      <c r="W197" s="240"/>
      <c r="X197" s="240"/>
      <c r="Y197" s="240"/>
      <c r="Z197" s="240"/>
      <c r="AA197" s="246"/>
      <c r="AT197" s="247" t="s">
        <v>244</v>
      </c>
      <c r="AU197" s="247" t="s">
        <v>90</v>
      </c>
      <c r="AV197" s="11" t="s">
        <v>85</v>
      </c>
      <c r="AW197" s="11" t="s">
        <v>35</v>
      </c>
      <c r="AX197" s="11" t="s">
        <v>78</v>
      </c>
      <c r="AY197" s="247" t="s">
        <v>236</v>
      </c>
    </row>
    <row r="198" spans="2:51" s="12" customFormat="1" ht="16.5" customHeight="1">
      <c r="B198" s="248"/>
      <c r="C198" s="249"/>
      <c r="D198" s="249"/>
      <c r="E198" s="250" t="s">
        <v>21</v>
      </c>
      <c r="F198" s="251" t="s">
        <v>328</v>
      </c>
      <c r="G198" s="249"/>
      <c r="H198" s="249"/>
      <c r="I198" s="249"/>
      <c r="J198" s="249"/>
      <c r="K198" s="252">
        <v>12.7</v>
      </c>
      <c r="L198" s="249"/>
      <c r="M198" s="249"/>
      <c r="N198" s="249"/>
      <c r="O198" s="249"/>
      <c r="P198" s="249"/>
      <c r="Q198" s="249"/>
      <c r="R198" s="253"/>
      <c r="T198" s="254"/>
      <c r="U198" s="249"/>
      <c r="V198" s="249"/>
      <c r="W198" s="249"/>
      <c r="X198" s="249"/>
      <c r="Y198" s="249"/>
      <c r="Z198" s="249"/>
      <c r="AA198" s="255"/>
      <c r="AT198" s="256" t="s">
        <v>244</v>
      </c>
      <c r="AU198" s="256" t="s">
        <v>90</v>
      </c>
      <c r="AV198" s="12" t="s">
        <v>90</v>
      </c>
      <c r="AW198" s="12" t="s">
        <v>35</v>
      </c>
      <c r="AX198" s="12" t="s">
        <v>85</v>
      </c>
      <c r="AY198" s="256" t="s">
        <v>236</v>
      </c>
    </row>
    <row r="199" spans="2:63" s="10" customFormat="1" ht="29.85" customHeight="1">
      <c r="B199" s="215"/>
      <c r="C199" s="216"/>
      <c r="D199" s="226" t="s">
        <v>209</v>
      </c>
      <c r="E199" s="226"/>
      <c r="F199" s="226"/>
      <c r="G199" s="226"/>
      <c r="H199" s="226"/>
      <c r="I199" s="226"/>
      <c r="J199" s="226"/>
      <c r="K199" s="226"/>
      <c r="L199" s="226"/>
      <c r="M199" s="226"/>
      <c r="N199" s="227">
        <f>BK199</f>
        <v>0</v>
      </c>
      <c r="O199" s="228"/>
      <c r="P199" s="228"/>
      <c r="Q199" s="228"/>
      <c r="R199" s="219"/>
      <c r="T199" s="220"/>
      <c r="U199" s="216"/>
      <c r="V199" s="216"/>
      <c r="W199" s="221">
        <f>SUM(W200:W202)</f>
        <v>0</v>
      </c>
      <c r="X199" s="216"/>
      <c r="Y199" s="221">
        <f>SUM(Y200:Y202)</f>
        <v>0</v>
      </c>
      <c r="Z199" s="216"/>
      <c r="AA199" s="222">
        <f>SUM(AA200:AA202)</f>
        <v>0</v>
      </c>
      <c r="AR199" s="223" t="s">
        <v>85</v>
      </c>
      <c r="AT199" s="224" t="s">
        <v>77</v>
      </c>
      <c r="AU199" s="224" t="s">
        <v>85</v>
      </c>
      <c r="AY199" s="223" t="s">
        <v>236</v>
      </c>
      <c r="BK199" s="225">
        <f>SUM(BK200:BK202)</f>
        <v>0</v>
      </c>
    </row>
    <row r="200" spans="2:65" s="1" customFormat="1" ht="25.5" customHeight="1">
      <c r="B200" s="48"/>
      <c r="C200" s="229" t="s">
        <v>10</v>
      </c>
      <c r="D200" s="229" t="s">
        <v>237</v>
      </c>
      <c r="E200" s="230" t="s">
        <v>337</v>
      </c>
      <c r="F200" s="231" t="s">
        <v>338</v>
      </c>
      <c r="G200" s="231"/>
      <c r="H200" s="231"/>
      <c r="I200" s="231"/>
      <c r="J200" s="232" t="s">
        <v>240</v>
      </c>
      <c r="K200" s="233">
        <v>188.6</v>
      </c>
      <c r="L200" s="234">
        <v>0</v>
      </c>
      <c r="M200" s="235"/>
      <c r="N200" s="233">
        <f>ROUND(L200*K200,2)</f>
        <v>0</v>
      </c>
      <c r="O200" s="233"/>
      <c r="P200" s="233"/>
      <c r="Q200" s="233"/>
      <c r="R200" s="50"/>
      <c r="T200" s="236" t="s">
        <v>21</v>
      </c>
      <c r="U200" s="58" t="s">
        <v>43</v>
      </c>
      <c r="V200" s="49"/>
      <c r="W200" s="237">
        <f>V200*K200</f>
        <v>0</v>
      </c>
      <c r="X200" s="237">
        <v>0</v>
      </c>
      <c r="Y200" s="237">
        <f>X200*K200</f>
        <v>0</v>
      </c>
      <c r="Z200" s="237">
        <v>0</v>
      </c>
      <c r="AA200" s="238">
        <f>Z200*K200</f>
        <v>0</v>
      </c>
      <c r="AR200" s="24" t="s">
        <v>241</v>
      </c>
      <c r="AT200" s="24" t="s">
        <v>237</v>
      </c>
      <c r="AU200" s="24" t="s">
        <v>90</v>
      </c>
      <c r="AY200" s="24" t="s">
        <v>236</v>
      </c>
      <c r="BE200" s="154">
        <f>IF(U200="základní",N200,0)</f>
        <v>0</v>
      </c>
      <c r="BF200" s="154">
        <f>IF(U200="snížená",N200,0)</f>
        <v>0</v>
      </c>
      <c r="BG200" s="154">
        <f>IF(U200="zákl. přenesená",N200,0)</f>
        <v>0</v>
      </c>
      <c r="BH200" s="154">
        <f>IF(U200="sníž. přenesená",N200,0)</f>
        <v>0</v>
      </c>
      <c r="BI200" s="154">
        <f>IF(U200="nulová",N200,0)</f>
        <v>0</v>
      </c>
      <c r="BJ200" s="24" t="s">
        <v>85</v>
      </c>
      <c r="BK200" s="154">
        <f>ROUND(L200*K200,2)</f>
        <v>0</v>
      </c>
      <c r="BL200" s="24" t="s">
        <v>241</v>
      </c>
      <c r="BM200" s="24" t="s">
        <v>339</v>
      </c>
    </row>
    <row r="201" spans="2:51" s="11" customFormat="1" ht="16.5" customHeight="1">
      <c r="B201" s="239"/>
      <c r="C201" s="240"/>
      <c r="D201" s="240"/>
      <c r="E201" s="241" t="s">
        <v>21</v>
      </c>
      <c r="F201" s="242" t="s">
        <v>340</v>
      </c>
      <c r="G201" s="243"/>
      <c r="H201" s="243"/>
      <c r="I201" s="243"/>
      <c r="J201" s="240"/>
      <c r="K201" s="241" t="s">
        <v>21</v>
      </c>
      <c r="L201" s="240"/>
      <c r="M201" s="240"/>
      <c r="N201" s="240"/>
      <c r="O201" s="240"/>
      <c r="P201" s="240"/>
      <c r="Q201" s="240"/>
      <c r="R201" s="244"/>
      <c r="T201" s="245"/>
      <c r="U201" s="240"/>
      <c r="V201" s="240"/>
      <c r="W201" s="240"/>
      <c r="X201" s="240"/>
      <c r="Y201" s="240"/>
      <c r="Z201" s="240"/>
      <c r="AA201" s="246"/>
      <c r="AT201" s="247" t="s">
        <v>244</v>
      </c>
      <c r="AU201" s="247" t="s">
        <v>90</v>
      </c>
      <c r="AV201" s="11" t="s">
        <v>85</v>
      </c>
      <c r="AW201" s="11" t="s">
        <v>35</v>
      </c>
      <c r="AX201" s="11" t="s">
        <v>78</v>
      </c>
      <c r="AY201" s="247" t="s">
        <v>236</v>
      </c>
    </row>
    <row r="202" spans="2:51" s="12" customFormat="1" ht="16.5" customHeight="1">
      <c r="B202" s="248"/>
      <c r="C202" s="249"/>
      <c r="D202" s="249"/>
      <c r="E202" s="250" t="s">
        <v>21</v>
      </c>
      <c r="F202" s="251" t="s">
        <v>323</v>
      </c>
      <c r="G202" s="249"/>
      <c r="H202" s="249"/>
      <c r="I202" s="249"/>
      <c r="J202" s="249"/>
      <c r="K202" s="252">
        <v>188.6</v>
      </c>
      <c r="L202" s="249"/>
      <c r="M202" s="249"/>
      <c r="N202" s="249"/>
      <c r="O202" s="249"/>
      <c r="P202" s="249"/>
      <c r="Q202" s="249"/>
      <c r="R202" s="253"/>
      <c r="T202" s="254"/>
      <c r="U202" s="249"/>
      <c r="V202" s="249"/>
      <c r="W202" s="249"/>
      <c r="X202" s="249"/>
      <c r="Y202" s="249"/>
      <c r="Z202" s="249"/>
      <c r="AA202" s="255"/>
      <c r="AT202" s="256" t="s">
        <v>244</v>
      </c>
      <c r="AU202" s="256" t="s">
        <v>90</v>
      </c>
      <c r="AV202" s="12" t="s">
        <v>90</v>
      </c>
      <c r="AW202" s="12" t="s">
        <v>35</v>
      </c>
      <c r="AX202" s="12" t="s">
        <v>85</v>
      </c>
      <c r="AY202" s="256" t="s">
        <v>236</v>
      </c>
    </row>
    <row r="203" spans="2:63" s="10" customFormat="1" ht="29.85" customHeight="1">
      <c r="B203" s="215"/>
      <c r="C203" s="216"/>
      <c r="D203" s="226" t="s">
        <v>210</v>
      </c>
      <c r="E203" s="226"/>
      <c r="F203" s="226"/>
      <c r="G203" s="226"/>
      <c r="H203" s="226"/>
      <c r="I203" s="226"/>
      <c r="J203" s="226"/>
      <c r="K203" s="226"/>
      <c r="L203" s="226"/>
      <c r="M203" s="226"/>
      <c r="N203" s="227">
        <f>BK203</f>
        <v>0</v>
      </c>
      <c r="O203" s="228"/>
      <c r="P203" s="228"/>
      <c r="Q203" s="228"/>
      <c r="R203" s="219"/>
      <c r="T203" s="220"/>
      <c r="U203" s="216"/>
      <c r="V203" s="216"/>
      <c r="W203" s="221">
        <f>SUM(W204:W212)</f>
        <v>0</v>
      </c>
      <c r="X203" s="216"/>
      <c r="Y203" s="221">
        <f>SUM(Y204:Y212)</f>
        <v>0</v>
      </c>
      <c r="Z203" s="216"/>
      <c r="AA203" s="222">
        <f>SUM(AA204:AA212)</f>
        <v>0</v>
      </c>
      <c r="AR203" s="223" t="s">
        <v>85</v>
      </c>
      <c r="AT203" s="224" t="s">
        <v>77</v>
      </c>
      <c r="AU203" s="224" t="s">
        <v>85</v>
      </c>
      <c r="AY203" s="223" t="s">
        <v>236</v>
      </c>
      <c r="BK203" s="225">
        <f>SUM(BK204:BK212)</f>
        <v>0</v>
      </c>
    </row>
    <row r="204" spans="2:65" s="1" customFormat="1" ht="16.5" customHeight="1">
      <c r="B204" s="48"/>
      <c r="C204" s="229" t="s">
        <v>341</v>
      </c>
      <c r="D204" s="229" t="s">
        <v>237</v>
      </c>
      <c r="E204" s="230" t="s">
        <v>342</v>
      </c>
      <c r="F204" s="231" t="s">
        <v>343</v>
      </c>
      <c r="G204" s="231"/>
      <c r="H204" s="231"/>
      <c r="I204" s="231"/>
      <c r="J204" s="232" t="s">
        <v>344</v>
      </c>
      <c r="K204" s="233">
        <v>23.78</v>
      </c>
      <c r="L204" s="234">
        <v>0</v>
      </c>
      <c r="M204" s="235"/>
      <c r="N204" s="233">
        <f>ROUND(L204*K204,2)</f>
        <v>0</v>
      </c>
      <c r="O204" s="233"/>
      <c r="P204" s="233"/>
      <c r="Q204" s="233"/>
      <c r="R204" s="50"/>
      <c r="T204" s="236" t="s">
        <v>21</v>
      </c>
      <c r="U204" s="58" t="s">
        <v>43</v>
      </c>
      <c r="V204" s="49"/>
      <c r="W204" s="237">
        <f>V204*K204</f>
        <v>0</v>
      </c>
      <c r="X204" s="237">
        <v>0</v>
      </c>
      <c r="Y204" s="237">
        <f>X204*K204</f>
        <v>0</v>
      </c>
      <c r="Z204" s="237">
        <v>0</v>
      </c>
      <c r="AA204" s="238">
        <f>Z204*K204</f>
        <v>0</v>
      </c>
      <c r="AR204" s="24" t="s">
        <v>241</v>
      </c>
      <c r="AT204" s="24" t="s">
        <v>237</v>
      </c>
      <c r="AU204" s="24" t="s">
        <v>90</v>
      </c>
      <c r="AY204" s="24" t="s">
        <v>236</v>
      </c>
      <c r="BE204" s="154">
        <f>IF(U204="základní",N204,0)</f>
        <v>0</v>
      </c>
      <c r="BF204" s="154">
        <f>IF(U204="snížená",N204,0)</f>
        <v>0</v>
      </c>
      <c r="BG204" s="154">
        <f>IF(U204="zákl. přenesená",N204,0)</f>
        <v>0</v>
      </c>
      <c r="BH204" s="154">
        <f>IF(U204="sníž. přenesená",N204,0)</f>
        <v>0</v>
      </c>
      <c r="BI204" s="154">
        <f>IF(U204="nulová",N204,0)</f>
        <v>0</v>
      </c>
      <c r="BJ204" s="24" t="s">
        <v>85</v>
      </c>
      <c r="BK204" s="154">
        <f>ROUND(L204*K204,2)</f>
        <v>0</v>
      </c>
      <c r="BL204" s="24" t="s">
        <v>241</v>
      </c>
      <c r="BM204" s="24" t="s">
        <v>345</v>
      </c>
    </row>
    <row r="205" spans="2:65" s="1" customFormat="1" ht="25.5" customHeight="1">
      <c r="B205" s="48"/>
      <c r="C205" s="229" t="s">
        <v>346</v>
      </c>
      <c r="D205" s="229" t="s">
        <v>237</v>
      </c>
      <c r="E205" s="230" t="s">
        <v>347</v>
      </c>
      <c r="F205" s="231" t="s">
        <v>348</v>
      </c>
      <c r="G205" s="231"/>
      <c r="H205" s="231"/>
      <c r="I205" s="231"/>
      <c r="J205" s="232" t="s">
        <v>344</v>
      </c>
      <c r="K205" s="233">
        <v>475.6</v>
      </c>
      <c r="L205" s="234">
        <v>0</v>
      </c>
      <c r="M205" s="235"/>
      <c r="N205" s="233">
        <f>ROUND(L205*K205,2)</f>
        <v>0</v>
      </c>
      <c r="O205" s="233"/>
      <c r="P205" s="233"/>
      <c r="Q205" s="233"/>
      <c r="R205" s="50"/>
      <c r="T205" s="236" t="s">
        <v>21</v>
      </c>
      <c r="U205" s="58" t="s">
        <v>43</v>
      </c>
      <c r="V205" s="49"/>
      <c r="W205" s="237">
        <f>V205*K205</f>
        <v>0</v>
      </c>
      <c r="X205" s="237">
        <v>0</v>
      </c>
      <c r="Y205" s="237">
        <f>X205*K205</f>
        <v>0</v>
      </c>
      <c r="Z205" s="237">
        <v>0</v>
      </c>
      <c r="AA205" s="238">
        <f>Z205*K205</f>
        <v>0</v>
      </c>
      <c r="AR205" s="24" t="s">
        <v>241</v>
      </c>
      <c r="AT205" s="24" t="s">
        <v>237</v>
      </c>
      <c r="AU205" s="24" t="s">
        <v>90</v>
      </c>
      <c r="AY205" s="24" t="s">
        <v>236</v>
      </c>
      <c r="BE205" s="154">
        <f>IF(U205="základní",N205,0)</f>
        <v>0</v>
      </c>
      <c r="BF205" s="154">
        <f>IF(U205="snížená",N205,0)</f>
        <v>0</v>
      </c>
      <c r="BG205" s="154">
        <f>IF(U205="zákl. přenesená",N205,0)</f>
        <v>0</v>
      </c>
      <c r="BH205" s="154">
        <f>IF(U205="sníž. přenesená",N205,0)</f>
        <v>0</v>
      </c>
      <c r="BI205" s="154">
        <f>IF(U205="nulová",N205,0)</f>
        <v>0</v>
      </c>
      <c r="BJ205" s="24" t="s">
        <v>85</v>
      </c>
      <c r="BK205" s="154">
        <f>ROUND(L205*K205,2)</f>
        <v>0</v>
      </c>
      <c r="BL205" s="24" t="s">
        <v>241</v>
      </c>
      <c r="BM205" s="24" t="s">
        <v>349</v>
      </c>
    </row>
    <row r="206" spans="2:51" s="11" customFormat="1" ht="16.5" customHeight="1">
      <c r="B206" s="239"/>
      <c r="C206" s="240"/>
      <c r="D206" s="240"/>
      <c r="E206" s="241" t="s">
        <v>21</v>
      </c>
      <c r="F206" s="242" t="s">
        <v>350</v>
      </c>
      <c r="G206" s="243"/>
      <c r="H206" s="243"/>
      <c r="I206" s="243"/>
      <c r="J206" s="240"/>
      <c r="K206" s="241" t="s">
        <v>21</v>
      </c>
      <c r="L206" s="240"/>
      <c r="M206" s="240"/>
      <c r="N206" s="240"/>
      <c r="O206" s="240"/>
      <c r="P206" s="240"/>
      <c r="Q206" s="240"/>
      <c r="R206" s="244"/>
      <c r="T206" s="245"/>
      <c r="U206" s="240"/>
      <c r="V206" s="240"/>
      <c r="W206" s="240"/>
      <c r="X206" s="240"/>
      <c r="Y206" s="240"/>
      <c r="Z206" s="240"/>
      <c r="AA206" s="246"/>
      <c r="AT206" s="247" t="s">
        <v>244</v>
      </c>
      <c r="AU206" s="247" t="s">
        <v>90</v>
      </c>
      <c r="AV206" s="11" t="s">
        <v>85</v>
      </c>
      <c r="AW206" s="11" t="s">
        <v>35</v>
      </c>
      <c r="AX206" s="11" t="s">
        <v>78</v>
      </c>
      <c r="AY206" s="247" t="s">
        <v>236</v>
      </c>
    </row>
    <row r="207" spans="2:51" s="12" customFormat="1" ht="16.5" customHeight="1">
      <c r="B207" s="248"/>
      <c r="C207" s="249"/>
      <c r="D207" s="249"/>
      <c r="E207" s="250" t="s">
        <v>21</v>
      </c>
      <c r="F207" s="251" t="s">
        <v>351</v>
      </c>
      <c r="G207" s="249"/>
      <c r="H207" s="249"/>
      <c r="I207" s="249"/>
      <c r="J207" s="249"/>
      <c r="K207" s="252">
        <v>475.6</v>
      </c>
      <c r="L207" s="249"/>
      <c r="M207" s="249"/>
      <c r="N207" s="249"/>
      <c r="O207" s="249"/>
      <c r="P207" s="249"/>
      <c r="Q207" s="249"/>
      <c r="R207" s="253"/>
      <c r="T207" s="254"/>
      <c r="U207" s="249"/>
      <c r="V207" s="249"/>
      <c r="W207" s="249"/>
      <c r="X207" s="249"/>
      <c r="Y207" s="249"/>
      <c r="Z207" s="249"/>
      <c r="AA207" s="255"/>
      <c r="AT207" s="256" t="s">
        <v>244</v>
      </c>
      <c r="AU207" s="256" t="s">
        <v>90</v>
      </c>
      <c r="AV207" s="12" t="s">
        <v>90</v>
      </c>
      <c r="AW207" s="12" t="s">
        <v>35</v>
      </c>
      <c r="AX207" s="12" t="s">
        <v>85</v>
      </c>
      <c r="AY207" s="256" t="s">
        <v>236</v>
      </c>
    </row>
    <row r="208" spans="2:65" s="1" customFormat="1" ht="25.5" customHeight="1">
      <c r="B208" s="48"/>
      <c r="C208" s="229" t="s">
        <v>352</v>
      </c>
      <c r="D208" s="229" t="s">
        <v>237</v>
      </c>
      <c r="E208" s="230" t="s">
        <v>353</v>
      </c>
      <c r="F208" s="231" t="s">
        <v>354</v>
      </c>
      <c r="G208" s="231"/>
      <c r="H208" s="231"/>
      <c r="I208" s="231"/>
      <c r="J208" s="232" t="s">
        <v>344</v>
      </c>
      <c r="K208" s="233">
        <v>11.56</v>
      </c>
      <c r="L208" s="234">
        <v>0</v>
      </c>
      <c r="M208" s="235"/>
      <c r="N208" s="233">
        <f>ROUND(L208*K208,2)</f>
        <v>0</v>
      </c>
      <c r="O208" s="233"/>
      <c r="P208" s="233"/>
      <c r="Q208" s="233"/>
      <c r="R208" s="50"/>
      <c r="T208" s="236" t="s">
        <v>21</v>
      </c>
      <c r="U208" s="58" t="s">
        <v>43</v>
      </c>
      <c r="V208" s="49"/>
      <c r="W208" s="237">
        <f>V208*K208</f>
        <v>0</v>
      </c>
      <c r="X208" s="237">
        <v>0</v>
      </c>
      <c r="Y208" s="237">
        <f>X208*K208</f>
        <v>0</v>
      </c>
      <c r="Z208" s="237">
        <v>0</v>
      </c>
      <c r="AA208" s="238">
        <f>Z208*K208</f>
        <v>0</v>
      </c>
      <c r="AR208" s="24" t="s">
        <v>241</v>
      </c>
      <c r="AT208" s="24" t="s">
        <v>237</v>
      </c>
      <c r="AU208" s="24" t="s">
        <v>90</v>
      </c>
      <c r="AY208" s="24" t="s">
        <v>236</v>
      </c>
      <c r="BE208" s="154">
        <f>IF(U208="základní",N208,0)</f>
        <v>0</v>
      </c>
      <c r="BF208" s="154">
        <f>IF(U208="snížená",N208,0)</f>
        <v>0</v>
      </c>
      <c r="BG208" s="154">
        <f>IF(U208="zákl. přenesená",N208,0)</f>
        <v>0</v>
      </c>
      <c r="BH208" s="154">
        <f>IF(U208="sníž. přenesená",N208,0)</f>
        <v>0</v>
      </c>
      <c r="BI208" s="154">
        <f>IF(U208="nulová",N208,0)</f>
        <v>0</v>
      </c>
      <c r="BJ208" s="24" t="s">
        <v>85</v>
      </c>
      <c r="BK208" s="154">
        <f>ROUND(L208*K208,2)</f>
        <v>0</v>
      </c>
      <c r="BL208" s="24" t="s">
        <v>241</v>
      </c>
      <c r="BM208" s="24" t="s">
        <v>355</v>
      </c>
    </row>
    <row r="209" spans="2:51" s="12" customFormat="1" ht="16.5" customHeight="1">
      <c r="B209" s="248"/>
      <c r="C209" s="249"/>
      <c r="D209" s="249"/>
      <c r="E209" s="250" t="s">
        <v>21</v>
      </c>
      <c r="F209" s="267" t="s">
        <v>356</v>
      </c>
      <c r="G209" s="268"/>
      <c r="H209" s="268"/>
      <c r="I209" s="268"/>
      <c r="J209" s="249"/>
      <c r="K209" s="252">
        <v>11.56</v>
      </c>
      <c r="L209" s="249"/>
      <c r="M209" s="249"/>
      <c r="N209" s="249"/>
      <c r="O209" s="249"/>
      <c r="P209" s="249"/>
      <c r="Q209" s="249"/>
      <c r="R209" s="253"/>
      <c r="T209" s="254"/>
      <c r="U209" s="249"/>
      <c r="V209" s="249"/>
      <c r="W209" s="249"/>
      <c r="X209" s="249"/>
      <c r="Y209" s="249"/>
      <c r="Z209" s="249"/>
      <c r="AA209" s="255"/>
      <c r="AT209" s="256" t="s">
        <v>244</v>
      </c>
      <c r="AU209" s="256" t="s">
        <v>90</v>
      </c>
      <c r="AV209" s="12" t="s">
        <v>90</v>
      </c>
      <c r="AW209" s="12" t="s">
        <v>35</v>
      </c>
      <c r="AX209" s="12" t="s">
        <v>85</v>
      </c>
      <c r="AY209" s="256" t="s">
        <v>236</v>
      </c>
    </row>
    <row r="210" spans="2:65" s="1" customFormat="1" ht="25.5" customHeight="1">
      <c r="B210" s="48"/>
      <c r="C210" s="229" t="s">
        <v>357</v>
      </c>
      <c r="D210" s="229" t="s">
        <v>237</v>
      </c>
      <c r="E210" s="230" t="s">
        <v>358</v>
      </c>
      <c r="F210" s="231" t="s">
        <v>359</v>
      </c>
      <c r="G210" s="231"/>
      <c r="H210" s="231"/>
      <c r="I210" s="231"/>
      <c r="J210" s="232" t="s">
        <v>344</v>
      </c>
      <c r="K210" s="233">
        <v>12.22</v>
      </c>
      <c r="L210" s="234">
        <v>0</v>
      </c>
      <c r="M210" s="235"/>
      <c r="N210" s="233">
        <f>ROUND(L210*K210,2)</f>
        <v>0</v>
      </c>
      <c r="O210" s="233"/>
      <c r="P210" s="233"/>
      <c r="Q210" s="233"/>
      <c r="R210" s="50"/>
      <c r="T210" s="236" t="s">
        <v>21</v>
      </c>
      <c r="U210" s="58" t="s">
        <v>43</v>
      </c>
      <c r="V210" s="49"/>
      <c r="W210" s="237">
        <f>V210*K210</f>
        <v>0</v>
      </c>
      <c r="X210" s="237">
        <v>0</v>
      </c>
      <c r="Y210" s="237">
        <f>X210*K210</f>
        <v>0</v>
      </c>
      <c r="Z210" s="237">
        <v>0</v>
      </c>
      <c r="AA210" s="238">
        <f>Z210*K210</f>
        <v>0</v>
      </c>
      <c r="AR210" s="24" t="s">
        <v>241</v>
      </c>
      <c r="AT210" s="24" t="s">
        <v>237</v>
      </c>
      <c r="AU210" s="24" t="s">
        <v>90</v>
      </c>
      <c r="AY210" s="24" t="s">
        <v>236</v>
      </c>
      <c r="BE210" s="154">
        <f>IF(U210="základní",N210,0)</f>
        <v>0</v>
      </c>
      <c r="BF210" s="154">
        <f>IF(U210="snížená",N210,0)</f>
        <v>0</v>
      </c>
      <c r="BG210" s="154">
        <f>IF(U210="zákl. přenesená",N210,0)</f>
        <v>0</v>
      </c>
      <c r="BH210" s="154">
        <f>IF(U210="sníž. přenesená",N210,0)</f>
        <v>0</v>
      </c>
      <c r="BI210" s="154">
        <f>IF(U210="nulová",N210,0)</f>
        <v>0</v>
      </c>
      <c r="BJ210" s="24" t="s">
        <v>85</v>
      </c>
      <c r="BK210" s="154">
        <f>ROUND(L210*K210,2)</f>
        <v>0</v>
      </c>
      <c r="BL210" s="24" t="s">
        <v>241</v>
      </c>
      <c r="BM210" s="24" t="s">
        <v>360</v>
      </c>
    </row>
    <row r="211" spans="2:51" s="12" customFormat="1" ht="16.5" customHeight="1">
      <c r="B211" s="248"/>
      <c r="C211" s="249"/>
      <c r="D211" s="249"/>
      <c r="E211" s="250" t="s">
        <v>21</v>
      </c>
      <c r="F211" s="267" t="s">
        <v>361</v>
      </c>
      <c r="G211" s="268"/>
      <c r="H211" s="268"/>
      <c r="I211" s="268"/>
      <c r="J211" s="249"/>
      <c r="K211" s="252">
        <v>12.22</v>
      </c>
      <c r="L211" s="249"/>
      <c r="M211" s="249"/>
      <c r="N211" s="249"/>
      <c r="O211" s="249"/>
      <c r="P211" s="249"/>
      <c r="Q211" s="249"/>
      <c r="R211" s="253"/>
      <c r="T211" s="254"/>
      <c r="U211" s="249"/>
      <c r="V211" s="249"/>
      <c r="W211" s="249"/>
      <c r="X211" s="249"/>
      <c r="Y211" s="249"/>
      <c r="Z211" s="249"/>
      <c r="AA211" s="255"/>
      <c r="AT211" s="256" t="s">
        <v>244</v>
      </c>
      <c r="AU211" s="256" t="s">
        <v>90</v>
      </c>
      <c r="AV211" s="12" t="s">
        <v>90</v>
      </c>
      <c r="AW211" s="12" t="s">
        <v>35</v>
      </c>
      <c r="AX211" s="12" t="s">
        <v>85</v>
      </c>
      <c r="AY211" s="256" t="s">
        <v>236</v>
      </c>
    </row>
    <row r="212" spans="2:65" s="1" customFormat="1" ht="38.25" customHeight="1">
      <c r="B212" s="48"/>
      <c r="C212" s="229" t="s">
        <v>362</v>
      </c>
      <c r="D212" s="229" t="s">
        <v>237</v>
      </c>
      <c r="E212" s="230" t="s">
        <v>363</v>
      </c>
      <c r="F212" s="231" t="s">
        <v>364</v>
      </c>
      <c r="G212" s="231"/>
      <c r="H212" s="231"/>
      <c r="I212" s="231"/>
      <c r="J212" s="232" t="s">
        <v>344</v>
      </c>
      <c r="K212" s="233">
        <v>25.51</v>
      </c>
      <c r="L212" s="234">
        <v>0</v>
      </c>
      <c r="M212" s="235"/>
      <c r="N212" s="233">
        <f>ROUND(L212*K212,2)</f>
        <v>0</v>
      </c>
      <c r="O212" s="233"/>
      <c r="P212" s="233"/>
      <c r="Q212" s="233"/>
      <c r="R212" s="50"/>
      <c r="T212" s="236" t="s">
        <v>21</v>
      </c>
      <c r="U212" s="58" t="s">
        <v>43</v>
      </c>
      <c r="V212" s="49"/>
      <c r="W212" s="237">
        <f>V212*K212</f>
        <v>0</v>
      </c>
      <c r="X212" s="237">
        <v>0</v>
      </c>
      <c r="Y212" s="237">
        <f>X212*K212</f>
        <v>0</v>
      </c>
      <c r="Z212" s="237">
        <v>0</v>
      </c>
      <c r="AA212" s="238">
        <f>Z212*K212</f>
        <v>0</v>
      </c>
      <c r="AR212" s="24" t="s">
        <v>241</v>
      </c>
      <c r="AT212" s="24" t="s">
        <v>237</v>
      </c>
      <c r="AU212" s="24" t="s">
        <v>90</v>
      </c>
      <c r="AY212" s="24" t="s">
        <v>236</v>
      </c>
      <c r="BE212" s="154">
        <f>IF(U212="základní",N212,0)</f>
        <v>0</v>
      </c>
      <c r="BF212" s="154">
        <f>IF(U212="snížená",N212,0)</f>
        <v>0</v>
      </c>
      <c r="BG212" s="154">
        <f>IF(U212="zákl. přenesená",N212,0)</f>
        <v>0</v>
      </c>
      <c r="BH212" s="154">
        <f>IF(U212="sníž. přenesená",N212,0)</f>
        <v>0</v>
      </c>
      <c r="BI212" s="154">
        <f>IF(U212="nulová",N212,0)</f>
        <v>0</v>
      </c>
      <c r="BJ212" s="24" t="s">
        <v>85</v>
      </c>
      <c r="BK212" s="154">
        <f>ROUND(L212*K212,2)</f>
        <v>0</v>
      </c>
      <c r="BL212" s="24" t="s">
        <v>241</v>
      </c>
      <c r="BM212" s="24" t="s">
        <v>365</v>
      </c>
    </row>
    <row r="213" spans="2:63" s="10" customFormat="1" ht="37.4" customHeight="1">
      <c r="B213" s="215"/>
      <c r="C213" s="216"/>
      <c r="D213" s="217" t="s">
        <v>211</v>
      </c>
      <c r="E213" s="217"/>
      <c r="F213" s="217"/>
      <c r="G213" s="217"/>
      <c r="H213" s="217"/>
      <c r="I213" s="217"/>
      <c r="J213" s="217"/>
      <c r="K213" s="217"/>
      <c r="L213" s="217"/>
      <c r="M213" s="217"/>
      <c r="N213" s="269">
        <f>BK213</f>
        <v>0</v>
      </c>
      <c r="O213" s="270"/>
      <c r="P213" s="270"/>
      <c r="Q213" s="270"/>
      <c r="R213" s="219"/>
      <c r="T213" s="220"/>
      <c r="U213" s="216"/>
      <c r="V213" s="216"/>
      <c r="W213" s="221">
        <f>W214</f>
        <v>0</v>
      </c>
      <c r="X213" s="216"/>
      <c r="Y213" s="221">
        <f>Y214</f>
        <v>0</v>
      </c>
      <c r="Z213" s="216"/>
      <c r="AA213" s="222">
        <f>AA214</f>
        <v>0</v>
      </c>
      <c r="AR213" s="223" t="s">
        <v>250</v>
      </c>
      <c r="AT213" s="224" t="s">
        <v>77</v>
      </c>
      <c r="AU213" s="224" t="s">
        <v>78</v>
      </c>
      <c r="AY213" s="223" t="s">
        <v>236</v>
      </c>
      <c r="BK213" s="225">
        <f>BK214</f>
        <v>0</v>
      </c>
    </row>
    <row r="214" spans="2:63" s="10" customFormat="1" ht="19.9" customHeight="1">
      <c r="B214" s="215"/>
      <c r="C214" s="216"/>
      <c r="D214" s="226" t="s">
        <v>212</v>
      </c>
      <c r="E214" s="226"/>
      <c r="F214" s="226"/>
      <c r="G214" s="226"/>
      <c r="H214" s="226"/>
      <c r="I214" s="226"/>
      <c r="J214" s="226"/>
      <c r="K214" s="226"/>
      <c r="L214" s="226"/>
      <c r="M214" s="226"/>
      <c r="N214" s="227">
        <f>BK214</f>
        <v>0</v>
      </c>
      <c r="O214" s="228"/>
      <c r="P214" s="228"/>
      <c r="Q214" s="228"/>
      <c r="R214" s="219"/>
      <c r="T214" s="220"/>
      <c r="U214" s="216"/>
      <c r="V214" s="216"/>
      <c r="W214" s="221">
        <f>W215</f>
        <v>0</v>
      </c>
      <c r="X214" s="216"/>
      <c r="Y214" s="221">
        <f>Y215</f>
        <v>0</v>
      </c>
      <c r="Z214" s="216"/>
      <c r="AA214" s="222">
        <f>AA215</f>
        <v>0</v>
      </c>
      <c r="AR214" s="223" t="s">
        <v>250</v>
      </c>
      <c r="AT214" s="224" t="s">
        <v>77</v>
      </c>
      <c r="AU214" s="224" t="s">
        <v>85</v>
      </c>
      <c r="AY214" s="223" t="s">
        <v>236</v>
      </c>
      <c r="BK214" s="225">
        <f>BK215</f>
        <v>0</v>
      </c>
    </row>
    <row r="215" spans="2:65" s="1" customFormat="1" ht="51" customHeight="1">
      <c r="B215" s="48"/>
      <c r="C215" s="229" t="s">
        <v>366</v>
      </c>
      <c r="D215" s="229" t="s">
        <v>237</v>
      </c>
      <c r="E215" s="230" t="s">
        <v>367</v>
      </c>
      <c r="F215" s="231" t="s">
        <v>368</v>
      </c>
      <c r="G215" s="231"/>
      <c r="H215" s="231"/>
      <c r="I215" s="231"/>
      <c r="J215" s="232" t="s">
        <v>21</v>
      </c>
      <c r="K215" s="233">
        <v>0</v>
      </c>
      <c r="L215" s="234">
        <v>0</v>
      </c>
      <c r="M215" s="235"/>
      <c r="N215" s="233">
        <f>ROUND(L215*K215,2)</f>
        <v>0</v>
      </c>
      <c r="O215" s="233"/>
      <c r="P215" s="233"/>
      <c r="Q215" s="233"/>
      <c r="R215" s="50"/>
      <c r="T215" s="236" t="s">
        <v>21</v>
      </c>
      <c r="U215" s="58" t="s">
        <v>43</v>
      </c>
      <c r="V215" s="49"/>
      <c r="W215" s="237">
        <f>V215*K215</f>
        <v>0</v>
      </c>
      <c r="X215" s="237">
        <v>0</v>
      </c>
      <c r="Y215" s="237">
        <f>X215*K215</f>
        <v>0</v>
      </c>
      <c r="Z215" s="237">
        <v>0</v>
      </c>
      <c r="AA215" s="238">
        <f>Z215*K215</f>
        <v>0</v>
      </c>
      <c r="AR215" s="24" t="s">
        <v>369</v>
      </c>
      <c r="AT215" s="24" t="s">
        <v>237</v>
      </c>
      <c r="AU215" s="24" t="s">
        <v>90</v>
      </c>
      <c r="AY215" s="24" t="s">
        <v>236</v>
      </c>
      <c r="BE215" s="154">
        <f>IF(U215="základní",N215,0)</f>
        <v>0</v>
      </c>
      <c r="BF215" s="154">
        <f>IF(U215="snížená",N215,0)</f>
        <v>0</v>
      </c>
      <c r="BG215" s="154">
        <f>IF(U215="zákl. přenesená",N215,0)</f>
        <v>0</v>
      </c>
      <c r="BH215" s="154">
        <f>IF(U215="sníž. přenesená",N215,0)</f>
        <v>0</v>
      </c>
      <c r="BI215" s="154">
        <f>IF(U215="nulová",N215,0)</f>
        <v>0</v>
      </c>
      <c r="BJ215" s="24" t="s">
        <v>85</v>
      </c>
      <c r="BK215" s="154">
        <f>ROUND(L215*K215,2)</f>
        <v>0</v>
      </c>
      <c r="BL215" s="24" t="s">
        <v>369</v>
      </c>
      <c r="BM215" s="24" t="s">
        <v>370</v>
      </c>
    </row>
    <row r="216" spans="2:63" s="1" customFormat="1" ht="49.9" customHeight="1">
      <c r="B216" s="48"/>
      <c r="C216" s="49"/>
      <c r="D216" s="217" t="s">
        <v>371</v>
      </c>
      <c r="E216" s="49"/>
      <c r="F216" s="49"/>
      <c r="G216" s="49"/>
      <c r="H216" s="49"/>
      <c r="I216" s="49"/>
      <c r="J216" s="49"/>
      <c r="K216" s="49"/>
      <c r="L216" s="49"/>
      <c r="M216" s="49"/>
      <c r="N216" s="269">
        <f>BK216</f>
        <v>0</v>
      </c>
      <c r="O216" s="270"/>
      <c r="P216" s="270"/>
      <c r="Q216" s="270"/>
      <c r="R216" s="50"/>
      <c r="T216" s="203"/>
      <c r="U216" s="74"/>
      <c r="V216" s="74"/>
      <c r="W216" s="74"/>
      <c r="X216" s="74"/>
      <c r="Y216" s="74"/>
      <c r="Z216" s="74"/>
      <c r="AA216" s="76"/>
      <c r="AT216" s="24" t="s">
        <v>77</v>
      </c>
      <c r="AU216" s="24" t="s">
        <v>78</v>
      </c>
      <c r="AY216" s="24" t="s">
        <v>372</v>
      </c>
      <c r="BK216" s="154">
        <v>0</v>
      </c>
    </row>
    <row r="217" spans="2:18" s="1" customFormat="1" ht="6.95" customHeight="1">
      <c r="B217" s="77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9"/>
    </row>
  </sheetData>
  <sheetProtection password="CC35" sheet="1" objects="1" scenarios="1" formatColumns="0" formatRows="0"/>
  <mergeCells count="219">
    <mergeCell ref="F215:I215"/>
    <mergeCell ref="F212:I212"/>
    <mergeCell ref="F209:I209"/>
    <mergeCell ref="F210:I210"/>
    <mergeCell ref="F211:I211"/>
    <mergeCell ref="L215:M215"/>
    <mergeCell ref="N215:Q215"/>
    <mergeCell ref="N213:Q213"/>
    <mergeCell ref="N214:Q214"/>
    <mergeCell ref="N216:Q216"/>
    <mergeCell ref="F190:I190"/>
    <mergeCell ref="F192:I192"/>
    <mergeCell ref="F191:I191"/>
    <mergeCell ref="F193:I193"/>
    <mergeCell ref="F194:I194"/>
    <mergeCell ref="F195:I195"/>
    <mergeCell ref="L195:M195"/>
    <mergeCell ref="N195:Q195"/>
    <mergeCell ref="L196:M196"/>
    <mergeCell ref="N196:Q196"/>
    <mergeCell ref="F196:I196"/>
    <mergeCell ref="F201:I201"/>
    <mergeCell ref="F197:I197"/>
    <mergeCell ref="F198:I198"/>
    <mergeCell ref="F200:I200"/>
    <mergeCell ref="L200:M200"/>
    <mergeCell ref="N200:Q200"/>
    <mergeCell ref="F202:I202"/>
    <mergeCell ref="N199:Q199"/>
    <mergeCell ref="F204:I204"/>
    <mergeCell ref="L204:M204"/>
    <mergeCell ref="N204:Q204"/>
    <mergeCell ref="F205:I205"/>
    <mergeCell ref="L205:M205"/>
    <mergeCell ref="N205:Q205"/>
    <mergeCell ref="N203:Q203"/>
    <mergeCell ref="F206:I206"/>
    <mergeCell ref="F208:I208"/>
    <mergeCell ref="F207:I207"/>
    <mergeCell ref="L208:M208"/>
    <mergeCell ref="N208:Q208"/>
    <mergeCell ref="L210:M210"/>
    <mergeCell ref="N210:Q210"/>
    <mergeCell ref="L212:M212"/>
    <mergeCell ref="N212:Q212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D103:H103"/>
    <mergeCell ref="D101:H101"/>
    <mergeCell ref="D102:H102"/>
    <mergeCell ref="D104:H104"/>
    <mergeCell ref="D105:H105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100:Q100"/>
    <mergeCell ref="N101:Q101"/>
    <mergeCell ref="N102:Q102"/>
    <mergeCell ref="N103:Q103"/>
    <mergeCell ref="N104:Q104"/>
    <mergeCell ref="N105:Q105"/>
    <mergeCell ref="N106:Q106"/>
    <mergeCell ref="L108:Q108"/>
    <mergeCell ref="C114:Q114"/>
    <mergeCell ref="F116:P116"/>
    <mergeCell ref="F117:P117"/>
    <mergeCell ref="F118:P118"/>
    <mergeCell ref="M120:P120"/>
    <mergeCell ref="M122:Q122"/>
    <mergeCell ref="M123:Q123"/>
    <mergeCell ref="F125:I125"/>
    <mergeCell ref="F130:I130"/>
    <mergeCell ref="L125:M125"/>
    <mergeCell ref="N125:Q125"/>
    <mergeCell ref="F129:I129"/>
    <mergeCell ref="L129:M129"/>
    <mergeCell ref="N129:Q129"/>
    <mergeCell ref="F131:I131"/>
    <mergeCell ref="N126:Q126"/>
    <mergeCell ref="N127:Q127"/>
    <mergeCell ref="N128:Q128"/>
    <mergeCell ref="N132:Q132"/>
    <mergeCell ref="F133:I133"/>
    <mergeCell ref="F137:I137"/>
    <mergeCell ref="L133:M133"/>
    <mergeCell ref="N133:Q133"/>
    <mergeCell ref="F134:I134"/>
    <mergeCell ref="F135:I135"/>
    <mergeCell ref="F136:I136"/>
    <mergeCell ref="L136:M136"/>
    <mergeCell ref="N136:Q136"/>
    <mergeCell ref="F138:I138"/>
    <mergeCell ref="F139:I139"/>
    <mergeCell ref="L139:M139"/>
    <mergeCell ref="N139:Q139"/>
    <mergeCell ref="F140:I140"/>
    <mergeCell ref="F141:I141"/>
    <mergeCell ref="F144:I144"/>
    <mergeCell ref="F142:I142"/>
    <mergeCell ref="L144:M144"/>
    <mergeCell ref="N144:Q144"/>
    <mergeCell ref="F145:I145"/>
    <mergeCell ref="F146:I146"/>
    <mergeCell ref="F147:I147"/>
    <mergeCell ref="F148:I148"/>
    <mergeCell ref="L148:M148"/>
    <mergeCell ref="N148:Q148"/>
    <mergeCell ref="N143:Q143"/>
    <mergeCell ref="F149:I149"/>
    <mergeCell ref="F152:I152"/>
    <mergeCell ref="F150:I150"/>
    <mergeCell ref="F151:I151"/>
    <mergeCell ref="L152:M152"/>
    <mergeCell ref="N152:Q152"/>
    <mergeCell ref="F153:I153"/>
    <mergeCell ref="F154:I154"/>
    <mergeCell ref="F155:I155"/>
    <mergeCell ref="F156:I156"/>
    <mergeCell ref="L156:M156"/>
    <mergeCell ref="N156:Q156"/>
    <mergeCell ref="F157:I157"/>
    <mergeCell ref="F160:I160"/>
    <mergeCell ref="F158:I158"/>
    <mergeCell ref="F159:I159"/>
    <mergeCell ref="L160:M160"/>
    <mergeCell ref="N160:Q160"/>
    <mergeCell ref="F161:I161"/>
    <mergeCell ref="F162:I162"/>
    <mergeCell ref="F163:I163"/>
    <mergeCell ref="F164:I164"/>
    <mergeCell ref="L164:M164"/>
    <mergeCell ref="N164:Q164"/>
    <mergeCell ref="F165:I165"/>
    <mergeCell ref="F168:I168"/>
    <mergeCell ref="F166:I166"/>
    <mergeCell ref="F167:I167"/>
    <mergeCell ref="L168:M168"/>
    <mergeCell ref="N168:Q168"/>
    <mergeCell ref="F169:I169"/>
    <mergeCell ref="F170:I170"/>
    <mergeCell ref="F171:I171"/>
    <mergeCell ref="F173:I173"/>
    <mergeCell ref="L173:M173"/>
    <mergeCell ref="N173:Q173"/>
    <mergeCell ref="F174:I174"/>
    <mergeCell ref="N172:Q172"/>
    <mergeCell ref="F175:I175"/>
    <mergeCell ref="F178:I178"/>
    <mergeCell ref="F176:I176"/>
    <mergeCell ref="F177:I177"/>
    <mergeCell ref="F179:I179"/>
    <mergeCell ref="F180:I180"/>
    <mergeCell ref="L180:M180"/>
    <mergeCell ref="N180:Q180"/>
    <mergeCell ref="F181:I181"/>
    <mergeCell ref="F183:I183"/>
    <mergeCell ref="F182:I182"/>
    <mergeCell ref="L183:M183"/>
    <mergeCell ref="N183:Q183"/>
    <mergeCell ref="F184:I184"/>
    <mergeCell ref="F186:I186"/>
    <mergeCell ref="F185:I185"/>
    <mergeCell ref="L186:M186"/>
    <mergeCell ref="N186:Q186"/>
    <mergeCell ref="N188:Q188"/>
    <mergeCell ref="N189:Q189"/>
    <mergeCell ref="F187:I187"/>
    <mergeCell ref="F189:I189"/>
    <mergeCell ref="F188:I188"/>
    <mergeCell ref="L188:M188"/>
    <mergeCell ref="L189:M189"/>
    <mergeCell ref="L192:M192"/>
    <mergeCell ref="N192:Q192"/>
  </mergeCells>
  <hyperlinks>
    <hyperlink ref="F1:G1" location="C2" display="1) Krycí list rozpočtu"/>
    <hyperlink ref="H1:K1" location="C87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3"/>
      <c r="B1" s="15"/>
      <c r="C1" s="15"/>
      <c r="D1" s="16" t="s">
        <v>1</v>
      </c>
      <c r="E1" s="15"/>
      <c r="F1" s="17" t="s">
        <v>188</v>
      </c>
      <c r="G1" s="17"/>
      <c r="H1" s="164" t="s">
        <v>189</v>
      </c>
      <c r="I1" s="164"/>
      <c r="J1" s="164"/>
      <c r="K1" s="164"/>
      <c r="L1" s="17" t="s">
        <v>190</v>
      </c>
      <c r="M1" s="15"/>
      <c r="N1" s="15"/>
      <c r="O1" s="16" t="s">
        <v>191</v>
      </c>
      <c r="P1" s="15"/>
      <c r="Q1" s="15"/>
      <c r="R1" s="15"/>
      <c r="S1" s="17" t="s">
        <v>192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169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90</v>
      </c>
    </row>
    <row r="4" spans="2:46" ht="36.95" customHeight="1">
      <c r="B4" s="28"/>
      <c r="C4" s="29" t="s">
        <v>193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18</v>
      </c>
      <c r="E6" s="33"/>
      <c r="F6" s="165" t="str">
        <f>'Rekapitulace stavby'!K6</f>
        <v>Neratovice - úprava přechodů na komunikacích II/101 a III/0099, zvýšení bezpečnosti chodců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194</v>
      </c>
      <c r="E7" s="33"/>
      <c r="F7" s="165" t="s">
        <v>1033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196</v>
      </c>
      <c r="E8" s="49"/>
      <c r="F8" s="38" t="s">
        <v>1043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20</v>
      </c>
      <c r="E9" s="49"/>
      <c r="F9" s="35" t="s">
        <v>21</v>
      </c>
      <c r="G9" s="49"/>
      <c r="H9" s="49"/>
      <c r="I9" s="49"/>
      <c r="J9" s="49"/>
      <c r="K9" s="49"/>
      <c r="L9" s="49"/>
      <c r="M9" s="40" t="s">
        <v>22</v>
      </c>
      <c r="N9" s="49"/>
      <c r="O9" s="35" t="s">
        <v>21</v>
      </c>
      <c r="P9" s="49"/>
      <c r="Q9" s="49"/>
      <c r="R9" s="50"/>
    </row>
    <row r="10" spans="2:18" s="1" customFormat="1" ht="14.4" customHeight="1">
      <c r="B10" s="48"/>
      <c r="C10" s="49"/>
      <c r="D10" s="40" t="s">
        <v>23</v>
      </c>
      <c r="E10" s="49"/>
      <c r="F10" s="35" t="s">
        <v>24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6. 11. 2017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tr">
        <f>IF('Rekapitulace stavby'!AN10="","",'Rekapitulace stavby'!AN10)</f>
        <v/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tr">
        <f>IF('Rekapitulace stavby'!E11="","",'Rekapitulace stavby'!E11)</f>
        <v>Město Neratovice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tr">
        <f>IF('Rekapitulace stavby'!AN11="","",'Rekapitulace stavby'!AN11)</f>
        <v/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tr">
        <f>IF('Rekapitulace stavby'!AN16="","",'Rekapitulace stavby'!AN16)</f>
        <v/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tr">
        <f>IF('Rekapitulace stavby'!E17="","",'Rekapitulace stavby'!E17)</f>
        <v>NOZA s.r.o.Kladno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tr">
        <f>IF('Rekapitulace stavby'!AN17="","",'Rekapitulace stavby'!AN17)</f>
        <v/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36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tr">
        <f>IF('Rekapitulace stavby'!AN19="","",'Rekapitulace stavby'!AN19)</f>
        <v/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tr">
        <f>IF('Rekapitulace stavby'!E20="","",'Rekapitulace stavby'!E20)</f>
        <v>Neubauerová Soňa, SK-Projekt Ostrov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tr">
        <f>IF('Rekapitulace stavby'!AN20="","",'Rekapitulace stavby'!AN20)</f>
        <v/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21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8" t="s">
        <v>198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182</v>
      </c>
      <c r="E29" s="49"/>
      <c r="F29" s="49"/>
      <c r="G29" s="49"/>
      <c r="H29" s="49"/>
      <c r="I29" s="49"/>
      <c r="J29" s="49"/>
      <c r="K29" s="49"/>
      <c r="L29" s="49"/>
      <c r="M29" s="47">
        <f>N101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9" t="s">
        <v>41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42</v>
      </c>
      <c r="E33" s="56" t="s">
        <v>43</v>
      </c>
      <c r="F33" s="57">
        <v>0.21</v>
      </c>
      <c r="G33" s="171" t="s">
        <v>44</v>
      </c>
      <c r="H33" s="172">
        <f>(SUM(BE101:BE108)+SUM(BE127:BE177))</f>
        <v>0</v>
      </c>
      <c r="I33" s="49"/>
      <c r="J33" s="49"/>
      <c r="K33" s="49"/>
      <c r="L33" s="49"/>
      <c r="M33" s="172">
        <f>ROUND((SUM(BE101:BE108)+SUM(BE127:BE177)),2)*F33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45</v>
      </c>
      <c r="F34" s="57">
        <v>0.15</v>
      </c>
      <c r="G34" s="171" t="s">
        <v>44</v>
      </c>
      <c r="H34" s="172">
        <f>(SUM(BF101:BF108)+SUM(BF127:BF177))</f>
        <v>0</v>
      </c>
      <c r="I34" s="49"/>
      <c r="J34" s="49"/>
      <c r="K34" s="49"/>
      <c r="L34" s="49"/>
      <c r="M34" s="172">
        <f>ROUND((SUM(BF101:BF108)+SUM(BF127:BF177)),2)*F34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46</v>
      </c>
      <c r="F35" s="57">
        <v>0.21</v>
      </c>
      <c r="G35" s="171" t="s">
        <v>44</v>
      </c>
      <c r="H35" s="172">
        <f>(SUM(BG101:BG108)+SUM(BG127:BG177))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47</v>
      </c>
      <c r="F36" s="57">
        <v>0.15</v>
      </c>
      <c r="G36" s="171" t="s">
        <v>44</v>
      </c>
      <c r="H36" s="172">
        <f>(SUM(BH101:BH108)+SUM(BH127:BH177))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48</v>
      </c>
      <c r="F37" s="57">
        <v>0</v>
      </c>
      <c r="G37" s="171" t="s">
        <v>44</v>
      </c>
      <c r="H37" s="172">
        <f>(SUM(BI101:BI108)+SUM(BI127:BI177))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61"/>
      <c r="D39" s="173" t="s">
        <v>49</v>
      </c>
      <c r="E39" s="105"/>
      <c r="F39" s="105"/>
      <c r="G39" s="174" t="s">
        <v>50</v>
      </c>
      <c r="H39" s="175" t="s">
        <v>51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52</v>
      </c>
      <c r="E50" s="69"/>
      <c r="F50" s="69"/>
      <c r="G50" s="69"/>
      <c r="H50" s="70"/>
      <c r="I50" s="49"/>
      <c r="J50" s="68" t="s">
        <v>53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54</v>
      </c>
      <c r="E59" s="74"/>
      <c r="F59" s="74"/>
      <c r="G59" s="75" t="s">
        <v>55</v>
      </c>
      <c r="H59" s="76"/>
      <c r="I59" s="49"/>
      <c r="J59" s="73" t="s">
        <v>54</v>
      </c>
      <c r="K59" s="74"/>
      <c r="L59" s="74"/>
      <c r="M59" s="74"/>
      <c r="N59" s="75" t="s">
        <v>55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56</v>
      </c>
      <c r="E61" s="69"/>
      <c r="F61" s="69"/>
      <c r="G61" s="69"/>
      <c r="H61" s="70"/>
      <c r="I61" s="49"/>
      <c r="J61" s="68" t="s">
        <v>57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54</v>
      </c>
      <c r="E70" s="74"/>
      <c r="F70" s="74"/>
      <c r="G70" s="75" t="s">
        <v>55</v>
      </c>
      <c r="H70" s="76"/>
      <c r="I70" s="49"/>
      <c r="J70" s="73" t="s">
        <v>54</v>
      </c>
      <c r="K70" s="74"/>
      <c r="L70" s="74"/>
      <c r="M70" s="74"/>
      <c r="N70" s="75" t="s">
        <v>55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pans="2:21" s="1" customFormat="1" ht="36.95" customHeight="1">
      <c r="B76" s="48"/>
      <c r="C76" s="29" t="s">
        <v>199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pans="2:21" s="1" customFormat="1" ht="30" customHeight="1">
      <c r="B78" s="48"/>
      <c r="C78" s="40" t="s">
        <v>18</v>
      </c>
      <c r="D78" s="49"/>
      <c r="E78" s="49"/>
      <c r="F78" s="165" t="str">
        <f>F6</f>
        <v>Neratovice - úprava přechodů na komunikacích II/101 a III/0099, zvýšení bezpečnosti chodců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spans="2:21" ht="30" customHeight="1">
      <c r="B79" s="28"/>
      <c r="C79" s="40" t="s">
        <v>194</v>
      </c>
      <c r="D79" s="33"/>
      <c r="E79" s="33"/>
      <c r="F79" s="165" t="s">
        <v>1033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pans="2:21" s="1" customFormat="1" ht="36.95" customHeight="1">
      <c r="B80" s="48"/>
      <c r="C80" s="87" t="s">
        <v>196</v>
      </c>
      <c r="D80" s="49"/>
      <c r="E80" s="49"/>
      <c r="F80" s="89" t="str">
        <f>F8</f>
        <v>09-2 - SO 404 - Masarykova - VO - část Město Neratovice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pans="2:2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pans="2:21" s="1" customFormat="1" ht="18" customHeight="1">
      <c r="B82" s="48"/>
      <c r="C82" s="40" t="s">
        <v>23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6. 11. 2017</v>
      </c>
      <c r="N82" s="92"/>
      <c r="O82" s="92"/>
      <c r="P82" s="92"/>
      <c r="Q82" s="49"/>
      <c r="R82" s="50"/>
      <c r="T82" s="181"/>
      <c r="U82" s="181"/>
    </row>
    <row r="83" spans="2:21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pans="2:21" s="1" customFormat="1" ht="13.5">
      <c r="B84" s="48"/>
      <c r="C84" s="40" t="s">
        <v>27</v>
      </c>
      <c r="D84" s="49"/>
      <c r="E84" s="49"/>
      <c r="F84" s="35" t="str">
        <f>E13</f>
        <v>Město Neratovice</v>
      </c>
      <c r="G84" s="49"/>
      <c r="H84" s="49"/>
      <c r="I84" s="49"/>
      <c r="J84" s="49"/>
      <c r="K84" s="40" t="s">
        <v>33</v>
      </c>
      <c r="L84" s="49"/>
      <c r="M84" s="35" t="str">
        <f>E19</f>
        <v>NOZA s.r.o.Kladno</v>
      </c>
      <c r="N84" s="35"/>
      <c r="O84" s="35"/>
      <c r="P84" s="35"/>
      <c r="Q84" s="35"/>
      <c r="R84" s="50"/>
      <c r="T84" s="181"/>
      <c r="U84" s="181"/>
    </row>
    <row r="85" spans="2:21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36</v>
      </c>
      <c r="L85" s="49"/>
      <c r="M85" s="35" t="str">
        <f>E22</f>
        <v>Neubauerová Soňa, SK-Projekt Ostrov</v>
      </c>
      <c r="N85" s="35"/>
      <c r="O85" s="35"/>
      <c r="P85" s="35"/>
      <c r="Q85" s="35"/>
      <c r="R85" s="50"/>
      <c r="T85" s="181"/>
      <c r="U85" s="181"/>
    </row>
    <row r="86" spans="2:21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pans="2:21" s="1" customFormat="1" ht="29.25" customHeight="1">
      <c r="B87" s="48"/>
      <c r="C87" s="183" t="s">
        <v>200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201</v>
      </c>
      <c r="O87" s="161"/>
      <c r="P87" s="161"/>
      <c r="Q87" s="161"/>
      <c r="R87" s="50"/>
      <c r="T87" s="181"/>
      <c r="U87" s="181"/>
    </row>
    <row r="88" spans="2:21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pans="2:47" s="1" customFormat="1" ht="29.25" customHeight="1">
      <c r="B89" s="48"/>
      <c r="C89" s="184" t="s">
        <v>202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N127</f>
        <v>0</v>
      </c>
      <c r="O89" s="185"/>
      <c r="P89" s="185"/>
      <c r="Q89" s="185"/>
      <c r="R89" s="50"/>
      <c r="T89" s="181"/>
      <c r="U89" s="181"/>
      <c r="AU89" s="24" t="s">
        <v>203</v>
      </c>
    </row>
    <row r="90" spans="2:21" s="7" customFormat="1" ht="24.95" customHeight="1">
      <c r="B90" s="186"/>
      <c r="C90" s="187"/>
      <c r="D90" s="188" t="s">
        <v>589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N128</f>
        <v>0</v>
      </c>
      <c r="O90" s="187"/>
      <c r="P90" s="187"/>
      <c r="Q90" s="187"/>
      <c r="R90" s="190"/>
      <c r="T90" s="191"/>
      <c r="U90" s="191"/>
    </row>
    <row r="91" spans="2:21" s="8" customFormat="1" ht="19.9" customHeight="1">
      <c r="B91" s="192"/>
      <c r="C91" s="136"/>
      <c r="D91" s="149" t="s">
        <v>788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N129</f>
        <v>0</v>
      </c>
      <c r="O91" s="136"/>
      <c r="P91" s="136"/>
      <c r="Q91" s="136"/>
      <c r="R91" s="193"/>
      <c r="T91" s="194"/>
      <c r="U91" s="194"/>
    </row>
    <row r="92" spans="2:21" s="7" customFormat="1" ht="24.95" customHeight="1">
      <c r="B92" s="186"/>
      <c r="C92" s="187"/>
      <c r="D92" s="188" t="s">
        <v>211</v>
      </c>
      <c r="E92" s="187"/>
      <c r="F92" s="187"/>
      <c r="G92" s="187"/>
      <c r="H92" s="187"/>
      <c r="I92" s="187"/>
      <c r="J92" s="187"/>
      <c r="K92" s="187"/>
      <c r="L92" s="187"/>
      <c r="M92" s="187"/>
      <c r="N92" s="189">
        <f>N141</f>
        <v>0</v>
      </c>
      <c r="O92" s="187"/>
      <c r="P92" s="187"/>
      <c r="Q92" s="187"/>
      <c r="R92" s="190"/>
      <c r="T92" s="191"/>
      <c r="U92" s="191"/>
    </row>
    <row r="93" spans="2:21" s="8" customFormat="1" ht="19.9" customHeight="1">
      <c r="B93" s="192"/>
      <c r="C93" s="136"/>
      <c r="D93" s="149" t="s">
        <v>789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8">
        <f>N142</f>
        <v>0</v>
      </c>
      <c r="O93" s="136"/>
      <c r="P93" s="136"/>
      <c r="Q93" s="136"/>
      <c r="R93" s="193"/>
      <c r="T93" s="194"/>
      <c r="U93" s="194"/>
    </row>
    <row r="94" spans="2:21" s="8" customFormat="1" ht="19.9" customHeight="1">
      <c r="B94" s="192"/>
      <c r="C94" s="136"/>
      <c r="D94" s="149" t="s">
        <v>212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8">
        <f>N152</f>
        <v>0</v>
      </c>
      <c r="O94" s="136"/>
      <c r="P94" s="136"/>
      <c r="Q94" s="136"/>
      <c r="R94" s="193"/>
      <c r="T94" s="194"/>
      <c r="U94" s="194"/>
    </row>
    <row r="95" spans="2:21" s="7" customFormat="1" ht="24.95" customHeight="1">
      <c r="B95" s="186"/>
      <c r="C95" s="187"/>
      <c r="D95" s="188" t="s">
        <v>375</v>
      </c>
      <c r="E95" s="187"/>
      <c r="F95" s="187"/>
      <c r="G95" s="187"/>
      <c r="H95" s="187"/>
      <c r="I95" s="187"/>
      <c r="J95" s="187"/>
      <c r="K95" s="187"/>
      <c r="L95" s="187"/>
      <c r="M95" s="187"/>
      <c r="N95" s="189">
        <f>N164</f>
        <v>0</v>
      </c>
      <c r="O95" s="187"/>
      <c r="P95" s="187"/>
      <c r="Q95" s="187"/>
      <c r="R95" s="190"/>
      <c r="T95" s="191"/>
      <c r="U95" s="191"/>
    </row>
    <row r="96" spans="2:21" s="8" customFormat="1" ht="19.9" customHeight="1">
      <c r="B96" s="192"/>
      <c r="C96" s="136"/>
      <c r="D96" s="149" t="s">
        <v>790</v>
      </c>
      <c r="E96" s="136"/>
      <c r="F96" s="136"/>
      <c r="G96" s="136"/>
      <c r="H96" s="136"/>
      <c r="I96" s="136"/>
      <c r="J96" s="136"/>
      <c r="K96" s="136"/>
      <c r="L96" s="136"/>
      <c r="M96" s="136"/>
      <c r="N96" s="138">
        <f>N167</f>
        <v>0</v>
      </c>
      <c r="O96" s="136"/>
      <c r="P96" s="136"/>
      <c r="Q96" s="136"/>
      <c r="R96" s="193"/>
      <c r="T96" s="194"/>
      <c r="U96" s="194"/>
    </row>
    <row r="97" spans="2:21" s="8" customFormat="1" ht="19.9" customHeight="1">
      <c r="B97" s="192"/>
      <c r="C97" s="136"/>
      <c r="D97" s="149" t="s">
        <v>791</v>
      </c>
      <c r="E97" s="136"/>
      <c r="F97" s="136"/>
      <c r="G97" s="136"/>
      <c r="H97" s="136"/>
      <c r="I97" s="136"/>
      <c r="J97" s="136"/>
      <c r="K97" s="136"/>
      <c r="L97" s="136"/>
      <c r="M97" s="136"/>
      <c r="N97" s="138">
        <f>N170</f>
        <v>0</v>
      </c>
      <c r="O97" s="136"/>
      <c r="P97" s="136"/>
      <c r="Q97" s="136"/>
      <c r="R97" s="193"/>
      <c r="T97" s="194"/>
      <c r="U97" s="194"/>
    </row>
    <row r="98" spans="2:21" s="8" customFormat="1" ht="19.9" customHeight="1">
      <c r="B98" s="192"/>
      <c r="C98" s="136"/>
      <c r="D98" s="149" t="s">
        <v>792</v>
      </c>
      <c r="E98" s="136"/>
      <c r="F98" s="136"/>
      <c r="G98" s="136"/>
      <c r="H98" s="136"/>
      <c r="I98" s="136"/>
      <c r="J98" s="136"/>
      <c r="K98" s="136"/>
      <c r="L98" s="136"/>
      <c r="M98" s="136"/>
      <c r="N98" s="138">
        <f>N173</f>
        <v>0</v>
      </c>
      <c r="O98" s="136"/>
      <c r="P98" s="136"/>
      <c r="Q98" s="136"/>
      <c r="R98" s="193"/>
      <c r="T98" s="194"/>
      <c r="U98" s="194"/>
    </row>
    <row r="99" spans="2:21" s="8" customFormat="1" ht="19.9" customHeight="1">
      <c r="B99" s="192"/>
      <c r="C99" s="136"/>
      <c r="D99" s="149" t="s">
        <v>793</v>
      </c>
      <c r="E99" s="136"/>
      <c r="F99" s="136"/>
      <c r="G99" s="136"/>
      <c r="H99" s="136"/>
      <c r="I99" s="136"/>
      <c r="J99" s="136"/>
      <c r="K99" s="136"/>
      <c r="L99" s="136"/>
      <c r="M99" s="136"/>
      <c r="N99" s="138">
        <f>N175</f>
        <v>0</v>
      </c>
      <c r="O99" s="136"/>
      <c r="P99" s="136"/>
      <c r="Q99" s="136"/>
      <c r="R99" s="193"/>
      <c r="T99" s="194"/>
      <c r="U99" s="194"/>
    </row>
    <row r="100" spans="2:21" s="1" customFormat="1" ht="21.8" customHeight="1"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0"/>
      <c r="T100" s="181"/>
      <c r="U100" s="181"/>
    </row>
    <row r="101" spans="2:21" s="1" customFormat="1" ht="29.25" customHeight="1">
      <c r="B101" s="48"/>
      <c r="C101" s="184" t="s">
        <v>213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185">
        <f>ROUND(N102+N103+N104+N105+N106+N107,2)</f>
        <v>0</v>
      </c>
      <c r="O101" s="195"/>
      <c r="P101" s="195"/>
      <c r="Q101" s="195"/>
      <c r="R101" s="50"/>
      <c r="T101" s="196"/>
      <c r="U101" s="197" t="s">
        <v>42</v>
      </c>
    </row>
    <row r="102" spans="2:65" s="1" customFormat="1" ht="18" customHeight="1">
      <c r="B102" s="48"/>
      <c r="C102" s="49"/>
      <c r="D102" s="155" t="s">
        <v>214</v>
      </c>
      <c r="E102" s="149"/>
      <c r="F102" s="149"/>
      <c r="G102" s="149"/>
      <c r="H102" s="149"/>
      <c r="I102" s="49"/>
      <c r="J102" s="49"/>
      <c r="K102" s="49"/>
      <c r="L102" s="49"/>
      <c r="M102" s="49"/>
      <c r="N102" s="150">
        <f>ROUND(N89*T102,2)</f>
        <v>0</v>
      </c>
      <c r="O102" s="138"/>
      <c r="P102" s="138"/>
      <c r="Q102" s="138"/>
      <c r="R102" s="50"/>
      <c r="S102" s="198"/>
      <c r="T102" s="199"/>
      <c r="U102" s="200" t="s">
        <v>43</v>
      </c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201" t="s">
        <v>215</v>
      </c>
      <c r="AZ102" s="198"/>
      <c r="BA102" s="198"/>
      <c r="BB102" s="198"/>
      <c r="BC102" s="198"/>
      <c r="BD102" s="198"/>
      <c r="BE102" s="202">
        <f>IF(U102="základní",N102,0)</f>
        <v>0</v>
      </c>
      <c r="BF102" s="202">
        <f>IF(U102="snížená",N102,0)</f>
        <v>0</v>
      </c>
      <c r="BG102" s="202">
        <f>IF(U102="zákl. přenesená",N102,0)</f>
        <v>0</v>
      </c>
      <c r="BH102" s="202">
        <f>IF(U102="sníž. přenesená",N102,0)</f>
        <v>0</v>
      </c>
      <c r="BI102" s="202">
        <f>IF(U102="nulová",N102,0)</f>
        <v>0</v>
      </c>
      <c r="BJ102" s="201" t="s">
        <v>85</v>
      </c>
      <c r="BK102" s="198"/>
      <c r="BL102" s="198"/>
      <c r="BM102" s="198"/>
    </row>
    <row r="103" spans="2:65" s="1" customFormat="1" ht="18" customHeight="1">
      <c r="B103" s="48"/>
      <c r="C103" s="49"/>
      <c r="D103" s="155" t="s">
        <v>216</v>
      </c>
      <c r="E103" s="149"/>
      <c r="F103" s="149"/>
      <c r="G103" s="149"/>
      <c r="H103" s="149"/>
      <c r="I103" s="49"/>
      <c r="J103" s="49"/>
      <c r="K103" s="49"/>
      <c r="L103" s="49"/>
      <c r="M103" s="49"/>
      <c r="N103" s="150">
        <f>ROUND(N89*T103,2)</f>
        <v>0</v>
      </c>
      <c r="O103" s="138"/>
      <c r="P103" s="138"/>
      <c r="Q103" s="138"/>
      <c r="R103" s="50"/>
      <c r="S103" s="198"/>
      <c r="T103" s="199"/>
      <c r="U103" s="200" t="s">
        <v>43</v>
      </c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201" t="s">
        <v>215</v>
      </c>
      <c r="AZ103" s="198"/>
      <c r="BA103" s="198"/>
      <c r="BB103" s="198"/>
      <c r="BC103" s="198"/>
      <c r="BD103" s="198"/>
      <c r="BE103" s="202">
        <f>IF(U103="základní",N103,0)</f>
        <v>0</v>
      </c>
      <c r="BF103" s="202">
        <f>IF(U103="snížená",N103,0)</f>
        <v>0</v>
      </c>
      <c r="BG103" s="202">
        <f>IF(U103="zákl. přenesená",N103,0)</f>
        <v>0</v>
      </c>
      <c r="BH103" s="202">
        <f>IF(U103="sníž. přenesená",N103,0)</f>
        <v>0</v>
      </c>
      <c r="BI103" s="202">
        <f>IF(U103="nulová",N103,0)</f>
        <v>0</v>
      </c>
      <c r="BJ103" s="201" t="s">
        <v>85</v>
      </c>
      <c r="BK103" s="198"/>
      <c r="BL103" s="198"/>
      <c r="BM103" s="198"/>
    </row>
    <row r="104" spans="2:65" s="1" customFormat="1" ht="18" customHeight="1">
      <c r="B104" s="48"/>
      <c r="C104" s="49"/>
      <c r="D104" s="155" t="s">
        <v>217</v>
      </c>
      <c r="E104" s="149"/>
      <c r="F104" s="149"/>
      <c r="G104" s="149"/>
      <c r="H104" s="149"/>
      <c r="I104" s="49"/>
      <c r="J104" s="49"/>
      <c r="K104" s="49"/>
      <c r="L104" s="49"/>
      <c r="M104" s="49"/>
      <c r="N104" s="150">
        <f>ROUND(N89*T104,2)</f>
        <v>0</v>
      </c>
      <c r="O104" s="138"/>
      <c r="P104" s="138"/>
      <c r="Q104" s="138"/>
      <c r="R104" s="50"/>
      <c r="S104" s="198"/>
      <c r="T104" s="199"/>
      <c r="U104" s="200" t="s">
        <v>43</v>
      </c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201" t="s">
        <v>215</v>
      </c>
      <c r="AZ104" s="198"/>
      <c r="BA104" s="198"/>
      <c r="BB104" s="198"/>
      <c r="BC104" s="198"/>
      <c r="BD104" s="198"/>
      <c r="BE104" s="202">
        <f>IF(U104="základní",N104,0)</f>
        <v>0</v>
      </c>
      <c r="BF104" s="202">
        <f>IF(U104="snížená",N104,0)</f>
        <v>0</v>
      </c>
      <c r="BG104" s="202">
        <f>IF(U104="zákl. přenesená",N104,0)</f>
        <v>0</v>
      </c>
      <c r="BH104" s="202">
        <f>IF(U104="sníž. přenesená",N104,0)</f>
        <v>0</v>
      </c>
      <c r="BI104" s="202">
        <f>IF(U104="nulová",N104,0)</f>
        <v>0</v>
      </c>
      <c r="BJ104" s="201" t="s">
        <v>85</v>
      </c>
      <c r="BK104" s="198"/>
      <c r="BL104" s="198"/>
      <c r="BM104" s="198"/>
    </row>
    <row r="105" spans="2:65" s="1" customFormat="1" ht="18" customHeight="1">
      <c r="B105" s="48"/>
      <c r="C105" s="49"/>
      <c r="D105" s="155" t="s">
        <v>218</v>
      </c>
      <c r="E105" s="149"/>
      <c r="F105" s="149"/>
      <c r="G105" s="149"/>
      <c r="H105" s="149"/>
      <c r="I105" s="49"/>
      <c r="J105" s="49"/>
      <c r="K105" s="49"/>
      <c r="L105" s="49"/>
      <c r="M105" s="49"/>
      <c r="N105" s="150">
        <f>ROUND(N89*T105,2)</f>
        <v>0</v>
      </c>
      <c r="O105" s="138"/>
      <c r="P105" s="138"/>
      <c r="Q105" s="138"/>
      <c r="R105" s="50"/>
      <c r="S105" s="198"/>
      <c r="T105" s="199"/>
      <c r="U105" s="200" t="s">
        <v>43</v>
      </c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201" t="s">
        <v>215</v>
      </c>
      <c r="AZ105" s="198"/>
      <c r="BA105" s="198"/>
      <c r="BB105" s="198"/>
      <c r="BC105" s="198"/>
      <c r="BD105" s="198"/>
      <c r="BE105" s="202">
        <f>IF(U105="základní",N105,0)</f>
        <v>0</v>
      </c>
      <c r="BF105" s="202">
        <f>IF(U105="snížená",N105,0)</f>
        <v>0</v>
      </c>
      <c r="BG105" s="202">
        <f>IF(U105="zákl. přenesená",N105,0)</f>
        <v>0</v>
      </c>
      <c r="BH105" s="202">
        <f>IF(U105="sníž. přenesená",N105,0)</f>
        <v>0</v>
      </c>
      <c r="BI105" s="202">
        <f>IF(U105="nulová",N105,0)</f>
        <v>0</v>
      </c>
      <c r="BJ105" s="201" t="s">
        <v>85</v>
      </c>
      <c r="BK105" s="198"/>
      <c r="BL105" s="198"/>
      <c r="BM105" s="198"/>
    </row>
    <row r="106" spans="2:65" s="1" customFormat="1" ht="18" customHeight="1">
      <c r="B106" s="48"/>
      <c r="C106" s="49"/>
      <c r="D106" s="155" t="s">
        <v>219</v>
      </c>
      <c r="E106" s="149"/>
      <c r="F106" s="149"/>
      <c r="G106" s="149"/>
      <c r="H106" s="149"/>
      <c r="I106" s="49"/>
      <c r="J106" s="49"/>
      <c r="K106" s="49"/>
      <c r="L106" s="49"/>
      <c r="M106" s="49"/>
      <c r="N106" s="150">
        <f>ROUND(N89*T106,2)</f>
        <v>0</v>
      </c>
      <c r="O106" s="138"/>
      <c r="P106" s="138"/>
      <c r="Q106" s="138"/>
      <c r="R106" s="50"/>
      <c r="S106" s="198"/>
      <c r="T106" s="199"/>
      <c r="U106" s="200" t="s">
        <v>43</v>
      </c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201" t="s">
        <v>215</v>
      </c>
      <c r="AZ106" s="198"/>
      <c r="BA106" s="198"/>
      <c r="BB106" s="198"/>
      <c r="BC106" s="198"/>
      <c r="BD106" s="198"/>
      <c r="BE106" s="202">
        <f>IF(U106="základní",N106,0)</f>
        <v>0</v>
      </c>
      <c r="BF106" s="202">
        <f>IF(U106="snížená",N106,0)</f>
        <v>0</v>
      </c>
      <c r="BG106" s="202">
        <f>IF(U106="zákl. přenesená",N106,0)</f>
        <v>0</v>
      </c>
      <c r="BH106" s="202">
        <f>IF(U106="sníž. přenesená",N106,0)</f>
        <v>0</v>
      </c>
      <c r="BI106" s="202">
        <f>IF(U106="nulová",N106,0)</f>
        <v>0</v>
      </c>
      <c r="BJ106" s="201" t="s">
        <v>85</v>
      </c>
      <c r="BK106" s="198"/>
      <c r="BL106" s="198"/>
      <c r="BM106" s="198"/>
    </row>
    <row r="107" spans="2:65" s="1" customFormat="1" ht="18" customHeight="1">
      <c r="B107" s="48"/>
      <c r="C107" s="49"/>
      <c r="D107" s="149" t="s">
        <v>220</v>
      </c>
      <c r="E107" s="49"/>
      <c r="F107" s="49"/>
      <c r="G107" s="49"/>
      <c r="H107" s="49"/>
      <c r="I107" s="49"/>
      <c r="J107" s="49"/>
      <c r="K107" s="49"/>
      <c r="L107" s="49"/>
      <c r="M107" s="49"/>
      <c r="N107" s="150">
        <f>ROUND(N89*T107,2)</f>
        <v>0</v>
      </c>
      <c r="O107" s="138"/>
      <c r="P107" s="138"/>
      <c r="Q107" s="138"/>
      <c r="R107" s="50"/>
      <c r="S107" s="198"/>
      <c r="T107" s="203"/>
      <c r="U107" s="204" t="s">
        <v>43</v>
      </c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201" t="s">
        <v>221</v>
      </c>
      <c r="AZ107" s="198"/>
      <c r="BA107" s="198"/>
      <c r="BB107" s="198"/>
      <c r="BC107" s="198"/>
      <c r="BD107" s="198"/>
      <c r="BE107" s="202">
        <f>IF(U107="základní",N107,0)</f>
        <v>0</v>
      </c>
      <c r="BF107" s="202">
        <f>IF(U107="snížená",N107,0)</f>
        <v>0</v>
      </c>
      <c r="BG107" s="202">
        <f>IF(U107="zákl. přenesená",N107,0)</f>
        <v>0</v>
      </c>
      <c r="BH107" s="202">
        <f>IF(U107="sníž. přenesená",N107,0)</f>
        <v>0</v>
      </c>
      <c r="BI107" s="202">
        <f>IF(U107="nulová",N107,0)</f>
        <v>0</v>
      </c>
      <c r="BJ107" s="201" t="s">
        <v>85</v>
      </c>
      <c r="BK107" s="198"/>
      <c r="BL107" s="198"/>
      <c r="BM107" s="198"/>
    </row>
    <row r="108" spans="2:21" s="1" customFormat="1" ht="13.5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  <c r="T108" s="181"/>
      <c r="U108" s="181"/>
    </row>
    <row r="109" spans="2:21" s="1" customFormat="1" ht="29.25" customHeight="1">
      <c r="B109" s="48"/>
      <c r="C109" s="160" t="s">
        <v>187</v>
      </c>
      <c r="D109" s="161"/>
      <c r="E109" s="161"/>
      <c r="F109" s="161"/>
      <c r="G109" s="161"/>
      <c r="H109" s="161"/>
      <c r="I109" s="161"/>
      <c r="J109" s="161"/>
      <c r="K109" s="161"/>
      <c r="L109" s="162">
        <f>ROUND(SUM(N89+N101),2)</f>
        <v>0</v>
      </c>
      <c r="M109" s="162"/>
      <c r="N109" s="162"/>
      <c r="O109" s="162"/>
      <c r="P109" s="162"/>
      <c r="Q109" s="162"/>
      <c r="R109" s="50"/>
      <c r="T109" s="181"/>
      <c r="U109" s="181"/>
    </row>
    <row r="110" spans="2:21" s="1" customFormat="1" ht="6.95" customHeight="1"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9"/>
      <c r="T110" s="181"/>
      <c r="U110" s="181"/>
    </row>
    <row r="114" spans="2:18" s="1" customFormat="1" ht="6.95" customHeight="1">
      <c r="B114" s="80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2:18" s="1" customFormat="1" ht="36.95" customHeight="1">
      <c r="B115" s="48"/>
      <c r="C115" s="29" t="s">
        <v>222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50"/>
    </row>
    <row r="116" spans="2:18" s="1" customFormat="1" ht="6.95" customHeigh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17" spans="2:18" s="1" customFormat="1" ht="30" customHeight="1">
      <c r="B117" s="48"/>
      <c r="C117" s="40" t="s">
        <v>18</v>
      </c>
      <c r="D117" s="49"/>
      <c r="E117" s="49"/>
      <c r="F117" s="165" t="str">
        <f>F6</f>
        <v>Neratovice - úprava přechodů na komunikacích II/101 a III/0099, zvýšení bezpečnosti chodců</v>
      </c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9"/>
      <c r="R117" s="50"/>
    </row>
    <row r="118" spans="2:18" ht="30" customHeight="1">
      <c r="B118" s="28"/>
      <c r="C118" s="40" t="s">
        <v>194</v>
      </c>
      <c r="D118" s="33"/>
      <c r="E118" s="33"/>
      <c r="F118" s="165" t="s">
        <v>1033</v>
      </c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1"/>
    </row>
    <row r="119" spans="2:18" s="1" customFormat="1" ht="36.95" customHeight="1">
      <c r="B119" s="48"/>
      <c r="C119" s="87" t="s">
        <v>196</v>
      </c>
      <c r="D119" s="49"/>
      <c r="E119" s="49"/>
      <c r="F119" s="89" t="str">
        <f>F8</f>
        <v>09-2 - SO 404 - Masarykova - VO - část Město Neratovice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0"/>
    </row>
    <row r="120" spans="2:18" s="1" customFormat="1" ht="6.95" customHeight="1"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50"/>
    </row>
    <row r="121" spans="2:18" s="1" customFormat="1" ht="18" customHeight="1">
      <c r="B121" s="48"/>
      <c r="C121" s="40" t="s">
        <v>23</v>
      </c>
      <c r="D121" s="49"/>
      <c r="E121" s="49"/>
      <c r="F121" s="35" t="str">
        <f>F10</f>
        <v xml:space="preserve"> </v>
      </c>
      <c r="G121" s="49"/>
      <c r="H121" s="49"/>
      <c r="I121" s="49"/>
      <c r="J121" s="49"/>
      <c r="K121" s="40" t="s">
        <v>25</v>
      </c>
      <c r="L121" s="49"/>
      <c r="M121" s="92" t="str">
        <f>IF(O10="","",O10)</f>
        <v>6. 11. 2017</v>
      </c>
      <c r="N121" s="92"/>
      <c r="O121" s="92"/>
      <c r="P121" s="92"/>
      <c r="Q121" s="49"/>
      <c r="R121" s="50"/>
    </row>
    <row r="122" spans="2:18" s="1" customFormat="1" ht="6.95" customHeight="1"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50"/>
    </row>
    <row r="123" spans="2:18" s="1" customFormat="1" ht="13.5">
      <c r="B123" s="48"/>
      <c r="C123" s="40" t="s">
        <v>27</v>
      </c>
      <c r="D123" s="49"/>
      <c r="E123" s="49"/>
      <c r="F123" s="35" t="str">
        <f>E13</f>
        <v>Město Neratovice</v>
      </c>
      <c r="G123" s="49"/>
      <c r="H123" s="49"/>
      <c r="I123" s="49"/>
      <c r="J123" s="49"/>
      <c r="K123" s="40" t="s">
        <v>33</v>
      </c>
      <c r="L123" s="49"/>
      <c r="M123" s="35" t="str">
        <f>E19</f>
        <v>NOZA s.r.o.Kladno</v>
      </c>
      <c r="N123" s="35"/>
      <c r="O123" s="35"/>
      <c r="P123" s="35"/>
      <c r="Q123" s="35"/>
      <c r="R123" s="50"/>
    </row>
    <row r="124" spans="2:18" s="1" customFormat="1" ht="14.4" customHeight="1">
      <c r="B124" s="48"/>
      <c r="C124" s="40" t="s">
        <v>31</v>
      </c>
      <c r="D124" s="49"/>
      <c r="E124" s="49"/>
      <c r="F124" s="35" t="str">
        <f>IF(E16="","",E16)</f>
        <v>Vyplň údaj</v>
      </c>
      <c r="G124" s="49"/>
      <c r="H124" s="49"/>
      <c r="I124" s="49"/>
      <c r="J124" s="49"/>
      <c r="K124" s="40" t="s">
        <v>36</v>
      </c>
      <c r="L124" s="49"/>
      <c r="M124" s="35" t="str">
        <f>E22</f>
        <v>Neubauerová Soňa, SK-Projekt Ostrov</v>
      </c>
      <c r="N124" s="35"/>
      <c r="O124" s="35"/>
      <c r="P124" s="35"/>
      <c r="Q124" s="35"/>
      <c r="R124" s="50"/>
    </row>
    <row r="125" spans="2:18" s="1" customFormat="1" ht="10.3" customHeight="1"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50"/>
    </row>
    <row r="126" spans="2:27" s="9" customFormat="1" ht="29.25" customHeight="1">
      <c r="B126" s="205"/>
      <c r="C126" s="206" t="s">
        <v>223</v>
      </c>
      <c r="D126" s="207" t="s">
        <v>224</v>
      </c>
      <c r="E126" s="207" t="s">
        <v>60</v>
      </c>
      <c r="F126" s="207" t="s">
        <v>225</v>
      </c>
      <c r="G126" s="207"/>
      <c r="H126" s="207"/>
      <c r="I126" s="207"/>
      <c r="J126" s="207" t="s">
        <v>226</v>
      </c>
      <c r="K126" s="207" t="s">
        <v>227</v>
      </c>
      <c r="L126" s="207" t="s">
        <v>228</v>
      </c>
      <c r="M126" s="207"/>
      <c r="N126" s="207" t="s">
        <v>201</v>
      </c>
      <c r="O126" s="207"/>
      <c r="P126" s="207"/>
      <c r="Q126" s="208"/>
      <c r="R126" s="209"/>
      <c r="T126" s="108" t="s">
        <v>229</v>
      </c>
      <c r="U126" s="109" t="s">
        <v>42</v>
      </c>
      <c r="V126" s="109" t="s">
        <v>230</v>
      </c>
      <c r="W126" s="109" t="s">
        <v>231</v>
      </c>
      <c r="X126" s="109" t="s">
        <v>232</v>
      </c>
      <c r="Y126" s="109" t="s">
        <v>233</v>
      </c>
      <c r="Z126" s="109" t="s">
        <v>234</v>
      </c>
      <c r="AA126" s="110" t="s">
        <v>235</v>
      </c>
    </row>
    <row r="127" spans="2:63" s="1" customFormat="1" ht="29.25" customHeight="1">
      <c r="B127" s="48"/>
      <c r="C127" s="112" t="s">
        <v>198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210">
        <f>BK127</f>
        <v>0</v>
      </c>
      <c r="O127" s="211"/>
      <c r="P127" s="211"/>
      <c r="Q127" s="211"/>
      <c r="R127" s="50"/>
      <c r="T127" s="111"/>
      <c r="U127" s="69"/>
      <c r="V127" s="69"/>
      <c r="W127" s="212">
        <f>W128+W141+W164+W178</f>
        <v>0</v>
      </c>
      <c r="X127" s="69"/>
      <c r="Y127" s="212">
        <f>Y128+Y141+Y164+Y178</f>
        <v>7.314315999999999</v>
      </c>
      <c r="Z127" s="69"/>
      <c r="AA127" s="213">
        <f>AA128+AA141+AA164+AA178</f>
        <v>0</v>
      </c>
      <c r="AT127" s="24" t="s">
        <v>77</v>
      </c>
      <c r="AU127" s="24" t="s">
        <v>203</v>
      </c>
      <c r="BK127" s="214">
        <f>BK128+BK141+BK164+BK178</f>
        <v>0</v>
      </c>
    </row>
    <row r="128" spans="2:63" s="10" customFormat="1" ht="37.4" customHeight="1">
      <c r="B128" s="215"/>
      <c r="C128" s="216"/>
      <c r="D128" s="217" t="s">
        <v>589</v>
      </c>
      <c r="E128" s="217"/>
      <c r="F128" s="217"/>
      <c r="G128" s="217"/>
      <c r="H128" s="217"/>
      <c r="I128" s="217"/>
      <c r="J128" s="217"/>
      <c r="K128" s="217"/>
      <c r="L128" s="217"/>
      <c r="M128" s="217"/>
      <c r="N128" s="218">
        <f>BK128</f>
        <v>0</v>
      </c>
      <c r="O128" s="189"/>
      <c r="P128" s="189"/>
      <c r="Q128" s="189"/>
      <c r="R128" s="219"/>
      <c r="T128" s="220"/>
      <c r="U128" s="216"/>
      <c r="V128" s="216"/>
      <c r="W128" s="221">
        <f>W129</f>
        <v>0</v>
      </c>
      <c r="X128" s="216"/>
      <c r="Y128" s="221">
        <f>Y129</f>
        <v>0.03592000000000001</v>
      </c>
      <c r="Z128" s="216"/>
      <c r="AA128" s="222">
        <f>AA129</f>
        <v>0</v>
      </c>
      <c r="AR128" s="223" t="s">
        <v>90</v>
      </c>
      <c r="AT128" s="224" t="s">
        <v>77</v>
      </c>
      <c r="AU128" s="224" t="s">
        <v>78</v>
      </c>
      <c r="AY128" s="223" t="s">
        <v>236</v>
      </c>
      <c r="BK128" s="225">
        <f>BK129</f>
        <v>0</v>
      </c>
    </row>
    <row r="129" spans="2:63" s="10" customFormat="1" ht="19.9" customHeight="1">
      <c r="B129" s="215"/>
      <c r="C129" s="216"/>
      <c r="D129" s="226" t="s">
        <v>788</v>
      </c>
      <c r="E129" s="226"/>
      <c r="F129" s="226"/>
      <c r="G129" s="226"/>
      <c r="H129" s="226"/>
      <c r="I129" s="226"/>
      <c r="J129" s="226"/>
      <c r="K129" s="226"/>
      <c r="L129" s="226"/>
      <c r="M129" s="226"/>
      <c r="N129" s="227">
        <f>BK129</f>
        <v>0</v>
      </c>
      <c r="O129" s="228"/>
      <c r="P129" s="228"/>
      <c r="Q129" s="228"/>
      <c r="R129" s="219"/>
      <c r="T129" s="220"/>
      <c r="U129" s="216"/>
      <c r="V129" s="216"/>
      <c r="W129" s="221">
        <f>SUM(W130:W140)</f>
        <v>0</v>
      </c>
      <c r="X129" s="216"/>
      <c r="Y129" s="221">
        <f>SUM(Y130:Y140)</f>
        <v>0.03592000000000001</v>
      </c>
      <c r="Z129" s="216"/>
      <c r="AA129" s="222">
        <f>SUM(AA130:AA140)</f>
        <v>0</v>
      </c>
      <c r="AR129" s="223" t="s">
        <v>90</v>
      </c>
      <c r="AT129" s="224" t="s">
        <v>77</v>
      </c>
      <c r="AU129" s="224" t="s">
        <v>85</v>
      </c>
      <c r="AY129" s="223" t="s">
        <v>236</v>
      </c>
      <c r="BK129" s="225">
        <f>SUM(BK130:BK140)</f>
        <v>0</v>
      </c>
    </row>
    <row r="130" spans="2:65" s="1" customFormat="1" ht="25.5" customHeight="1">
      <c r="B130" s="48"/>
      <c r="C130" s="229" t="s">
        <v>85</v>
      </c>
      <c r="D130" s="229" t="s">
        <v>237</v>
      </c>
      <c r="E130" s="230" t="s">
        <v>794</v>
      </c>
      <c r="F130" s="231" t="s">
        <v>795</v>
      </c>
      <c r="G130" s="231"/>
      <c r="H130" s="231"/>
      <c r="I130" s="231"/>
      <c r="J130" s="232" t="s">
        <v>293</v>
      </c>
      <c r="K130" s="233">
        <v>1.5</v>
      </c>
      <c r="L130" s="234">
        <v>0</v>
      </c>
      <c r="M130" s="235"/>
      <c r="N130" s="233">
        <f>ROUND(L130*K130,2)</f>
        <v>0</v>
      </c>
      <c r="O130" s="233"/>
      <c r="P130" s="233"/>
      <c r="Q130" s="233"/>
      <c r="R130" s="50"/>
      <c r="T130" s="236" t="s">
        <v>21</v>
      </c>
      <c r="U130" s="58" t="s">
        <v>43</v>
      </c>
      <c r="V130" s="49"/>
      <c r="W130" s="237">
        <f>V130*K130</f>
        <v>0</v>
      </c>
      <c r="X130" s="237">
        <v>0</v>
      </c>
      <c r="Y130" s="237">
        <f>X130*K130</f>
        <v>0</v>
      </c>
      <c r="Z130" s="237">
        <v>0</v>
      </c>
      <c r="AA130" s="238">
        <f>Z130*K130</f>
        <v>0</v>
      </c>
      <c r="AR130" s="24" t="s">
        <v>315</v>
      </c>
      <c r="AT130" s="24" t="s">
        <v>237</v>
      </c>
      <c r="AU130" s="24" t="s">
        <v>90</v>
      </c>
      <c r="AY130" s="24" t="s">
        <v>236</v>
      </c>
      <c r="BE130" s="154">
        <f>IF(U130="základní",N130,0)</f>
        <v>0</v>
      </c>
      <c r="BF130" s="154">
        <f>IF(U130="snížená",N130,0)</f>
        <v>0</v>
      </c>
      <c r="BG130" s="154">
        <f>IF(U130="zákl. přenesená",N130,0)</f>
        <v>0</v>
      </c>
      <c r="BH130" s="154">
        <f>IF(U130="sníž. přenesená",N130,0)</f>
        <v>0</v>
      </c>
      <c r="BI130" s="154">
        <f>IF(U130="nulová",N130,0)</f>
        <v>0</v>
      </c>
      <c r="BJ130" s="24" t="s">
        <v>85</v>
      </c>
      <c r="BK130" s="154">
        <f>ROUND(L130*K130,2)</f>
        <v>0</v>
      </c>
      <c r="BL130" s="24" t="s">
        <v>315</v>
      </c>
      <c r="BM130" s="24" t="s">
        <v>1044</v>
      </c>
    </row>
    <row r="131" spans="2:65" s="1" customFormat="1" ht="25.5" customHeight="1">
      <c r="B131" s="48"/>
      <c r="C131" s="271" t="s">
        <v>90</v>
      </c>
      <c r="D131" s="271" t="s">
        <v>385</v>
      </c>
      <c r="E131" s="272" t="s">
        <v>797</v>
      </c>
      <c r="F131" s="273" t="s">
        <v>798</v>
      </c>
      <c r="G131" s="273"/>
      <c r="H131" s="273"/>
      <c r="I131" s="273"/>
      <c r="J131" s="274" t="s">
        <v>385</v>
      </c>
      <c r="K131" s="275">
        <v>1.5</v>
      </c>
      <c r="L131" s="276">
        <v>0</v>
      </c>
      <c r="M131" s="277"/>
      <c r="N131" s="275">
        <f>ROUND(L131*K131,2)</f>
        <v>0</v>
      </c>
      <c r="O131" s="233"/>
      <c r="P131" s="233"/>
      <c r="Q131" s="233"/>
      <c r="R131" s="50"/>
      <c r="T131" s="236" t="s">
        <v>21</v>
      </c>
      <c r="U131" s="58" t="s">
        <v>43</v>
      </c>
      <c r="V131" s="49"/>
      <c r="W131" s="237">
        <f>V131*K131</f>
        <v>0</v>
      </c>
      <c r="X131" s="237">
        <v>0</v>
      </c>
      <c r="Y131" s="237">
        <f>X131*K131</f>
        <v>0</v>
      </c>
      <c r="Z131" s="237">
        <v>0</v>
      </c>
      <c r="AA131" s="238">
        <f>Z131*K131</f>
        <v>0</v>
      </c>
      <c r="AR131" s="24" t="s">
        <v>487</v>
      </c>
      <c r="AT131" s="24" t="s">
        <v>385</v>
      </c>
      <c r="AU131" s="24" t="s">
        <v>90</v>
      </c>
      <c r="AY131" s="24" t="s">
        <v>236</v>
      </c>
      <c r="BE131" s="154">
        <f>IF(U131="základní",N131,0)</f>
        <v>0</v>
      </c>
      <c r="BF131" s="154">
        <f>IF(U131="snížená",N131,0)</f>
        <v>0</v>
      </c>
      <c r="BG131" s="154">
        <f>IF(U131="zákl. přenesená",N131,0)</f>
        <v>0</v>
      </c>
      <c r="BH131" s="154">
        <f>IF(U131="sníž. přenesená",N131,0)</f>
        <v>0</v>
      </c>
      <c r="BI131" s="154">
        <f>IF(U131="nulová",N131,0)</f>
        <v>0</v>
      </c>
      <c r="BJ131" s="24" t="s">
        <v>85</v>
      </c>
      <c r="BK131" s="154">
        <f>ROUND(L131*K131,2)</f>
        <v>0</v>
      </c>
      <c r="BL131" s="24" t="s">
        <v>315</v>
      </c>
      <c r="BM131" s="24" t="s">
        <v>1045</v>
      </c>
    </row>
    <row r="132" spans="2:65" s="1" customFormat="1" ht="25.5" customHeight="1">
      <c r="B132" s="48"/>
      <c r="C132" s="229" t="s">
        <v>250</v>
      </c>
      <c r="D132" s="229" t="s">
        <v>237</v>
      </c>
      <c r="E132" s="230" t="s">
        <v>800</v>
      </c>
      <c r="F132" s="231" t="s">
        <v>801</v>
      </c>
      <c r="G132" s="231"/>
      <c r="H132" s="231"/>
      <c r="I132" s="231"/>
      <c r="J132" s="232" t="s">
        <v>293</v>
      </c>
      <c r="K132" s="233">
        <v>20</v>
      </c>
      <c r="L132" s="234">
        <v>0</v>
      </c>
      <c r="M132" s="235"/>
      <c r="N132" s="233">
        <f>ROUND(L132*K132,2)</f>
        <v>0</v>
      </c>
      <c r="O132" s="233"/>
      <c r="P132" s="233"/>
      <c r="Q132" s="233"/>
      <c r="R132" s="50"/>
      <c r="T132" s="236" t="s">
        <v>21</v>
      </c>
      <c r="U132" s="58" t="s">
        <v>43</v>
      </c>
      <c r="V132" s="49"/>
      <c r="W132" s="237">
        <f>V132*K132</f>
        <v>0</v>
      </c>
      <c r="X132" s="237">
        <v>0</v>
      </c>
      <c r="Y132" s="237">
        <f>X132*K132</f>
        <v>0</v>
      </c>
      <c r="Z132" s="237">
        <v>0</v>
      </c>
      <c r="AA132" s="238">
        <f>Z132*K132</f>
        <v>0</v>
      </c>
      <c r="AR132" s="24" t="s">
        <v>315</v>
      </c>
      <c r="AT132" s="24" t="s">
        <v>237</v>
      </c>
      <c r="AU132" s="24" t="s">
        <v>90</v>
      </c>
      <c r="AY132" s="24" t="s">
        <v>236</v>
      </c>
      <c r="BE132" s="154">
        <f>IF(U132="základní",N132,0)</f>
        <v>0</v>
      </c>
      <c r="BF132" s="154">
        <f>IF(U132="snížená",N132,0)</f>
        <v>0</v>
      </c>
      <c r="BG132" s="154">
        <f>IF(U132="zákl. přenesená",N132,0)</f>
        <v>0</v>
      </c>
      <c r="BH132" s="154">
        <f>IF(U132="sníž. přenesená",N132,0)</f>
        <v>0</v>
      </c>
      <c r="BI132" s="154">
        <f>IF(U132="nulová",N132,0)</f>
        <v>0</v>
      </c>
      <c r="BJ132" s="24" t="s">
        <v>85</v>
      </c>
      <c r="BK132" s="154">
        <f>ROUND(L132*K132,2)</f>
        <v>0</v>
      </c>
      <c r="BL132" s="24" t="s">
        <v>315</v>
      </c>
      <c r="BM132" s="24" t="s">
        <v>1046</v>
      </c>
    </row>
    <row r="133" spans="2:65" s="1" customFormat="1" ht="25.5" customHeight="1">
      <c r="B133" s="48"/>
      <c r="C133" s="271" t="s">
        <v>241</v>
      </c>
      <c r="D133" s="271" t="s">
        <v>385</v>
      </c>
      <c r="E133" s="272" t="s">
        <v>803</v>
      </c>
      <c r="F133" s="273" t="s">
        <v>804</v>
      </c>
      <c r="G133" s="273"/>
      <c r="H133" s="273"/>
      <c r="I133" s="273"/>
      <c r="J133" s="274" t="s">
        <v>293</v>
      </c>
      <c r="K133" s="275">
        <v>20</v>
      </c>
      <c r="L133" s="276">
        <v>0</v>
      </c>
      <c r="M133" s="277"/>
      <c r="N133" s="275">
        <f>ROUND(L133*K133,2)</f>
        <v>0</v>
      </c>
      <c r="O133" s="233"/>
      <c r="P133" s="233"/>
      <c r="Q133" s="233"/>
      <c r="R133" s="50"/>
      <c r="T133" s="236" t="s">
        <v>21</v>
      </c>
      <c r="U133" s="58" t="s">
        <v>43</v>
      </c>
      <c r="V133" s="49"/>
      <c r="W133" s="237">
        <f>V133*K133</f>
        <v>0</v>
      </c>
      <c r="X133" s="237">
        <v>0.00012</v>
      </c>
      <c r="Y133" s="237">
        <f>X133*K133</f>
        <v>0.0024000000000000002</v>
      </c>
      <c r="Z133" s="237">
        <v>0</v>
      </c>
      <c r="AA133" s="238">
        <f>Z133*K133</f>
        <v>0</v>
      </c>
      <c r="AR133" s="24" t="s">
        <v>487</v>
      </c>
      <c r="AT133" s="24" t="s">
        <v>385</v>
      </c>
      <c r="AU133" s="24" t="s">
        <v>90</v>
      </c>
      <c r="AY133" s="24" t="s">
        <v>236</v>
      </c>
      <c r="BE133" s="154">
        <f>IF(U133="základní",N133,0)</f>
        <v>0</v>
      </c>
      <c r="BF133" s="154">
        <f>IF(U133="snížená",N133,0)</f>
        <v>0</v>
      </c>
      <c r="BG133" s="154">
        <f>IF(U133="zákl. přenesená",N133,0)</f>
        <v>0</v>
      </c>
      <c r="BH133" s="154">
        <f>IF(U133="sníž. přenesená",N133,0)</f>
        <v>0</v>
      </c>
      <c r="BI133" s="154">
        <f>IF(U133="nulová",N133,0)</f>
        <v>0</v>
      </c>
      <c r="BJ133" s="24" t="s">
        <v>85</v>
      </c>
      <c r="BK133" s="154">
        <f>ROUND(L133*K133,2)</f>
        <v>0</v>
      </c>
      <c r="BL133" s="24" t="s">
        <v>315</v>
      </c>
      <c r="BM133" s="24" t="s">
        <v>1047</v>
      </c>
    </row>
    <row r="134" spans="2:65" s="1" customFormat="1" ht="25.5" customHeight="1">
      <c r="B134" s="48"/>
      <c r="C134" s="229" t="s">
        <v>260</v>
      </c>
      <c r="D134" s="229" t="s">
        <v>237</v>
      </c>
      <c r="E134" s="230" t="s">
        <v>806</v>
      </c>
      <c r="F134" s="231" t="s">
        <v>807</v>
      </c>
      <c r="G134" s="231"/>
      <c r="H134" s="231"/>
      <c r="I134" s="231"/>
      <c r="J134" s="232" t="s">
        <v>293</v>
      </c>
      <c r="K134" s="233">
        <v>52</v>
      </c>
      <c r="L134" s="234">
        <v>0</v>
      </c>
      <c r="M134" s="235"/>
      <c r="N134" s="233">
        <f>ROUND(L134*K134,2)</f>
        <v>0</v>
      </c>
      <c r="O134" s="233"/>
      <c r="P134" s="233"/>
      <c r="Q134" s="233"/>
      <c r="R134" s="50"/>
      <c r="T134" s="236" t="s">
        <v>21</v>
      </c>
      <c r="U134" s="58" t="s">
        <v>43</v>
      </c>
      <c r="V134" s="49"/>
      <c r="W134" s="237">
        <f>V134*K134</f>
        <v>0</v>
      </c>
      <c r="X134" s="237">
        <v>0</v>
      </c>
      <c r="Y134" s="237">
        <f>X134*K134</f>
        <v>0</v>
      </c>
      <c r="Z134" s="237">
        <v>0</v>
      </c>
      <c r="AA134" s="238">
        <f>Z134*K134</f>
        <v>0</v>
      </c>
      <c r="AR134" s="24" t="s">
        <v>315</v>
      </c>
      <c r="AT134" s="24" t="s">
        <v>237</v>
      </c>
      <c r="AU134" s="24" t="s">
        <v>90</v>
      </c>
      <c r="AY134" s="24" t="s">
        <v>236</v>
      </c>
      <c r="BE134" s="154">
        <f>IF(U134="základní",N134,0)</f>
        <v>0</v>
      </c>
      <c r="BF134" s="154">
        <f>IF(U134="snížená",N134,0)</f>
        <v>0</v>
      </c>
      <c r="BG134" s="154">
        <f>IF(U134="zákl. přenesená",N134,0)</f>
        <v>0</v>
      </c>
      <c r="BH134" s="154">
        <f>IF(U134="sníž. přenesená",N134,0)</f>
        <v>0</v>
      </c>
      <c r="BI134" s="154">
        <f>IF(U134="nulová",N134,0)</f>
        <v>0</v>
      </c>
      <c r="BJ134" s="24" t="s">
        <v>85</v>
      </c>
      <c r="BK134" s="154">
        <f>ROUND(L134*K134,2)</f>
        <v>0</v>
      </c>
      <c r="BL134" s="24" t="s">
        <v>315</v>
      </c>
      <c r="BM134" s="24" t="s">
        <v>1048</v>
      </c>
    </row>
    <row r="135" spans="2:65" s="1" customFormat="1" ht="16.5" customHeight="1">
      <c r="B135" s="48"/>
      <c r="C135" s="271" t="s">
        <v>265</v>
      </c>
      <c r="D135" s="271" t="s">
        <v>385</v>
      </c>
      <c r="E135" s="272" t="s">
        <v>809</v>
      </c>
      <c r="F135" s="273" t="s">
        <v>810</v>
      </c>
      <c r="G135" s="273"/>
      <c r="H135" s="273"/>
      <c r="I135" s="273"/>
      <c r="J135" s="274" t="s">
        <v>293</v>
      </c>
      <c r="K135" s="275">
        <v>52</v>
      </c>
      <c r="L135" s="276">
        <v>0</v>
      </c>
      <c r="M135" s="277"/>
      <c r="N135" s="275">
        <f>ROUND(L135*K135,2)</f>
        <v>0</v>
      </c>
      <c r="O135" s="233"/>
      <c r="P135" s="233"/>
      <c r="Q135" s="233"/>
      <c r="R135" s="50"/>
      <c r="T135" s="236" t="s">
        <v>21</v>
      </c>
      <c r="U135" s="58" t="s">
        <v>43</v>
      </c>
      <c r="V135" s="49"/>
      <c r="W135" s="237">
        <f>V135*K135</f>
        <v>0</v>
      </c>
      <c r="X135" s="237">
        <v>0.00063</v>
      </c>
      <c r="Y135" s="237">
        <f>X135*K135</f>
        <v>0.032760000000000004</v>
      </c>
      <c r="Z135" s="237">
        <v>0</v>
      </c>
      <c r="AA135" s="238">
        <f>Z135*K135</f>
        <v>0</v>
      </c>
      <c r="AR135" s="24" t="s">
        <v>487</v>
      </c>
      <c r="AT135" s="24" t="s">
        <v>385</v>
      </c>
      <c r="AU135" s="24" t="s">
        <v>90</v>
      </c>
      <c r="AY135" s="24" t="s">
        <v>236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24" t="s">
        <v>85</v>
      </c>
      <c r="BK135" s="154">
        <f>ROUND(L135*K135,2)</f>
        <v>0</v>
      </c>
      <c r="BL135" s="24" t="s">
        <v>315</v>
      </c>
      <c r="BM135" s="24" t="s">
        <v>1049</v>
      </c>
    </row>
    <row r="136" spans="2:65" s="1" customFormat="1" ht="16.5" customHeight="1">
      <c r="B136" s="48"/>
      <c r="C136" s="229" t="s">
        <v>269</v>
      </c>
      <c r="D136" s="229" t="s">
        <v>237</v>
      </c>
      <c r="E136" s="230" t="s">
        <v>812</v>
      </c>
      <c r="F136" s="231" t="s">
        <v>813</v>
      </c>
      <c r="G136" s="231"/>
      <c r="H136" s="231"/>
      <c r="I136" s="231"/>
      <c r="J136" s="232" t="s">
        <v>438</v>
      </c>
      <c r="K136" s="233">
        <v>2</v>
      </c>
      <c r="L136" s="234">
        <v>0</v>
      </c>
      <c r="M136" s="235"/>
      <c r="N136" s="233">
        <f>ROUND(L136*K136,2)</f>
        <v>0</v>
      </c>
      <c r="O136" s="233"/>
      <c r="P136" s="233"/>
      <c r="Q136" s="233"/>
      <c r="R136" s="50"/>
      <c r="T136" s="236" t="s">
        <v>21</v>
      </c>
      <c r="U136" s="58" t="s">
        <v>43</v>
      </c>
      <c r="V136" s="49"/>
      <c r="W136" s="237">
        <f>V136*K136</f>
        <v>0</v>
      </c>
      <c r="X136" s="237">
        <v>0</v>
      </c>
      <c r="Y136" s="237">
        <f>X136*K136</f>
        <v>0</v>
      </c>
      <c r="Z136" s="237">
        <v>0</v>
      </c>
      <c r="AA136" s="238">
        <f>Z136*K136</f>
        <v>0</v>
      </c>
      <c r="AR136" s="24" t="s">
        <v>315</v>
      </c>
      <c r="AT136" s="24" t="s">
        <v>237</v>
      </c>
      <c r="AU136" s="24" t="s">
        <v>90</v>
      </c>
      <c r="AY136" s="24" t="s">
        <v>236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24" t="s">
        <v>85</v>
      </c>
      <c r="BK136" s="154">
        <f>ROUND(L136*K136,2)</f>
        <v>0</v>
      </c>
      <c r="BL136" s="24" t="s">
        <v>315</v>
      </c>
      <c r="BM136" s="24" t="s">
        <v>1050</v>
      </c>
    </row>
    <row r="137" spans="2:65" s="1" customFormat="1" ht="25.5" customHeight="1">
      <c r="B137" s="48"/>
      <c r="C137" s="271" t="s">
        <v>274</v>
      </c>
      <c r="D137" s="271" t="s">
        <v>385</v>
      </c>
      <c r="E137" s="272" t="s">
        <v>943</v>
      </c>
      <c r="F137" s="273" t="s">
        <v>1051</v>
      </c>
      <c r="G137" s="273"/>
      <c r="H137" s="273"/>
      <c r="I137" s="273"/>
      <c r="J137" s="274" t="s">
        <v>766</v>
      </c>
      <c r="K137" s="275">
        <v>2</v>
      </c>
      <c r="L137" s="276">
        <v>0</v>
      </c>
      <c r="M137" s="277"/>
      <c r="N137" s="275">
        <f>ROUND(L137*K137,2)</f>
        <v>0</v>
      </c>
      <c r="O137" s="233"/>
      <c r="P137" s="233"/>
      <c r="Q137" s="233"/>
      <c r="R137" s="50"/>
      <c r="T137" s="236" t="s">
        <v>21</v>
      </c>
      <c r="U137" s="58" t="s">
        <v>43</v>
      </c>
      <c r="V137" s="49"/>
      <c r="W137" s="237">
        <f>V137*K137</f>
        <v>0</v>
      </c>
      <c r="X137" s="237">
        <v>0</v>
      </c>
      <c r="Y137" s="237">
        <f>X137*K137</f>
        <v>0</v>
      </c>
      <c r="Z137" s="237">
        <v>0</v>
      </c>
      <c r="AA137" s="238">
        <f>Z137*K137</f>
        <v>0</v>
      </c>
      <c r="AR137" s="24" t="s">
        <v>487</v>
      </c>
      <c r="AT137" s="24" t="s">
        <v>385</v>
      </c>
      <c r="AU137" s="24" t="s">
        <v>90</v>
      </c>
      <c r="AY137" s="24" t="s">
        <v>236</v>
      </c>
      <c r="BE137" s="154">
        <f>IF(U137="základní",N137,0)</f>
        <v>0</v>
      </c>
      <c r="BF137" s="154">
        <f>IF(U137="snížená",N137,0)</f>
        <v>0</v>
      </c>
      <c r="BG137" s="154">
        <f>IF(U137="zákl. přenesená",N137,0)</f>
        <v>0</v>
      </c>
      <c r="BH137" s="154">
        <f>IF(U137="sníž. přenesená",N137,0)</f>
        <v>0</v>
      </c>
      <c r="BI137" s="154">
        <f>IF(U137="nulová",N137,0)</f>
        <v>0</v>
      </c>
      <c r="BJ137" s="24" t="s">
        <v>85</v>
      </c>
      <c r="BK137" s="154">
        <f>ROUND(L137*K137,2)</f>
        <v>0</v>
      </c>
      <c r="BL137" s="24" t="s">
        <v>315</v>
      </c>
      <c r="BM137" s="24" t="s">
        <v>1052</v>
      </c>
    </row>
    <row r="138" spans="2:65" s="1" customFormat="1" ht="16.5" customHeight="1">
      <c r="B138" s="48"/>
      <c r="C138" s="229" t="s">
        <v>278</v>
      </c>
      <c r="D138" s="229" t="s">
        <v>237</v>
      </c>
      <c r="E138" s="230" t="s">
        <v>818</v>
      </c>
      <c r="F138" s="231" t="s">
        <v>819</v>
      </c>
      <c r="G138" s="231"/>
      <c r="H138" s="231"/>
      <c r="I138" s="231"/>
      <c r="J138" s="232" t="s">
        <v>438</v>
      </c>
      <c r="K138" s="233">
        <v>4</v>
      </c>
      <c r="L138" s="234">
        <v>0</v>
      </c>
      <c r="M138" s="235"/>
      <c r="N138" s="233">
        <f>ROUND(L138*K138,2)</f>
        <v>0</v>
      </c>
      <c r="O138" s="233"/>
      <c r="P138" s="233"/>
      <c r="Q138" s="233"/>
      <c r="R138" s="50"/>
      <c r="T138" s="236" t="s">
        <v>21</v>
      </c>
      <c r="U138" s="58" t="s">
        <v>43</v>
      </c>
      <c r="V138" s="49"/>
      <c r="W138" s="237">
        <f>V138*K138</f>
        <v>0</v>
      </c>
      <c r="X138" s="237">
        <v>0</v>
      </c>
      <c r="Y138" s="237">
        <f>X138*K138</f>
        <v>0</v>
      </c>
      <c r="Z138" s="237">
        <v>0</v>
      </c>
      <c r="AA138" s="238">
        <f>Z138*K138</f>
        <v>0</v>
      </c>
      <c r="AR138" s="24" t="s">
        <v>315</v>
      </c>
      <c r="AT138" s="24" t="s">
        <v>237</v>
      </c>
      <c r="AU138" s="24" t="s">
        <v>90</v>
      </c>
      <c r="AY138" s="24" t="s">
        <v>236</v>
      </c>
      <c r="BE138" s="154">
        <f>IF(U138="základní",N138,0)</f>
        <v>0</v>
      </c>
      <c r="BF138" s="154">
        <f>IF(U138="snížená",N138,0)</f>
        <v>0</v>
      </c>
      <c r="BG138" s="154">
        <f>IF(U138="zákl. přenesená",N138,0)</f>
        <v>0</v>
      </c>
      <c r="BH138" s="154">
        <f>IF(U138="sníž. přenesená",N138,0)</f>
        <v>0</v>
      </c>
      <c r="BI138" s="154">
        <f>IF(U138="nulová",N138,0)</f>
        <v>0</v>
      </c>
      <c r="BJ138" s="24" t="s">
        <v>85</v>
      </c>
      <c r="BK138" s="154">
        <f>ROUND(L138*K138,2)</f>
        <v>0</v>
      </c>
      <c r="BL138" s="24" t="s">
        <v>315</v>
      </c>
      <c r="BM138" s="24" t="s">
        <v>1053</v>
      </c>
    </row>
    <row r="139" spans="2:65" s="1" customFormat="1" ht="25.5" customHeight="1">
      <c r="B139" s="48"/>
      <c r="C139" s="271" t="s">
        <v>170</v>
      </c>
      <c r="D139" s="271" t="s">
        <v>385</v>
      </c>
      <c r="E139" s="272" t="s">
        <v>821</v>
      </c>
      <c r="F139" s="273" t="s">
        <v>822</v>
      </c>
      <c r="G139" s="273"/>
      <c r="H139" s="273"/>
      <c r="I139" s="273"/>
      <c r="J139" s="274" t="s">
        <v>438</v>
      </c>
      <c r="K139" s="275">
        <v>2</v>
      </c>
      <c r="L139" s="276">
        <v>0</v>
      </c>
      <c r="M139" s="277"/>
      <c r="N139" s="275">
        <f>ROUND(L139*K139,2)</f>
        <v>0</v>
      </c>
      <c r="O139" s="233"/>
      <c r="P139" s="233"/>
      <c r="Q139" s="233"/>
      <c r="R139" s="50"/>
      <c r="T139" s="236" t="s">
        <v>21</v>
      </c>
      <c r="U139" s="58" t="s">
        <v>43</v>
      </c>
      <c r="V139" s="49"/>
      <c r="W139" s="237">
        <f>V139*K139</f>
        <v>0</v>
      </c>
      <c r="X139" s="237">
        <v>0.00016</v>
      </c>
      <c r="Y139" s="237">
        <f>X139*K139</f>
        <v>0.00032</v>
      </c>
      <c r="Z139" s="237">
        <v>0</v>
      </c>
      <c r="AA139" s="238">
        <f>Z139*K139</f>
        <v>0</v>
      </c>
      <c r="AR139" s="24" t="s">
        <v>487</v>
      </c>
      <c r="AT139" s="24" t="s">
        <v>385</v>
      </c>
      <c r="AU139" s="24" t="s">
        <v>90</v>
      </c>
      <c r="AY139" s="24" t="s">
        <v>236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24" t="s">
        <v>85</v>
      </c>
      <c r="BK139" s="154">
        <f>ROUND(L139*K139,2)</f>
        <v>0</v>
      </c>
      <c r="BL139" s="24" t="s">
        <v>315</v>
      </c>
      <c r="BM139" s="24" t="s">
        <v>1054</v>
      </c>
    </row>
    <row r="140" spans="2:65" s="1" customFormat="1" ht="16.5" customHeight="1">
      <c r="B140" s="48"/>
      <c r="C140" s="271" t="s">
        <v>286</v>
      </c>
      <c r="D140" s="271" t="s">
        <v>385</v>
      </c>
      <c r="E140" s="272" t="s">
        <v>824</v>
      </c>
      <c r="F140" s="273" t="s">
        <v>825</v>
      </c>
      <c r="G140" s="273"/>
      <c r="H140" s="273"/>
      <c r="I140" s="273"/>
      <c r="J140" s="274" t="s">
        <v>438</v>
      </c>
      <c r="K140" s="275">
        <v>2</v>
      </c>
      <c r="L140" s="276">
        <v>0</v>
      </c>
      <c r="M140" s="277"/>
      <c r="N140" s="275">
        <f>ROUND(L140*K140,2)</f>
        <v>0</v>
      </c>
      <c r="O140" s="233"/>
      <c r="P140" s="233"/>
      <c r="Q140" s="233"/>
      <c r="R140" s="50"/>
      <c r="T140" s="236" t="s">
        <v>21</v>
      </c>
      <c r="U140" s="58" t="s">
        <v>43</v>
      </c>
      <c r="V140" s="49"/>
      <c r="W140" s="237">
        <f>V140*K140</f>
        <v>0</v>
      </c>
      <c r="X140" s="237">
        <v>0.00022</v>
      </c>
      <c r="Y140" s="237">
        <f>X140*K140</f>
        <v>0.00044</v>
      </c>
      <c r="Z140" s="237">
        <v>0</v>
      </c>
      <c r="AA140" s="238">
        <f>Z140*K140</f>
        <v>0</v>
      </c>
      <c r="AR140" s="24" t="s">
        <v>487</v>
      </c>
      <c r="AT140" s="24" t="s">
        <v>385</v>
      </c>
      <c r="AU140" s="24" t="s">
        <v>90</v>
      </c>
      <c r="AY140" s="24" t="s">
        <v>236</v>
      </c>
      <c r="BE140" s="154">
        <f>IF(U140="základní",N140,0)</f>
        <v>0</v>
      </c>
      <c r="BF140" s="154">
        <f>IF(U140="snížená",N140,0)</f>
        <v>0</v>
      </c>
      <c r="BG140" s="154">
        <f>IF(U140="zákl. přenesená",N140,0)</f>
        <v>0</v>
      </c>
      <c r="BH140" s="154">
        <f>IF(U140="sníž. přenesená",N140,0)</f>
        <v>0</v>
      </c>
      <c r="BI140" s="154">
        <f>IF(U140="nulová",N140,0)</f>
        <v>0</v>
      </c>
      <c r="BJ140" s="24" t="s">
        <v>85</v>
      </c>
      <c r="BK140" s="154">
        <f>ROUND(L140*K140,2)</f>
        <v>0</v>
      </c>
      <c r="BL140" s="24" t="s">
        <v>315</v>
      </c>
      <c r="BM140" s="24" t="s">
        <v>1055</v>
      </c>
    </row>
    <row r="141" spans="2:63" s="10" customFormat="1" ht="37.4" customHeight="1">
      <c r="B141" s="215"/>
      <c r="C141" s="216"/>
      <c r="D141" s="217" t="s">
        <v>211</v>
      </c>
      <c r="E141" s="217"/>
      <c r="F141" s="217"/>
      <c r="G141" s="217"/>
      <c r="H141" s="217"/>
      <c r="I141" s="217"/>
      <c r="J141" s="217"/>
      <c r="K141" s="217"/>
      <c r="L141" s="217"/>
      <c r="M141" s="217"/>
      <c r="N141" s="269">
        <f>BK141</f>
        <v>0</v>
      </c>
      <c r="O141" s="270"/>
      <c r="P141" s="270"/>
      <c r="Q141" s="270"/>
      <c r="R141" s="219"/>
      <c r="T141" s="220"/>
      <c r="U141" s="216"/>
      <c r="V141" s="216"/>
      <c r="W141" s="221">
        <f>W142+W152</f>
        <v>0</v>
      </c>
      <c r="X141" s="216"/>
      <c r="Y141" s="221">
        <f>Y142+Y152</f>
        <v>7.278395999999999</v>
      </c>
      <c r="Z141" s="216"/>
      <c r="AA141" s="222">
        <f>AA142+AA152</f>
        <v>0</v>
      </c>
      <c r="AR141" s="223" t="s">
        <v>250</v>
      </c>
      <c r="AT141" s="224" t="s">
        <v>77</v>
      </c>
      <c r="AU141" s="224" t="s">
        <v>78</v>
      </c>
      <c r="AY141" s="223" t="s">
        <v>236</v>
      </c>
      <c r="BK141" s="225">
        <f>BK142+BK152</f>
        <v>0</v>
      </c>
    </row>
    <row r="142" spans="2:63" s="10" customFormat="1" ht="19.9" customHeight="1">
      <c r="B142" s="215"/>
      <c r="C142" s="216"/>
      <c r="D142" s="226" t="s">
        <v>789</v>
      </c>
      <c r="E142" s="226"/>
      <c r="F142" s="226"/>
      <c r="G142" s="226"/>
      <c r="H142" s="226"/>
      <c r="I142" s="226"/>
      <c r="J142" s="226"/>
      <c r="K142" s="226"/>
      <c r="L142" s="226"/>
      <c r="M142" s="226"/>
      <c r="N142" s="227">
        <f>BK142</f>
        <v>0</v>
      </c>
      <c r="O142" s="228"/>
      <c r="P142" s="228"/>
      <c r="Q142" s="228"/>
      <c r="R142" s="219"/>
      <c r="T142" s="220"/>
      <c r="U142" s="216"/>
      <c r="V142" s="216"/>
      <c r="W142" s="221">
        <f>SUM(W143:W151)</f>
        <v>0</v>
      </c>
      <c r="X142" s="216"/>
      <c r="Y142" s="221">
        <f>SUM(Y143:Y151)</f>
        <v>0.052879999999999996</v>
      </c>
      <c r="Z142" s="216"/>
      <c r="AA142" s="222">
        <f>SUM(AA143:AA151)</f>
        <v>0</v>
      </c>
      <c r="AR142" s="223" t="s">
        <v>250</v>
      </c>
      <c r="AT142" s="224" t="s">
        <v>77</v>
      </c>
      <c r="AU142" s="224" t="s">
        <v>85</v>
      </c>
      <c r="AY142" s="223" t="s">
        <v>236</v>
      </c>
      <c r="BK142" s="225">
        <f>SUM(BK143:BK151)</f>
        <v>0</v>
      </c>
    </row>
    <row r="143" spans="2:65" s="1" customFormat="1" ht="16.5" customHeight="1">
      <c r="B143" s="48"/>
      <c r="C143" s="271" t="s">
        <v>290</v>
      </c>
      <c r="D143" s="271" t="s">
        <v>385</v>
      </c>
      <c r="E143" s="272" t="s">
        <v>827</v>
      </c>
      <c r="F143" s="273" t="s">
        <v>828</v>
      </c>
      <c r="G143" s="273"/>
      <c r="H143" s="273"/>
      <c r="I143" s="273"/>
      <c r="J143" s="274" t="s">
        <v>766</v>
      </c>
      <c r="K143" s="275">
        <v>2</v>
      </c>
      <c r="L143" s="276">
        <v>0</v>
      </c>
      <c r="M143" s="277"/>
      <c r="N143" s="275">
        <f>ROUND(L143*K143,2)</f>
        <v>0</v>
      </c>
      <c r="O143" s="233"/>
      <c r="P143" s="233"/>
      <c r="Q143" s="233"/>
      <c r="R143" s="50"/>
      <c r="T143" s="236" t="s">
        <v>21</v>
      </c>
      <c r="U143" s="58" t="s">
        <v>43</v>
      </c>
      <c r="V143" s="49"/>
      <c r="W143" s="237">
        <f>V143*K143</f>
        <v>0</v>
      </c>
      <c r="X143" s="237">
        <v>0</v>
      </c>
      <c r="Y143" s="237">
        <f>X143*K143</f>
        <v>0</v>
      </c>
      <c r="Z143" s="237">
        <v>0</v>
      </c>
      <c r="AA143" s="238">
        <f>Z143*K143</f>
        <v>0</v>
      </c>
      <c r="AR143" s="24" t="s">
        <v>767</v>
      </c>
      <c r="AT143" s="24" t="s">
        <v>385</v>
      </c>
      <c r="AU143" s="24" t="s">
        <v>90</v>
      </c>
      <c r="AY143" s="24" t="s">
        <v>236</v>
      </c>
      <c r="BE143" s="154">
        <f>IF(U143="základní",N143,0)</f>
        <v>0</v>
      </c>
      <c r="BF143" s="154">
        <f>IF(U143="snížená",N143,0)</f>
        <v>0</v>
      </c>
      <c r="BG143" s="154">
        <f>IF(U143="zákl. přenesená",N143,0)</f>
        <v>0</v>
      </c>
      <c r="BH143" s="154">
        <f>IF(U143="sníž. přenesená",N143,0)</f>
        <v>0</v>
      </c>
      <c r="BI143" s="154">
        <f>IF(U143="nulová",N143,0)</f>
        <v>0</v>
      </c>
      <c r="BJ143" s="24" t="s">
        <v>85</v>
      </c>
      <c r="BK143" s="154">
        <f>ROUND(L143*K143,2)</f>
        <v>0</v>
      </c>
      <c r="BL143" s="24" t="s">
        <v>767</v>
      </c>
      <c r="BM143" s="24" t="s">
        <v>1056</v>
      </c>
    </row>
    <row r="144" spans="2:65" s="1" customFormat="1" ht="25.5" customHeight="1">
      <c r="B144" s="48"/>
      <c r="C144" s="229" t="s">
        <v>300</v>
      </c>
      <c r="D144" s="229" t="s">
        <v>237</v>
      </c>
      <c r="E144" s="230" t="s">
        <v>849</v>
      </c>
      <c r="F144" s="231" t="s">
        <v>850</v>
      </c>
      <c r="G144" s="231"/>
      <c r="H144" s="231"/>
      <c r="I144" s="231"/>
      <c r="J144" s="232" t="s">
        <v>438</v>
      </c>
      <c r="K144" s="233">
        <v>2</v>
      </c>
      <c r="L144" s="234">
        <v>0</v>
      </c>
      <c r="M144" s="235"/>
      <c r="N144" s="233">
        <f>ROUND(L144*K144,2)</f>
        <v>0</v>
      </c>
      <c r="O144" s="233"/>
      <c r="P144" s="233"/>
      <c r="Q144" s="233"/>
      <c r="R144" s="50"/>
      <c r="T144" s="236" t="s">
        <v>21</v>
      </c>
      <c r="U144" s="58" t="s">
        <v>43</v>
      </c>
      <c r="V144" s="49"/>
      <c r="W144" s="237">
        <f>V144*K144</f>
        <v>0</v>
      </c>
      <c r="X144" s="237">
        <v>0</v>
      </c>
      <c r="Y144" s="237">
        <f>X144*K144</f>
        <v>0</v>
      </c>
      <c r="Z144" s="237">
        <v>0</v>
      </c>
      <c r="AA144" s="238">
        <f>Z144*K144</f>
        <v>0</v>
      </c>
      <c r="AR144" s="24" t="s">
        <v>369</v>
      </c>
      <c r="AT144" s="24" t="s">
        <v>237</v>
      </c>
      <c r="AU144" s="24" t="s">
        <v>90</v>
      </c>
      <c r="AY144" s="24" t="s">
        <v>236</v>
      </c>
      <c r="BE144" s="154">
        <f>IF(U144="základní",N144,0)</f>
        <v>0</v>
      </c>
      <c r="BF144" s="154">
        <f>IF(U144="snížená",N144,0)</f>
        <v>0</v>
      </c>
      <c r="BG144" s="154">
        <f>IF(U144="zákl. přenesená",N144,0)</f>
        <v>0</v>
      </c>
      <c r="BH144" s="154">
        <f>IF(U144="sníž. přenesená",N144,0)</f>
        <v>0</v>
      </c>
      <c r="BI144" s="154">
        <f>IF(U144="nulová",N144,0)</f>
        <v>0</v>
      </c>
      <c r="BJ144" s="24" t="s">
        <v>85</v>
      </c>
      <c r="BK144" s="154">
        <f>ROUND(L144*K144,2)</f>
        <v>0</v>
      </c>
      <c r="BL144" s="24" t="s">
        <v>369</v>
      </c>
      <c r="BM144" s="24" t="s">
        <v>1057</v>
      </c>
    </row>
    <row r="145" spans="2:65" s="1" customFormat="1" ht="16.5" customHeight="1">
      <c r="B145" s="48"/>
      <c r="C145" s="271" t="s">
        <v>305</v>
      </c>
      <c r="D145" s="271" t="s">
        <v>385</v>
      </c>
      <c r="E145" s="272" t="s">
        <v>852</v>
      </c>
      <c r="F145" s="273" t="s">
        <v>853</v>
      </c>
      <c r="G145" s="273"/>
      <c r="H145" s="273"/>
      <c r="I145" s="273"/>
      <c r="J145" s="274" t="s">
        <v>766</v>
      </c>
      <c r="K145" s="275">
        <v>2</v>
      </c>
      <c r="L145" s="276">
        <v>0</v>
      </c>
      <c r="M145" s="277"/>
      <c r="N145" s="275">
        <f>ROUND(L145*K145,2)</f>
        <v>0</v>
      </c>
      <c r="O145" s="233"/>
      <c r="P145" s="233"/>
      <c r="Q145" s="233"/>
      <c r="R145" s="50"/>
      <c r="T145" s="236" t="s">
        <v>21</v>
      </c>
      <c r="U145" s="58" t="s">
        <v>43</v>
      </c>
      <c r="V145" s="49"/>
      <c r="W145" s="237">
        <f>V145*K145</f>
        <v>0</v>
      </c>
      <c r="X145" s="237">
        <v>0</v>
      </c>
      <c r="Y145" s="237">
        <f>X145*K145</f>
        <v>0</v>
      </c>
      <c r="Z145" s="237">
        <v>0</v>
      </c>
      <c r="AA145" s="238">
        <f>Z145*K145</f>
        <v>0</v>
      </c>
      <c r="AR145" s="24" t="s">
        <v>767</v>
      </c>
      <c r="AT145" s="24" t="s">
        <v>385</v>
      </c>
      <c r="AU145" s="24" t="s">
        <v>90</v>
      </c>
      <c r="AY145" s="24" t="s">
        <v>236</v>
      </c>
      <c r="BE145" s="154">
        <f>IF(U145="základní",N145,0)</f>
        <v>0</v>
      </c>
      <c r="BF145" s="154">
        <f>IF(U145="snížená",N145,0)</f>
        <v>0</v>
      </c>
      <c r="BG145" s="154">
        <f>IF(U145="zákl. přenesená",N145,0)</f>
        <v>0</v>
      </c>
      <c r="BH145" s="154">
        <f>IF(U145="sníž. přenesená",N145,0)</f>
        <v>0</v>
      </c>
      <c r="BI145" s="154">
        <f>IF(U145="nulová",N145,0)</f>
        <v>0</v>
      </c>
      <c r="BJ145" s="24" t="s">
        <v>85</v>
      </c>
      <c r="BK145" s="154">
        <f>ROUND(L145*K145,2)</f>
        <v>0</v>
      </c>
      <c r="BL145" s="24" t="s">
        <v>767</v>
      </c>
      <c r="BM145" s="24" t="s">
        <v>1058</v>
      </c>
    </row>
    <row r="146" spans="2:65" s="1" customFormat="1" ht="25.5" customHeight="1">
      <c r="B146" s="48"/>
      <c r="C146" s="229" t="s">
        <v>11</v>
      </c>
      <c r="D146" s="229" t="s">
        <v>237</v>
      </c>
      <c r="E146" s="230" t="s">
        <v>830</v>
      </c>
      <c r="F146" s="231" t="s">
        <v>831</v>
      </c>
      <c r="G146" s="231"/>
      <c r="H146" s="231"/>
      <c r="I146" s="231"/>
      <c r="J146" s="232" t="s">
        <v>438</v>
      </c>
      <c r="K146" s="233">
        <v>2</v>
      </c>
      <c r="L146" s="234">
        <v>0</v>
      </c>
      <c r="M146" s="235"/>
      <c r="N146" s="233">
        <f>ROUND(L146*K146,2)</f>
        <v>0</v>
      </c>
      <c r="O146" s="233"/>
      <c r="P146" s="233"/>
      <c r="Q146" s="233"/>
      <c r="R146" s="50"/>
      <c r="T146" s="236" t="s">
        <v>21</v>
      </c>
      <c r="U146" s="58" t="s">
        <v>43</v>
      </c>
      <c r="V146" s="49"/>
      <c r="W146" s="237">
        <f>V146*K146</f>
        <v>0</v>
      </c>
      <c r="X146" s="237">
        <v>0</v>
      </c>
      <c r="Y146" s="237">
        <f>X146*K146</f>
        <v>0</v>
      </c>
      <c r="Z146" s="237">
        <v>0</v>
      </c>
      <c r="AA146" s="238">
        <f>Z146*K146</f>
        <v>0</v>
      </c>
      <c r="AR146" s="24" t="s">
        <v>369</v>
      </c>
      <c r="AT146" s="24" t="s">
        <v>237</v>
      </c>
      <c r="AU146" s="24" t="s">
        <v>90</v>
      </c>
      <c r="AY146" s="24" t="s">
        <v>236</v>
      </c>
      <c r="BE146" s="154">
        <f>IF(U146="základní",N146,0)</f>
        <v>0</v>
      </c>
      <c r="BF146" s="154">
        <f>IF(U146="snížená",N146,0)</f>
        <v>0</v>
      </c>
      <c r="BG146" s="154">
        <f>IF(U146="zákl. přenesená",N146,0)</f>
        <v>0</v>
      </c>
      <c r="BH146" s="154">
        <f>IF(U146="sníž. přenesená",N146,0)</f>
        <v>0</v>
      </c>
      <c r="BI146" s="154">
        <f>IF(U146="nulová",N146,0)</f>
        <v>0</v>
      </c>
      <c r="BJ146" s="24" t="s">
        <v>85</v>
      </c>
      <c r="BK146" s="154">
        <f>ROUND(L146*K146,2)</f>
        <v>0</v>
      </c>
      <c r="BL146" s="24" t="s">
        <v>369</v>
      </c>
      <c r="BM146" s="24" t="s">
        <v>1059</v>
      </c>
    </row>
    <row r="147" spans="2:65" s="1" customFormat="1" ht="16.5" customHeight="1">
      <c r="B147" s="48"/>
      <c r="C147" s="271" t="s">
        <v>315</v>
      </c>
      <c r="D147" s="271" t="s">
        <v>385</v>
      </c>
      <c r="E147" s="272" t="s">
        <v>833</v>
      </c>
      <c r="F147" s="273" t="s">
        <v>834</v>
      </c>
      <c r="G147" s="273"/>
      <c r="H147" s="273"/>
      <c r="I147" s="273"/>
      <c r="J147" s="274" t="s">
        <v>766</v>
      </c>
      <c r="K147" s="275">
        <v>2</v>
      </c>
      <c r="L147" s="276">
        <v>0</v>
      </c>
      <c r="M147" s="277"/>
      <c r="N147" s="275">
        <f>ROUND(L147*K147,2)</f>
        <v>0</v>
      </c>
      <c r="O147" s="233"/>
      <c r="P147" s="233"/>
      <c r="Q147" s="233"/>
      <c r="R147" s="50"/>
      <c r="T147" s="236" t="s">
        <v>21</v>
      </c>
      <c r="U147" s="58" t="s">
        <v>43</v>
      </c>
      <c r="V147" s="49"/>
      <c r="W147" s="237">
        <f>V147*K147</f>
        <v>0</v>
      </c>
      <c r="X147" s="237">
        <v>0</v>
      </c>
      <c r="Y147" s="237">
        <f>X147*K147</f>
        <v>0</v>
      </c>
      <c r="Z147" s="237">
        <v>0</v>
      </c>
      <c r="AA147" s="238">
        <f>Z147*K147</f>
        <v>0</v>
      </c>
      <c r="AR147" s="24" t="s">
        <v>835</v>
      </c>
      <c r="AT147" s="24" t="s">
        <v>385</v>
      </c>
      <c r="AU147" s="24" t="s">
        <v>90</v>
      </c>
      <c r="AY147" s="24" t="s">
        <v>236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24" t="s">
        <v>85</v>
      </c>
      <c r="BK147" s="154">
        <f>ROUND(L147*K147,2)</f>
        <v>0</v>
      </c>
      <c r="BL147" s="24" t="s">
        <v>369</v>
      </c>
      <c r="BM147" s="24" t="s">
        <v>1060</v>
      </c>
    </row>
    <row r="148" spans="2:65" s="1" customFormat="1" ht="38.25" customHeight="1">
      <c r="B148" s="48"/>
      <c r="C148" s="229" t="s">
        <v>319</v>
      </c>
      <c r="D148" s="229" t="s">
        <v>237</v>
      </c>
      <c r="E148" s="230" t="s">
        <v>837</v>
      </c>
      <c r="F148" s="231" t="s">
        <v>838</v>
      </c>
      <c r="G148" s="231"/>
      <c r="H148" s="231"/>
      <c r="I148" s="231"/>
      <c r="J148" s="232" t="s">
        <v>293</v>
      </c>
      <c r="K148" s="233">
        <v>52</v>
      </c>
      <c r="L148" s="234">
        <v>0</v>
      </c>
      <c r="M148" s="235"/>
      <c r="N148" s="233">
        <f>ROUND(L148*K148,2)</f>
        <v>0</v>
      </c>
      <c r="O148" s="233"/>
      <c r="P148" s="233"/>
      <c r="Q148" s="233"/>
      <c r="R148" s="50"/>
      <c r="T148" s="236" t="s">
        <v>21</v>
      </c>
      <c r="U148" s="58" t="s">
        <v>43</v>
      </c>
      <c r="V148" s="49"/>
      <c r="W148" s="237">
        <f>V148*K148</f>
        <v>0</v>
      </c>
      <c r="X148" s="237">
        <v>0</v>
      </c>
      <c r="Y148" s="237">
        <f>X148*K148</f>
        <v>0</v>
      </c>
      <c r="Z148" s="237">
        <v>0</v>
      </c>
      <c r="AA148" s="238">
        <f>Z148*K148</f>
        <v>0</v>
      </c>
      <c r="AR148" s="24" t="s">
        <v>369</v>
      </c>
      <c r="AT148" s="24" t="s">
        <v>237</v>
      </c>
      <c r="AU148" s="24" t="s">
        <v>90</v>
      </c>
      <c r="AY148" s="24" t="s">
        <v>236</v>
      </c>
      <c r="BE148" s="154">
        <f>IF(U148="základní",N148,0)</f>
        <v>0</v>
      </c>
      <c r="BF148" s="154">
        <f>IF(U148="snížená",N148,0)</f>
        <v>0</v>
      </c>
      <c r="BG148" s="154">
        <f>IF(U148="zákl. přenesená",N148,0)</f>
        <v>0</v>
      </c>
      <c r="BH148" s="154">
        <f>IF(U148="sníž. přenesená",N148,0)</f>
        <v>0</v>
      </c>
      <c r="BI148" s="154">
        <f>IF(U148="nulová",N148,0)</f>
        <v>0</v>
      </c>
      <c r="BJ148" s="24" t="s">
        <v>85</v>
      </c>
      <c r="BK148" s="154">
        <f>ROUND(L148*K148,2)</f>
        <v>0</v>
      </c>
      <c r="BL148" s="24" t="s">
        <v>369</v>
      </c>
      <c r="BM148" s="24" t="s">
        <v>1061</v>
      </c>
    </row>
    <row r="149" spans="2:65" s="1" customFormat="1" ht="16.5" customHeight="1">
      <c r="B149" s="48"/>
      <c r="C149" s="271" t="s">
        <v>324</v>
      </c>
      <c r="D149" s="271" t="s">
        <v>385</v>
      </c>
      <c r="E149" s="272" t="s">
        <v>840</v>
      </c>
      <c r="F149" s="273" t="s">
        <v>841</v>
      </c>
      <c r="G149" s="273"/>
      <c r="H149" s="273"/>
      <c r="I149" s="273"/>
      <c r="J149" s="274" t="s">
        <v>395</v>
      </c>
      <c r="K149" s="275">
        <v>49.9</v>
      </c>
      <c r="L149" s="276">
        <v>0</v>
      </c>
      <c r="M149" s="277"/>
      <c r="N149" s="275">
        <f>ROUND(L149*K149,2)</f>
        <v>0</v>
      </c>
      <c r="O149" s="233"/>
      <c r="P149" s="233"/>
      <c r="Q149" s="233"/>
      <c r="R149" s="50"/>
      <c r="T149" s="236" t="s">
        <v>21</v>
      </c>
      <c r="U149" s="58" t="s">
        <v>43</v>
      </c>
      <c r="V149" s="49"/>
      <c r="W149" s="237">
        <f>V149*K149</f>
        <v>0</v>
      </c>
      <c r="X149" s="237">
        <v>0.001</v>
      </c>
      <c r="Y149" s="237">
        <f>X149*K149</f>
        <v>0.0499</v>
      </c>
      <c r="Z149" s="237">
        <v>0</v>
      </c>
      <c r="AA149" s="238">
        <f>Z149*K149</f>
        <v>0</v>
      </c>
      <c r="AR149" s="24" t="s">
        <v>767</v>
      </c>
      <c r="AT149" s="24" t="s">
        <v>385</v>
      </c>
      <c r="AU149" s="24" t="s">
        <v>90</v>
      </c>
      <c r="AY149" s="24" t="s">
        <v>236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24" t="s">
        <v>85</v>
      </c>
      <c r="BK149" s="154">
        <f>ROUND(L149*K149,2)</f>
        <v>0</v>
      </c>
      <c r="BL149" s="24" t="s">
        <v>767</v>
      </c>
      <c r="BM149" s="24" t="s">
        <v>1062</v>
      </c>
    </row>
    <row r="150" spans="2:65" s="1" customFormat="1" ht="25.5" customHeight="1">
      <c r="B150" s="48"/>
      <c r="C150" s="229" t="s">
        <v>329</v>
      </c>
      <c r="D150" s="229" t="s">
        <v>237</v>
      </c>
      <c r="E150" s="230" t="s">
        <v>843</v>
      </c>
      <c r="F150" s="231" t="s">
        <v>844</v>
      </c>
      <c r="G150" s="231"/>
      <c r="H150" s="231"/>
      <c r="I150" s="231"/>
      <c r="J150" s="232" t="s">
        <v>293</v>
      </c>
      <c r="K150" s="233">
        <v>3.14</v>
      </c>
      <c r="L150" s="234">
        <v>0</v>
      </c>
      <c r="M150" s="235"/>
      <c r="N150" s="233">
        <f>ROUND(L150*K150,2)</f>
        <v>0</v>
      </c>
      <c r="O150" s="233"/>
      <c r="P150" s="233"/>
      <c r="Q150" s="233"/>
      <c r="R150" s="50"/>
      <c r="T150" s="236" t="s">
        <v>21</v>
      </c>
      <c r="U150" s="58" t="s">
        <v>43</v>
      </c>
      <c r="V150" s="49"/>
      <c r="W150" s="237">
        <f>V150*K150</f>
        <v>0</v>
      </c>
      <c r="X150" s="237">
        <v>0</v>
      </c>
      <c r="Y150" s="237">
        <f>X150*K150</f>
        <v>0</v>
      </c>
      <c r="Z150" s="237">
        <v>0</v>
      </c>
      <c r="AA150" s="238">
        <f>Z150*K150</f>
        <v>0</v>
      </c>
      <c r="AR150" s="24" t="s">
        <v>369</v>
      </c>
      <c r="AT150" s="24" t="s">
        <v>237</v>
      </c>
      <c r="AU150" s="24" t="s">
        <v>90</v>
      </c>
      <c r="AY150" s="24" t="s">
        <v>236</v>
      </c>
      <c r="BE150" s="154">
        <f>IF(U150="základní",N150,0)</f>
        <v>0</v>
      </c>
      <c r="BF150" s="154">
        <f>IF(U150="snížená",N150,0)</f>
        <v>0</v>
      </c>
      <c r="BG150" s="154">
        <f>IF(U150="zákl. přenesená",N150,0)</f>
        <v>0</v>
      </c>
      <c r="BH150" s="154">
        <f>IF(U150="sníž. přenesená",N150,0)</f>
        <v>0</v>
      </c>
      <c r="BI150" s="154">
        <f>IF(U150="nulová",N150,0)</f>
        <v>0</v>
      </c>
      <c r="BJ150" s="24" t="s">
        <v>85</v>
      </c>
      <c r="BK150" s="154">
        <f>ROUND(L150*K150,2)</f>
        <v>0</v>
      </c>
      <c r="BL150" s="24" t="s">
        <v>369</v>
      </c>
      <c r="BM150" s="24" t="s">
        <v>1063</v>
      </c>
    </row>
    <row r="151" spans="2:65" s="1" customFormat="1" ht="16.5" customHeight="1">
      <c r="B151" s="48"/>
      <c r="C151" s="271" t="s">
        <v>333</v>
      </c>
      <c r="D151" s="271" t="s">
        <v>385</v>
      </c>
      <c r="E151" s="272" t="s">
        <v>846</v>
      </c>
      <c r="F151" s="273" t="s">
        <v>847</v>
      </c>
      <c r="G151" s="273"/>
      <c r="H151" s="273"/>
      <c r="I151" s="273"/>
      <c r="J151" s="274" t="s">
        <v>395</v>
      </c>
      <c r="K151" s="275">
        <v>2.98</v>
      </c>
      <c r="L151" s="276">
        <v>0</v>
      </c>
      <c r="M151" s="277"/>
      <c r="N151" s="275">
        <f>ROUND(L151*K151,2)</f>
        <v>0</v>
      </c>
      <c r="O151" s="233"/>
      <c r="P151" s="233"/>
      <c r="Q151" s="233"/>
      <c r="R151" s="50"/>
      <c r="T151" s="236" t="s">
        <v>21</v>
      </c>
      <c r="U151" s="58" t="s">
        <v>43</v>
      </c>
      <c r="V151" s="49"/>
      <c r="W151" s="237">
        <f>V151*K151</f>
        <v>0</v>
      </c>
      <c r="X151" s="237">
        <v>0.001</v>
      </c>
      <c r="Y151" s="237">
        <f>X151*K151</f>
        <v>0.00298</v>
      </c>
      <c r="Z151" s="237">
        <v>0</v>
      </c>
      <c r="AA151" s="238">
        <f>Z151*K151</f>
        <v>0</v>
      </c>
      <c r="AR151" s="24" t="s">
        <v>767</v>
      </c>
      <c r="AT151" s="24" t="s">
        <v>385</v>
      </c>
      <c r="AU151" s="24" t="s">
        <v>90</v>
      </c>
      <c r="AY151" s="24" t="s">
        <v>236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24" t="s">
        <v>85</v>
      </c>
      <c r="BK151" s="154">
        <f>ROUND(L151*K151,2)</f>
        <v>0</v>
      </c>
      <c r="BL151" s="24" t="s">
        <v>767</v>
      </c>
      <c r="BM151" s="24" t="s">
        <v>1064</v>
      </c>
    </row>
    <row r="152" spans="2:63" s="10" customFormat="1" ht="29.85" customHeight="1">
      <c r="B152" s="215"/>
      <c r="C152" s="216"/>
      <c r="D152" s="226" t="s">
        <v>212</v>
      </c>
      <c r="E152" s="226"/>
      <c r="F152" s="226"/>
      <c r="G152" s="226"/>
      <c r="H152" s="226"/>
      <c r="I152" s="226"/>
      <c r="J152" s="226"/>
      <c r="K152" s="226"/>
      <c r="L152" s="226"/>
      <c r="M152" s="226"/>
      <c r="N152" s="278">
        <f>BK152</f>
        <v>0</v>
      </c>
      <c r="O152" s="279"/>
      <c r="P152" s="279"/>
      <c r="Q152" s="279"/>
      <c r="R152" s="219"/>
      <c r="T152" s="220"/>
      <c r="U152" s="216"/>
      <c r="V152" s="216"/>
      <c r="W152" s="221">
        <f>SUM(W153:W163)</f>
        <v>0</v>
      </c>
      <c r="X152" s="216"/>
      <c r="Y152" s="221">
        <f>SUM(Y153:Y163)</f>
        <v>7.225515999999999</v>
      </c>
      <c r="Z152" s="216"/>
      <c r="AA152" s="222">
        <f>SUM(AA153:AA163)</f>
        <v>0</v>
      </c>
      <c r="AR152" s="223" t="s">
        <v>250</v>
      </c>
      <c r="AT152" s="224" t="s">
        <v>77</v>
      </c>
      <c r="AU152" s="224" t="s">
        <v>85</v>
      </c>
      <c r="AY152" s="223" t="s">
        <v>236</v>
      </c>
      <c r="BK152" s="225">
        <f>SUM(BK153:BK163)</f>
        <v>0</v>
      </c>
    </row>
    <row r="153" spans="2:65" s="1" customFormat="1" ht="25.5" customHeight="1">
      <c r="B153" s="48"/>
      <c r="C153" s="229" t="s">
        <v>10</v>
      </c>
      <c r="D153" s="229" t="s">
        <v>237</v>
      </c>
      <c r="E153" s="230" t="s">
        <v>855</v>
      </c>
      <c r="F153" s="231" t="s">
        <v>856</v>
      </c>
      <c r="G153" s="231"/>
      <c r="H153" s="231"/>
      <c r="I153" s="231"/>
      <c r="J153" s="232" t="s">
        <v>593</v>
      </c>
      <c r="K153" s="233">
        <v>1.4</v>
      </c>
      <c r="L153" s="234">
        <v>0</v>
      </c>
      <c r="M153" s="235"/>
      <c r="N153" s="233">
        <f>ROUND(L153*K153,2)</f>
        <v>0</v>
      </c>
      <c r="O153" s="233"/>
      <c r="P153" s="233"/>
      <c r="Q153" s="233"/>
      <c r="R153" s="50"/>
      <c r="T153" s="236" t="s">
        <v>21</v>
      </c>
      <c r="U153" s="58" t="s">
        <v>43</v>
      </c>
      <c r="V153" s="49"/>
      <c r="W153" s="237">
        <f>V153*K153</f>
        <v>0</v>
      </c>
      <c r="X153" s="237">
        <v>0</v>
      </c>
      <c r="Y153" s="237">
        <f>X153*K153</f>
        <v>0</v>
      </c>
      <c r="Z153" s="237">
        <v>0</v>
      </c>
      <c r="AA153" s="238">
        <f>Z153*K153</f>
        <v>0</v>
      </c>
      <c r="AR153" s="24" t="s">
        <v>369</v>
      </c>
      <c r="AT153" s="24" t="s">
        <v>237</v>
      </c>
      <c r="AU153" s="24" t="s">
        <v>90</v>
      </c>
      <c r="AY153" s="24" t="s">
        <v>236</v>
      </c>
      <c r="BE153" s="154">
        <f>IF(U153="základní",N153,0)</f>
        <v>0</v>
      </c>
      <c r="BF153" s="154">
        <f>IF(U153="snížená",N153,0)</f>
        <v>0</v>
      </c>
      <c r="BG153" s="154">
        <f>IF(U153="zákl. přenesená",N153,0)</f>
        <v>0</v>
      </c>
      <c r="BH153" s="154">
        <f>IF(U153="sníž. přenesená",N153,0)</f>
        <v>0</v>
      </c>
      <c r="BI153" s="154">
        <f>IF(U153="nulová",N153,0)</f>
        <v>0</v>
      </c>
      <c r="BJ153" s="24" t="s">
        <v>85</v>
      </c>
      <c r="BK153" s="154">
        <f>ROUND(L153*K153,2)</f>
        <v>0</v>
      </c>
      <c r="BL153" s="24" t="s">
        <v>369</v>
      </c>
      <c r="BM153" s="24" t="s">
        <v>1065</v>
      </c>
    </row>
    <row r="154" spans="2:65" s="1" customFormat="1" ht="25.5" customHeight="1">
      <c r="B154" s="48"/>
      <c r="C154" s="229" t="s">
        <v>341</v>
      </c>
      <c r="D154" s="229" t="s">
        <v>237</v>
      </c>
      <c r="E154" s="230" t="s">
        <v>858</v>
      </c>
      <c r="F154" s="231" t="s">
        <v>859</v>
      </c>
      <c r="G154" s="231"/>
      <c r="H154" s="231"/>
      <c r="I154" s="231"/>
      <c r="J154" s="232" t="s">
        <v>593</v>
      </c>
      <c r="K154" s="233">
        <v>1.4</v>
      </c>
      <c r="L154" s="234">
        <v>0</v>
      </c>
      <c r="M154" s="235"/>
      <c r="N154" s="233">
        <f>ROUND(L154*K154,2)</f>
        <v>0</v>
      </c>
      <c r="O154" s="233"/>
      <c r="P154" s="233"/>
      <c r="Q154" s="233"/>
      <c r="R154" s="50"/>
      <c r="T154" s="236" t="s">
        <v>21</v>
      </c>
      <c r="U154" s="58" t="s">
        <v>43</v>
      </c>
      <c r="V154" s="49"/>
      <c r="W154" s="237">
        <f>V154*K154</f>
        <v>0</v>
      </c>
      <c r="X154" s="237">
        <v>2.25634</v>
      </c>
      <c r="Y154" s="237">
        <f>X154*K154</f>
        <v>3.1588759999999994</v>
      </c>
      <c r="Z154" s="237">
        <v>0</v>
      </c>
      <c r="AA154" s="238">
        <f>Z154*K154</f>
        <v>0</v>
      </c>
      <c r="AR154" s="24" t="s">
        <v>369</v>
      </c>
      <c r="AT154" s="24" t="s">
        <v>237</v>
      </c>
      <c r="AU154" s="24" t="s">
        <v>90</v>
      </c>
      <c r="AY154" s="24" t="s">
        <v>236</v>
      </c>
      <c r="BE154" s="154">
        <f>IF(U154="základní",N154,0)</f>
        <v>0</v>
      </c>
      <c r="BF154" s="154">
        <f>IF(U154="snížená",N154,0)</f>
        <v>0</v>
      </c>
      <c r="BG154" s="154">
        <f>IF(U154="zákl. přenesená",N154,0)</f>
        <v>0</v>
      </c>
      <c r="BH154" s="154">
        <f>IF(U154="sníž. přenesená",N154,0)</f>
        <v>0</v>
      </c>
      <c r="BI154" s="154">
        <f>IF(U154="nulová",N154,0)</f>
        <v>0</v>
      </c>
      <c r="BJ154" s="24" t="s">
        <v>85</v>
      </c>
      <c r="BK154" s="154">
        <f>ROUND(L154*K154,2)</f>
        <v>0</v>
      </c>
      <c r="BL154" s="24" t="s">
        <v>369</v>
      </c>
      <c r="BM154" s="24" t="s">
        <v>1066</v>
      </c>
    </row>
    <row r="155" spans="2:65" s="1" customFormat="1" ht="16.5" customHeight="1">
      <c r="B155" s="48"/>
      <c r="C155" s="271" t="s">
        <v>346</v>
      </c>
      <c r="D155" s="271" t="s">
        <v>385</v>
      </c>
      <c r="E155" s="272" t="s">
        <v>861</v>
      </c>
      <c r="F155" s="273" t="s">
        <v>862</v>
      </c>
      <c r="G155" s="273"/>
      <c r="H155" s="273"/>
      <c r="I155" s="273"/>
      <c r="J155" s="274" t="s">
        <v>766</v>
      </c>
      <c r="K155" s="275">
        <v>2</v>
      </c>
      <c r="L155" s="276">
        <v>0</v>
      </c>
      <c r="M155" s="277"/>
      <c r="N155" s="275">
        <f>ROUND(L155*K155,2)</f>
        <v>0</v>
      </c>
      <c r="O155" s="233"/>
      <c r="P155" s="233"/>
      <c r="Q155" s="233"/>
      <c r="R155" s="50"/>
      <c r="T155" s="236" t="s">
        <v>21</v>
      </c>
      <c r="U155" s="58" t="s">
        <v>43</v>
      </c>
      <c r="V155" s="49"/>
      <c r="W155" s="237">
        <f>V155*K155</f>
        <v>0</v>
      </c>
      <c r="X155" s="237">
        <v>0</v>
      </c>
      <c r="Y155" s="237">
        <f>X155*K155</f>
        <v>0</v>
      </c>
      <c r="Z155" s="237">
        <v>0</v>
      </c>
      <c r="AA155" s="238">
        <f>Z155*K155</f>
        <v>0</v>
      </c>
      <c r="AR155" s="24" t="s">
        <v>835</v>
      </c>
      <c r="AT155" s="24" t="s">
        <v>385</v>
      </c>
      <c r="AU155" s="24" t="s">
        <v>90</v>
      </c>
      <c r="AY155" s="24" t="s">
        <v>236</v>
      </c>
      <c r="BE155" s="154">
        <f>IF(U155="základní",N155,0)</f>
        <v>0</v>
      </c>
      <c r="BF155" s="154">
        <f>IF(U155="snížená",N155,0)</f>
        <v>0</v>
      </c>
      <c r="BG155" s="154">
        <f>IF(U155="zákl. přenesená",N155,0)</f>
        <v>0</v>
      </c>
      <c r="BH155" s="154">
        <f>IF(U155="sníž. přenesená",N155,0)</f>
        <v>0</v>
      </c>
      <c r="BI155" s="154">
        <f>IF(U155="nulová",N155,0)</f>
        <v>0</v>
      </c>
      <c r="BJ155" s="24" t="s">
        <v>85</v>
      </c>
      <c r="BK155" s="154">
        <f>ROUND(L155*K155,2)</f>
        <v>0</v>
      </c>
      <c r="BL155" s="24" t="s">
        <v>369</v>
      </c>
      <c r="BM155" s="24" t="s">
        <v>1067</v>
      </c>
    </row>
    <row r="156" spans="2:65" s="1" customFormat="1" ht="38.25" customHeight="1">
      <c r="B156" s="48"/>
      <c r="C156" s="229" t="s">
        <v>352</v>
      </c>
      <c r="D156" s="229" t="s">
        <v>237</v>
      </c>
      <c r="E156" s="230" t="s">
        <v>864</v>
      </c>
      <c r="F156" s="231" t="s">
        <v>865</v>
      </c>
      <c r="G156" s="231"/>
      <c r="H156" s="231"/>
      <c r="I156" s="231"/>
      <c r="J156" s="232" t="s">
        <v>293</v>
      </c>
      <c r="K156" s="233">
        <v>13</v>
      </c>
      <c r="L156" s="234">
        <v>0</v>
      </c>
      <c r="M156" s="235"/>
      <c r="N156" s="233">
        <f>ROUND(L156*K156,2)</f>
        <v>0</v>
      </c>
      <c r="O156" s="233"/>
      <c r="P156" s="233"/>
      <c r="Q156" s="233"/>
      <c r="R156" s="50"/>
      <c r="T156" s="236" t="s">
        <v>21</v>
      </c>
      <c r="U156" s="58" t="s">
        <v>43</v>
      </c>
      <c r="V156" s="49"/>
      <c r="W156" s="237">
        <f>V156*K156</f>
        <v>0</v>
      </c>
      <c r="X156" s="237">
        <v>0</v>
      </c>
      <c r="Y156" s="237">
        <f>X156*K156</f>
        <v>0</v>
      </c>
      <c r="Z156" s="237">
        <v>0</v>
      </c>
      <c r="AA156" s="238">
        <f>Z156*K156</f>
        <v>0</v>
      </c>
      <c r="AR156" s="24" t="s">
        <v>369</v>
      </c>
      <c r="AT156" s="24" t="s">
        <v>237</v>
      </c>
      <c r="AU156" s="24" t="s">
        <v>90</v>
      </c>
      <c r="AY156" s="24" t="s">
        <v>236</v>
      </c>
      <c r="BE156" s="154">
        <f>IF(U156="základní",N156,0)</f>
        <v>0</v>
      </c>
      <c r="BF156" s="154">
        <f>IF(U156="snížená",N156,0)</f>
        <v>0</v>
      </c>
      <c r="BG156" s="154">
        <f>IF(U156="zákl. přenesená",N156,0)</f>
        <v>0</v>
      </c>
      <c r="BH156" s="154">
        <f>IF(U156="sníž. přenesená",N156,0)</f>
        <v>0</v>
      </c>
      <c r="BI156" s="154">
        <f>IF(U156="nulová",N156,0)</f>
        <v>0</v>
      </c>
      <c r="BJ156" s="24" t="s">
        <v>85</v>
      </c>
      <c r="BK156" s="154">
        <f>ROUND(L156*K156,2)</f>
        <v>0</v>
      </c>
      <c r="BL156" s="24" t="s">
        <v>369</v>
      </c>
      <c r="BM156" s="24" t="s">
        <v>1068</v>
      </c>
    </row>
    <row r="157" spans="2:65" s="1" customFormat="1" ht="38.25" customHeight="1">
      <c r="B157" s="48"/>
      <c r="C157" s="229" t="s">
        <v>357</v>
      </c>
      <c r="D157" s="229" t="s">
        <v>237</v>
      </c>
      <c r="E157" s="230" t="s">
        <v>867</v>
      </c>
      <c r="F157" s="231" t="s">
        <v>868</v>
      </c>
      <c r="G157" s="231"/>
      <c r="H157" s="231"/>
      <c r="I157" s="231"/>
      <c r="J157" s="232" t="s">
        <v>293</v>
      </c>
      <c r="K157" s="233">
        <v>39</v>
      </c>
      <c r="L157" s="234">
        <v>0</v>
      </c>
      <c r="M157" s="235"/>
      <c r="N157" s="233">
        <f>ROUND(L157*K157,2)</f>
        <v>0</v>
      </c>
      <c r="O157" s="233"/>
      <c r="P157" s="233"/>
      <c r="Q157" s="233"/>
      <c r="R157" s="50"/>
      <c r="T157" s="236" t="s">
        <v>21</v>
      </c>
      <c r="U157" s="58" t="s">
        <v>43</v>
      </c>
      <c r="V157" s="49"/>
      <c r="W157" s="237">
        <f>V157*K157</f>
        <v>0</v>
      </c>
      <c r="X157" s="237">
        <v>0</v>
      </c>
      <c r="Y157" s="237">
        <f>X157*K157</f>
        <v>0</v>
      </c>
      <c r="Z157" s="237">
        <v>0</v>
      </c>
      <c r="AA157" s="238">
        <f>Z157*K157</f>
        <v>0</v>
      </c>
      <c r="AR157" s="24" t="s">
        <v>369</v>
      </c>
      <c r="AT157" s="24" t="s">
        <v>237</v>
      </c>
      <c r="AU157" s="24" t="s">
        <v>90</v>
      </c>
      <c r="AY157" s="24" t="s">
        <v>236</v>
      </c>
      <c r="BE157" s="154">
        <f>IF(U157="základní",N157,0)</f>
        <v>0</v>
      </c>
      <c r="BF157" s="154">
        <f>IF(U157="snížená",N157,0)</f>
        <v>0</v>
      </c>
      <c r="BG157" s="154">
        <f>IF(U157="zákl. přenesená",N157,0)</f>
        <v>0</v>
      </c>
      <c r="BH157" s="154">
        <f>IF(U157="sníž. přenesená",N157,0)</f>
        <v>0</v>
      </c>
      <c r="BI157" s="154">
        <f>IF(U157="nulová",N157,0)</f>
        <v>0</v>
      </c>
      <c r="BJ157" s="24" t="s">
        <v>85</v>
      </c>
      <c r="BK157" s="154">
        <f>ROUND(L157*K157,2)</f>
        <v>0</v>
      </c>
      <c r="BL157" s="24" t="s">
        <v>369</v>
      </c>
      <c r="BM157" s="24" t="s">
        <v>1069</v>
      </c>
    </row>
    <row r="158" spans="2:65" s="1" customFormat="1" ht="38.25" customHeight="1">
      <c r="B158" s="48"/>
      <c r="C158" s="229" t="s">
        <v>362</v>
      </c>
      <c r="D158" s="229" t="s">
        <v>237</v>
      </c>
      <c r="E158" s="230" t="s">
        <v>870</v>
      </c>
      <c r="F158" s="231" t="s">
        <v>871</v>
      </c>
      <c r="G158" s="231"/>
      <c r="H158" s="231"/>
      <c r="I158" s="231"/>
      <c r="J158" s="232" t="s">
        <v>293</v>
      </c>
      <c r="K158" s="233">
        <v>52</v>
      </c>
      <c r="L158" s="234">
        <v>0</v>
      </c>
      <c r="M158" s="235"/>
      <c r="N158" s="233">
        <f>ROUND(L158*K158,2)</f>
        <v>0</v>
      </c>
      <c r="O158" s="233"/>
      <c r="P158" s="233"/>
      <c r="Q158" s="233"/>
      <c r="R158" s="50"/>
      <c r="T158" s="236" t="s">
        <v>21</v>
      </c>
      <c r="U158" s="58" t="s">
        <v>43</v>
      </c>
      <c r="V158" s="49"/>
      <c r="W158" s="237">
        <f>V158*K158</f>
        <v>0</v>
      </c>
      <c r="X158" s="237">
        <v>0.07807</v>
      </c>
      <c r="Y158" s="237">
        <f>X158*K158</f>
        <v>4.05964</v>
      </c>
      <c r="Z158" s="237">
        <v>0</v>
      </c>
      <c r="AA158" s="238">
        <f>Z158*K158</f>
        <v>0</v>
      </c>
      <c r="AR158" s="24" t="s">
        <v>369</v>
      </c>
      <c r="AT158" s="24" t="s">
        <v>237</v>
      </c>
      <c r="AU158" s="24" t="s">
        <v>90</v>
      </c>
      <c r="AY158" s="24" t="s">
        <v>236</v>
      </c>
      <c r="BE158" s="154">
        <f>IF(U158="základní",N158,0)</f>
        <v>0</v>
      </c>
      <c r="BF158" s="154">
        <f>IF(U158="snížená",N158,0)</f>
        <v>0</v>
      </c>
      <c r="BG158" s="154">
        <f>IF(U158="zákl. přenesená",N158,0)</f>
        <v>0</v>
      </c>
      <c r="BH158" s="154">
        <f>IF(U158="sníž. přenesená",N158,0)</f>
        <v>0</v>
      </c>
      <c r="BI158" s="154">
        <f>IF(U158="nulová",N158,0)</f>
        <v>0</v>
      </c>
      <c r="BJ158" s="24" t="s">
        <v>85</v>
      </c>
      <c r="BK158" s="154">
        <f>ROUND(L158*K158,2)</f>
        <v>0</v>
      </c>
      <c r="BL158" s="24" t="s">
        <v>369</v>
      </c>
      <c r="BM158" s="24" t="s">
        <v>1070</v>
      </c>
    </row>
    <row r="159" spans="2:65" s="1" customFormat="1" ht="16.5" customHeight="1">
      <c r="B159" s="48"/>
      <c r="C159" s="271" t="s">
        <v>366</v>
      </c>
      <c r="D159" s="271" t="s">
        <v>385</v>
      </c>
      <c r="E159" s="272" t="s">
        <v>873</v>
      </c>
      <c r="F159" s="273" t="s">
        <v>874</v>
      </c>
      <c r="G159" s="273"/>
      <c r="H159" s="273"/>
      <c r="I159" s="273"/>
      <c r="J159" s="274" t="s">
        <v>385</v>
      </c>
      <c r="K159" s="275">
        <v>50</v>
      </c>
      <c r="L159" s="276">
        <v>0</v>
      </c>
      <c r="M159" s="277"/>
      <c r="N159" s="275">
        <f>ROUND(L159*K159,2)</f>
        <v>0</v>
      </c>
      <c r="O159" s="233"/>
      <c r="P159" s="233"/>
      <c r="Q159" s="233"/>
      <c r="R159" s="50"/>
      <c r="T159" s="236" t="s">
        <v>21</v>
      </c>
      <c r="U159" s="58" t="s">
        <v>43</v>
      </c>
      <c r="V159" s="49"/>
      <c r="W159" s="237">
        <f>V159*K159</f>
        <v>0</v>
      </c>
      <c r="X159" s="237">
        <v>0</v>
      </c>
      <c r="Y159" s="237">
        <f>X159*K159</f>
        <v>0</v>
      </c>
      <c r="Z159" s="237">
        <v>0</v>
      </c>
      <c r="AA159" s="238">
        <f>Z159*K159</f>
        <v>0</v>
      </c>
      <c r="AR159" s="24" t="s">
        <v>835</v>
      </c>
      <c r="AT159" s="24" t="s">
        <v>385</v>
      </c>
      <c r="AU159" s="24" t="s">
        <v>90</v>
      </c>
      <c r="AY159" s="24" t="s">
        <v>236</v>
      </c>
      <c r="BE159" s="154">
        <f>IF(U159="základní",N159,0)</f>
        <v>0</v>
      </c>
      <c r="BF159" s="154">
        <f>IF(U159="snížená",N159,0)</f>
        <v>0</v>
      </c>
      <c r="BG159" s="154">
        <f>IF(U159="zákl. přenesená",N159,0)</f>
        <v>0</v>
      </c>
      <c r="BH159" s="154">
        <f>IF(U159="sníž. přenesená",N159,0)</f>
        <v>0</v>
      </c>
      <c r="BI159" s="154">
        <f>IF(U159="nulová",N159,0)</f>
        <v>0</v>
      </c>
      <c r="BJ159" s="24" t="s">
        <v>85</v>
      </c>
      <c r="BK159" s="154">
        <f>ROUND(L159*K159,2)</f>
        <v>0</v>
      </c>
      <c r="BL159" s="24" t="s">
        <v>369</v>
      </c>
      <c r="BM159" s="24" t="s">
        <v>1071</v>
      </c>
    </row>
    <row r="160" spans="2:65" s="1" customFormat="1" ht="16.5" customHeight="1">
      <c r="B160" s="48"/>
      <c r="C160" s="271" t="s">
        <v>473</v>
      </c>
      <c r="D160" s="271" t="s">
        <v>385</v>
      </c>
      <c r="E160" s="272" t="s">
        <v>876</v>
      </c>
      <c r="F160" s="273" t="s">
        <v>877</v>
      </c>
      <c r="G160" s="273"/>
      <c r="H160" s="273"/>
      <c r="I160" s="273"/>
      <c r="J160" s="274" t="s">
        <v>344</v>
      </c>
      <c r="K160" s="275">
        <v>1.4</v>
      </c>
      <c r="L160" s="276">
        <v>0</v>
      </c>
      <c r="M160" s="277"/>
      <c r="N160" s="275">
        <f>ROUND(L160*K160,2)</f>
        <v>0</v>
      </c>
      <c r="O160" s="233"/>
      <c r="P160" s="233"/>
      <c r="Q160" s="233"/>
      <c r="R160" s="50"/>
      <c r="T160" s="236" t="s">
        <v>21</v>
      </c>
      <c r="U160" s="58" t="s">
        <v>43</v>
      </c>
      <c r="V160" s="49"/>
      <c r="W160" s="237">
        <f>V160*K160</f>
        <v>0</v>
      </c>
      <c r="X160" s="237">
        <v>0</v>
      </c>
      <c r="Y160" s="237">
        <f>X160*K160</f>
        <v>0</v>
      </c>
      <c r="Z160" s="237">
        <v>0</v>
      </c>
      <c r="AA160" s="238">
        <f>Z160*K160</f>
        <v>0</v>
      </c>
      <c r="AR160" s="24" t="s">
        <v>835</v>
      </c>
      <c r="AT160" s="24" t="s">
        <v>385</v>
      </c>
      <c r="AU160" s="24" t="s">
        <v>90</v>
      </c>
      <c r="AY160" s="24" t="s">
        <v>236</v>
      </c>
      <c r="BE160" s="154">
        <f>IF(U160="základní",N160,0)</f>
        <v>0</v>
      </c>
      <c r="BF160" s="154">
        <f>IF(U160="snížená",N160,0)</f>
        <v>0</v>
      </c>
      <c r="BG160" s="154">
        <f>IF(U160="zákl. přenesená",N160,0)</f>
        <v>0</v>
      </c>
      <c r="BH160" s="154">
        <f>IF(U160="sníž. přenesená",N160,0)</f>
        <v>0</v>
      </c>
      <c r="BI160" s="154">
        <f>IF(U160="nulová",N160,0)</f>
        <v>0</v>
      </c>
      <c r="BJ160" s="24" t="s">
        <v>85</v>
      </c>
      <c r="BK160" s="154">
        <f>ROUND(L160*K160,2)</f>
        <v>0</v>
      </c>
      <c r="BL160" s="24" t="s">
        <v>369</v>
      </c>
      <c r="BM160" s="24" t="s">
        <v>1072</v>
      </c>
    </row>
    <row r="161" spans="2:65" s="1" customFormat="1" ht="25.5" customHeight="1">
      <c r="B161" s="48"/>
      <c r="C161" s="229" t="s">
        <v>476</v>
      </c>
      <c r="D161" s="229" t="s">
        <v>237</v>
      </c>
      <c r="E161" s="230" t="s">
        <v>879</v>
      </c>
      <c r="F161" s="231" t="s">
        <v>880</v>
      </c>
      <c r="G161" s="231"/>
      <c r="H161" s="231"/>
      <c r="I161" s="231"/>
      <c r="J161" s="232" t="s">
        <v>293</v>
      </c>
      <c r="K161" s="233">
        <v>20</v>
      </c>
      <c r="L161" s="234">
        <v>0</v>
      </c>
      <c r="M161" s="235"/>
      <c r="N161" s="233">
        <f>ROUND(L161*K161,2)</f>
        <v>0</v>
      </c>
      <c r="O161" s="233"/>
      <c r="P161" s="233"/>
      <c r="Q161" s="233"/>
      <c r="R161" s="50"/>
      <c r="T161" s="236" t="s">
        <v>21</v>
      </c>
      <c r="U161" s="58" t="s">
        <v>43</v>
      </c>
      <c r="V161" s="49"/>
      <c r="W161" s="237">
        <f>V161*K161</f>
        <v>0</v>
      </c>
      <c r="X161" s="237">
        <v>0</v>
      </c>
      <c r="Y161" s="237">
        <f>X161*K161</f>
        <v>0</v>
      </c>
      <c r="Z161" s="237">
        <v>0</v>
      </c>
      <c r="AA161" s="238">
        <f>Z161*K161</f>
        <v>0</v>
      </c>
      <c r="AR161" s="24" t="s">
        <v>369</v>
      </c>
      <c r="AT161" s="24" t="s">
        <v>237</v>
      </c>
      <c r="AU161" s="24" t="s">
        <v>90</v>
      </c>
      <c r="AY161" s="24" t="s">
        <v>236</v>
      </c>
      <c r="BE161" s="154">
        <f>IF(U161="základní",N161,0)</f>
        <v>0</v>
      </c>
      <c r="BF161" s="154">
        <f>IF(U161="snížená",N161,0)</f>
        <v>0</v>
      </c>
      <c r="BG161" s="154">
        <f>IF(U161="zákl. přenesená",N161,0)</f>
        <v>0</v>
      </c>
      <c r="BH161" s="154">
        <f>IF(U161="sníž. přenesená",N161,0)</f>
        <v>0</v>
      </c>
      <c r="BI161" s="154">
        <f>IF(U161="nulová",N161,0)</f>
        <v>0</v>
      </c>
      <c r="BJ161" s="24" t="s">
        <v>85</v>
      </c>
      <c r="BK161" s="154">
        <f>ROUND(L161*K161,2)</f>
        <v>0</v>
      </c>
      <c r="BL161" s="24" t="s">
        <v>369</v>
      </c>
      <c r="BM161" s="24" t="s">
        <v>1073</v>
      </c>
    </row>
    <row r="162" spans="2:65" s="1" customFormat="1" ht="25.5" customHeight="1">
      <c r="B162" s="48"/>
      <c r="C162" s="271" t="s">
        <v>481</v>
      </c>
      <c r="D162" s="271" t="s">
        <v>385</v>
      </c>
      <c r="E162" s="272" t="s">
        <v>882</v>
      </c>
      <c r="F162" s="273" t="s">
        <v>883</v>
      </c>
      <c r="G162" s="273"/>
      <c r="H162" s="273"/>
      <c r="I162" s="273"/>
      <c r="J162" s="274" t="s">
        <v>293</v>
      </c>
      <c r="K162" s="275">
        <v>20</v>
      </c>
      <c r="L162" s="276">
        <v>0</v>
      </c>
      <c r="M162" s="277"/>
      <c r="N162" s="275">
        <f>ROUND(L162*K162,2)</f>
        <v>0</v>
      </c>
      <c r="O162" s="233"/>
      <c r="P162" s="233"/>
      <c r="Q162" s="233"/>
      <c r="R162" s="50"/>
      <c r="T162" s="236" t="s">
        <v>21</v>
      </c>
      <c r="U162" s="58" t="s">
        <v>43</v>
      </c>
      <c r="V162" s="49"/>
      <c r="W162" s="237">
        <f>V162*K162</f>
        <v>0</v>
      </c>
      <c r="X162" s="237">
        <v>0.00035</v>
      </c>
      <c r="Y162" s="237">
        <f>X162*K162</f>
        <v>0.007</v>
      </c>
      <c r="Z162" s="237">
        <v>0</v>
      </c>
      <c r="AA162" s="238">
        <f>Z162*K162</f>
        <v>0</v>
      </c>
      <c r="AR162" s="24" t="s">
        <v>767</v>
      </c>
      <c r="AT162" s="24" t="s">
        <v>385</v>
      </c>
      <c r="AU162" s="24" t="s">
        <v>90</v>
      </c>
      <c r="AY162" s="24" t="s">
        <v>236</v>
      </c>
      <c r="BE162" s="154">
        <f>IF(U162="základní",N162,0)</f>
        <v>0</v>
      </c>
      <c r="BF162" s="154">
        <f>IF(U162="snížená",N162,0)</f>
        <v>0</v>
      </c>
      <c r="BG162" s="154">
        <f>IF(U162="zákl. přenesená",N162,0)</f>
        <v>0</v>
      </c>
      <c r="BH162" s="154">
        <f>IF(U162="sníž. přenesená",N162,0)</f>
        <v>0</v>
      </c>
      <c r="BI162" s="154">
        <f>IF(U162="nulová",N162,0)</f>
        <v>0</v>
      </c>
      <c r="BJ162" s="24" t="s">
        <v>85</v>
      </c>
      <c r="BK162" s="154">
        <f>ROUND(L162*K162,2)</f>
        <v>0</v>
      </c>
      <c r="BL162" s="24" t="s">
        <v>767</v>
      </c>
      <c r="BM162" s="24" t="s">
        <v>1074</v>
      </c>
    </row>
    <row r="163" spans="2:65" s="1" customFormat="1" ht="25.5" customHeight="1">
      <c r="B163" s="48"/>
      <c r="C163" s="229" t="s">
        <v>484</v>
      </c>
      <c r="D163" s="229" t="s">
        <v>237</v>
      </c>
      <c r="E163" s="230" t="s">
        <v>894</v>
      </c>
      <c r="F163" s="231" t="s">
        <v>895</v>
      </c>
      <c r="G163" s="231"/>
      <c r="H163" s="231"/>
      <c r="I163" s="231"/>
      <c r="J163" s="232" t="s">
        <v>593</v>
      </c>
      <c r="K163" s="233">
        <v>26</v>
      </c>
      <c r="L163" s="234">
        <v>0</v>
      </c>
      <c r="M163" s="235"/>
      <c r="N163" s="233">
        <f>ROUND(L163*K163,2)</f>
        <v>0</v>
      </c>
      <c r="O163" s="233"/>
      <c r="P163" s="233"/>
      <c r="Q163" s="233"/>
      <c r="R163" s="50"/>
      <c r="T163" s="236" t="s">
        <v>21</v>
      </c>
      <c r="U163" s="58" t="s">
        <v>43</v>
      </c>
      <c r="V163" s="49"/>
      <c r="W163" s="237">
        <f>V163*K163</f>
        <v>0</v>
      </c>
      <c r="X163" s="237">
        <v>0</v>
      </c>
      <c r="Y163" s="237">
        <f>X163*K163</f>
        <v>0</v>
      </c>
      <c r="Z163" s="237">
        <v>0</v>
      </c>
      <c r="AA163" s="238">
        <f>Z163*K163</f>
        <v>0</v>
      </c>
      <c r="AR163" s="24" t="s">
        <v>369</v>
      </c>
      <c r="AT163" s="24" t="s">
        <v>237</v>
      </c>
      <c r="AU163" s="24" t="s">
        <v>90</v>
      </c>
      <c r="AY163" s="24" t="s">
        <v>236</v>
      </c>
      <c r="BE163" s="154">
        <f>IF(U163="základní",N163,0)</f>
        <v>0</v>
      </c>
      <c r="BF163" s="154">
        <f>IF(U163="snížená",N163,0)</f>
        <v>0</v>
      </c>
      <c r="BG163" s="154">
        <f>IF(U163="zákl. přenesená",N163,0)</f>
        <v>0</v>
      </c>
      <c r="BH163" s="154">
        <f>IF(U163="sníž. přenesená",N163,0)</f>
        <v>0</v>
      </c>
      <c r="BI163" s="154">
        <f>IF(U163="nulová",N163,0)</f>
        <v>0</v>
      </c>
      <c r="BJ163" s="24" t="s">
        <v>85</v>
      </c>
      <c r="BK163" s="154">
        <f>ROUND(L163*K163,2)</f>
        <v>0</v>
      </c>
      <c r="BL163" s="24" t="s">
        <v>369</v>
      </c>
      <c r="BM163" s="24" t="s">
        <v>1075</v>
      </c>
    </row>
    <row r="164" spans="2:63" s="10" customFormat="1" ht="37.4" customHeight="1">
      <c r="B164" s="215"/>
      <c r="C164" s="216"/>
      <c r="D164" s="217" t="s">
        <v>375</v>
      </c>
      <c r="E164" s="217"/>
      <c r="F164" s="217"/>
      <c r="G164" s="217"/>
      <c r="H164" s="217"/>
      <c r="I164" s="217"/>
      <c r="J164" s="217"/>
      <c r="K164" s="217"/>
      <c r="L164" s="217"/>
      <c r="M164" s="217"/>
      <c r="N164" s="280">
        <f>BK164</f>
        <v>0</v>
      </c>
      <c r="O164" s="281"/>
      <c r="P164" s="281"/>
      <c r="Q164" s="281"/>
      <c r="R164" s="219"/>
      <c r="T164" s="220"/>
      <c r="U164" s="216"/>
      <c r="V164" s="216"/>
      <c r="W164" s="221">
        <f>W165+W166+W167+W170+W173+W175</f>
        <v>0</v>
      </c>
      <c r="X164" s="216"/>
      <c r="Y164" s="221">
        <f>Y165+Y166+Y167+Y170+Y173+Y175</f>
        <v>0</v>
      </c>
      <c r="Z164" s="216"/>
      <c r="AA164" s="222">
        <f>AA165+AA166+AA167+AA170+AA173+AA175</f>
        <v>0</v>
      </c>
      <c r="AR164" s="223" t="s">
        <v>260</v>
      </c>
      <c r="AT164" s="224" t="s">
        <v>77</v>
      </c>
      <c r="AU164" s="224" t="s">
        <v>78</v>
      </c>
      <c r="AY164" s="223" t="s">
        <v>236</v>
      </c>
      <c r="BK164" s="225">
        <f>BK165+BK166+BK167+BK170+BK173+BK175</f>
        <v>0</v>
      </c>
    </row>
    <row r="165" spans="2:65" s="1" customFormat="1" ht="16.5" customHeight="1">
      <c r="B165" s="48"/>
      <c r="C165" s="229" t="s">
        <v>487</v>
      </c>
      <c r="D165" s="229" t="s">
        <v>237</v>
      </c>
      <c r="E165" s="230" t="s">
        <v>897</v>
      </c>
      <c r="F165" s="231" t="s">
        <v>898</v>
      </c>
      <c r="G165" s="231"/>
      <c r="H165" s="231"/>
      <c r="I165" s="231"/>
      <c r="J165" s="232" t="s">
        <v>899</v>
      </c>
      <c r="K165" s="233">
        <v>1</v>
      </c>
      <c r="L165" s="234">
        <v>0</v>
      </c>
      <c r="M165" s="235"/>
      <c r="N165" s="233">
        <f>ROUND(L165*K165,2)</f>
        <v>0</v>
      </c>
      <c r="O165" s="233"/>
      <c r="P165" s="233"/>
      <c r="Q165" s="233"/>
      <c r="R165" s="50"/>
      <c r="T165" s="236" t="s">
        <v>21</v>
      </c>
      <c r="U165" s="58" t="s">
        <v>43</v>
      </c>
      <c r="V165" s="49"/>
      <c r="W165" s="237">
        <f>V165*K165</f>
        <v>0</v>
      </c>
      <c r="X165" s="237">
        <v>0</v>
      </c>
      <c r="Y165" s="237">
        <f>X165*K165</f>
        <v>0</v>
      </c>
      <c r="Z165" s="237">
        <v>0</v>
      </c>
      <c r="AA165" s="238">
        <f>Z165*K165</f>
        <v>0</v>
      </c>
      <c r="AR165" s="24" t="s">
        <v>495</v>
      </c>
      <c r="AT165" s="24" t="s">
        <v>237</v>
      </c>
      <c r="AU165" s="24" t="s">
        <v>85</v>
      </c>
      <c r="AY165" s="24" t="s">
        <v>236</v>
      </c>
      <c r="BE165" s="154">
        <f>IF(U165="základní",N165,0)</f>
        <v>0</v>
      </c>
      <c r="BF165" s="154">
        <f>IF(U165="snížená",N165,0)</f>
        <v>0</v>
      </c>
      <c r="BG165" s="154">
        <f>IF(U165="zákl. přenesená",N165,0)</f>
        <v>0</v>
      </c>
      <c r="BH165" s="154">
        <f>IF(U165="sníž. přenesená",N165,0)</f>
        <v>0</v>
      </c>
      <c r="BI165" s="154">
        <f>IF(U165="nulová",N165,0)</f>
        <v>0</v>
      </c>
      <c r="BJ165" s="24" t="s">
        <v>85</v>
      </c>
      <c r="BK165" s="154">
        <f>ROUND(L165*K165,2)</f>
        <v>0</v>
      </c>
      <c r="BL165" s="24" t="s">
        <v>495</v>
      </c>
      <c r="BM165" s="24" t="s">
        <v>1076</v>
      </c>
    </row>
    <row r="166" spans="2:65" s="1" customFormat="1" ht="16.5" customHeight="1">
      <c r="B166" s="48"/>
      <c r="C166" s="229" t="s">
        <v>491</v>
      </c>
      <c r="D166" s="229" t="s">
        <v>237</v>
      </c>
      <c r="E166" s="230" t="s">
        <v>502</v>
      </c>
      <c r="F166" s="231" t="s">
        <v>503</v>
      </c>
      <c r="G166" s="231"/>
      <c r="H166" s="231"/>
      <c r="I166" s="231"/>
      <c r="J166" s="232" t="s">
        <v>899</v>
      </c>
      <c r="K166" s="233">
        <v>1</v>
      </c>
      <c r="L166" s="234">
        <v>0</v>
      </c>
      <c r="M166" s="235"/>
      <c r="N166" s="233">
        <f>ROUND(L166*K166,2)</f>
        <v>0</v>
      </c>
      <c r="O166" s="233"/>
      <c r="P166" s="233"/>
      <c r="Q166" s="233"/>
      <c r="R166" s="50"/>
      <c r="T166" s="236" t="s">
        <v>21</v>
      </c>
      <c r="U166" s="58" t="s">
        <v>43</v>
      </c>
      <c r="V166" s="49"/>
      <c r="W166" s="237">
        <f>V166*K166</f>
        <v>0</v>
      </c>
      <c r="X166" s="237">
        <v>0</v>
      </c>
      <c r="Y166" s="237">
        <f>X166*K166</f>
        <v>0</v>
      </c>
      <c r="Z166" s="237">
        <v>0</v>
      </c>
      <c r="AA166" s="238">
        <f>Z166*K166</f>
        <v>0</v>
      </c>
      <c r="AR166" s="24" t="s">
        <v>495</v>
      </c>
      <c r="AT166" s="24" t="s">
        <v>237</v>
      </c>
      <c r="AU166" s="24" t="s">
        <v>85</v>
      </c>
      <c r="AY166" s="24" t="s">
        <v>236</v>
      </c>
      <c r="BE166" s="154">
        <f>IF(U166="základní",N166,0)</f>
        <v>0</v>
      </c>
      <c r="BF166" s="154">
        <f>IF(U166="snížená",N166,0)</f>
        <v>0</v>
      </c>
      <c r="BG166" s="154">
        <f>IF(U166="zákl. přenesená",N166,0)</f>
        <v>0</v>
      </c>
      <c r="BH166" s="154">
        <f>IF(U166="sníž. přenesená",N166,0)</f>
        <v>0</v>
      </c>
      <c r="BI166" s="154">
        <f>IF(U166="nulová",N166,0)</f>
        <v>0</v>
      </c>
      <c r="BJ166" s="24" t="s">
        <v>85</v>
      </c>
      <c r="BK166" s="154">
        <f>ROUND(L166*K166,2)</f>
        <v>0</v>
      </c>
      <c r="BL166" s="24" t="s">
        <v>495</v>
      </c>
      <c r="BM166" s="24" t="s">
        <v>1077</v>
      </c>
    </row>
    <row r="167" spans="2:63" s="10" customFormat="1" ht="29.85" customHeight="1">
      <c r="B167" s="215"/>
      <c r="C167" s="216"/>
      <c r="D167" s="226" t="s">
        <v>790</v>
      </c>
      <c r="E167" s="226"/>
      <c r="F167" s="226"/>
      <c r="G167" s="226"/>
      <c r="H167" s="226"/>
      <c r="I167" s="226"/>
      <c r="J167" s="226"/>
      <c r="K167" s="226"/>
      <c r="L167" s="226"/>
      <c r="M167" s="226"/>
      <c r="N167" s="278">
        <f>BK167</f>
        <v>0</v>
      </c>
      <c r="O167" s="279"/>
      <c r="P167" s="279"/>
      <c r="Q167" s="279"/>
      <c r="R167" s="219"/>
      <c r="T167" s="220"/>
      <c r="U167" s="216"/>
      <c r="V167" s="216"/>
      <c r="W167" s="221">
        <f>SUM(W168:W169)</f>
        <v>0</v>
      </c>
      <c r="X167" s="216"/>
      <c r="Y167" s="221">
        <f>SUM(Y168:Y169)</f>
        <v>0</v>
      </c>
      <c r="Z167" s="216"/>
      <c r="AA167" s="222">
        <f>SUM(AA168:AA169)</f>
        <v>0</v>
      </c>
      <c r="AR167" s="223" t="s">
        <v>260</v>
      </c>
      <c r="AT167" s="224" t="s">
        <v>77</v>
      </c>
      <c r="AU167" s="224" t="s">
        <v>85</v>
      </c>
      <c r="AY167" s="223" t="s">
        <v>236</v>
      </c>
      <c r="BK167" s="225">
        <f>SUM(BK168:BK169)</f>
        <v>0</v>
      </c>
    </row>
    <row r="168" spans="2:65" s="1" customFormat="1" ht="16.5" customHeight="1">
      <c r="B168" s="48"/>
      <c r="C168" s="229" t="s">
        <v>497</v>
      </c>
      <c r="D168" s="229" t="s">
        <v>237</v>
      </c>
      <c r="E168" s="230" t="s">
        <v>902</v>
      </c>
      <c r="F168" s="231" t="s">
        <v>903</v>
      </c>
      <c r="G168" s="231"/>
      <c r="H168" s="231"/>
      <c r="I168" s="231"/>
      <c r="J168" s="232" t="s">
        <v>438</v>
      </c>
      <c r="K168" s="233">
        <v>4</v>
      </c>
      <c r="L168" s="234">
        <v>0</v>
      </c>
      <c r="M168" s="235"/>
      <c r="N168" s="233">
        <f>ROUND(L168*K168,2)</f>
        <v>0</v>
      </c>
      <c r="O168" s="233"/>
      <c r="P168" s="233"/>
      <c r="Q168" s="233"/>
      <c r="R168" s="50"/>
      <c r="T168" s="236" t="s">
        <v>21</v>
      </c>
      <c r="U168" s="58" t="s">
        <v>43</v>
      </c>
      <c r="V168" s="49"/>
      <c r="W168" s="237">
        <f>V168*K168</f>
        <v>0</v>
      </c>
      <c r="X168" s="237">
        <v>0</v>
      </c>
      <c r="Y168" s="237">
        <f>X168*K168</f>
        <v>0</v>
      </c>
      <c r="Z168" s="237">
        <v>0</v>
      </c>
      <c r="AA168" s="238">
        <f>Z168*K168</f>
        <v>0</v>
      </c>
      <c r="AR168" s="24" t="s">
        <v>495</v>
      </c>
      <c r="AT168" s="24" t="s">
        <v>237</v>
      </c>
      <c r="AU168" s="24" t="s">
        <v>90</v>
      </c>
      <c r="AY168" s="24" t="s">
        <v>236</v>
      </c>
      <c r="BE168" s="154">
        <f>IF(U168="základní",N168,0)</f>
        <v>0</v>
      </c>
      <c r="BF168" s="154">
        <f>IF(U168="snížená",N168,0)</f>
        <v>0</v>
      </c>
      <c r="BG168" s="154">
        <f>IF(U168="zákl. přenesená",N168,0)</f>
        <v>0</v>
      </c>
      <c r="BH168" s="154">
        <f>IF(U168="sníž. přenesená",N168,0)</f>
        <v>0</v>
      </c>
      <c r="BI168" s="154">
        <f>IF(U168="nulová",N168,0)</f>
        <v>0</v>
      </c>
      <c r="BJ168" s="24" t="s">
        <v>85</v>
      </c>
      <c r="BK168" s="154">
        <f>ROUND(L168*K168,2)</f>
        <v>0</v>
      </c>
      <c r="BL168" s="24" t="s">
        <v>495</v>
      </c>
      <c r="BM168" s="24" t="s">
        <v>1078</v>
      </c>
    </row>
    <row r="169" spans="2:65" s="1" customFormat="1" ht="16.5" customHeight="1">
      <c r="B169" s="48"/>
      <c r="C169" s="229" t="s">
        <v>501</v>
      </c>
      <c r="D169" s="229" t="s">
        <v>237</v>
      </c>
      <c r="E169" s="230" t="s">
        <v>905</v>
      </c>
      <c r="F169" s="231" t="s">
        <v>903</v>
      </c>
      <c r="G169" s="231"/>
      <c r="H169" s="231"/>
      <c r="I169" s="231"/>
      <c r="J169" s="232" t="s">
        <v>293</v>
      </c>
      <c r="K169" s="233">
        <v>25</v>
      </c>
      <c r="L169" s="234">
        <v>0</v>
      </c>
      <c r="M169" s="235"/>
      <c r="N169" s="233">
        <f>ROUND(L169*K169,2)</f>
        <v>0</v>
      </c>
      <c r="O169" s="233"/>
      <c r="P169" s="233"/>
      <c r="Q169" s="233"/>
      <c r="R169" s="50"/>
      <c r="T169" s="236" t="s">
        <v>21</v>
      </c>
      <c r="U169" s="58" t="s">
        <v>43</v>
      </c>
      <c r="V169" s="49"/>
      <c r="W169" s="237">
        <f>V169*K169</f>
        <v>0</v>
      </c>
      <c r="X169" s="237">
        <v>0</v>
      </c>
      <c r="Y169" s="237">
        <f>X169*K169</f>
        <v>0</v>
      </c>
      <c r="Z169" s="237">
        <v>0</v>
      </c>
      <c r="AA169" s="238">
        <f>Z169*K169</f>
        <v>0</v>
      </c>
      <c r="AR169" s="24" t="s">
        <v>495</v>
      </c>
      <c r="AT169" s="24" t="s">
        <v>237</v>
      </c>
      <c r="AU169" s="24" t="s">
        <v>90</v>
      </c>
      <c r="AY169" s="24" t="s">
        <v>236</v>
      </c>
      <c r="BE169" s="154">
        <f>IF(U169="základní",N169,0)</f>
        <v>0</v>
      </c>
      <c r="BF169" s="154">
        <f>IF(U169="snížená",N169,0)</f>
        <v>0</v>
      </c>
      <c r="BG169" s="154">
        <f>IF(U169="zákl. přenesená",N169,0)</f>
        <v>0</v>
      </c>
      <c r="BH169" s="154">
        <f>IF(U169="sníž. přenesená",N169,0)</f>
        <v>0</v>
      </c>
      <c r="BI169" s="154">
        <f>IF(U169="nulová",N169,0)</f>
        <v>0</v>
      </c>
      <c r="BJ169" s="24" t="s">
        <v>85</v>
      </c>
      <c r="BK169" s="154">
        <f>ROUND(L169*K169,2)</f>
        <v>0</v>
      </c>
      <c r="BL169" s="24" t="s">
        <v>495</v>
      </c>
      <c r="BM169" s="24" t="s">
        <v>1079</v>
      </c>
    </row>
    <row r="170" spans="2:63" s="10" customFormat="1" ht="29.85" customHeight="1">
      <c r="B170" s="215"/>
      <c r="C170" s="216"/>
      <c r="D170" s="226" t="s">
        <v>791</v>
      </c>
      <c r="E170" s="226"/>
      <c r="F170" s="226"/>
      <c r="G170" s="226"/>
      <c r="H170" s="226"/>
      <c r="I170" s="226"/>
      <c r="J170" s="226"/>
      <c r="K170" s="226"/>
      <c r="L170" s="226"/>
      <c r="M170" s="226"/>
      <c r="N170" s="278">
        <f>BK170</f>
        <v>0</v>
      </c>
      <c r="O170" s="279"/>
      <c r="P170" s="279"/>
      <c r="Q170" s="279"/>
      <c r="R170" s="219"/>
      <c r="T170" s="220"/>
      <c r="U170" s="216"/>
      <c r="V170" s="216"/>
      <c r="W170" s="221">
        <f>SUM(W171:W172)</f>
        <v>0</v>
      </c>
      <c r="X170" s="216"/>
      <c r="Y170" s="221">
        <f>SUM(Y171:Y172)</f>
        <v>0</v>
      </c>
      <c r="Z170" s="216"/>
      <c r="AA170" s="222">
        <f>SUM(AA171:AA172)</f>
        <v>0</v>
      </c>
      <c r="AR170" s="223" t="s">
        <v>260</v>
      </c>
      <c r="AT170" s="224" t="s">
        <v>77</v>
      </c>
      <c r="AU170" s="224" t="s">
        <v>85</v>
      </c>
      <c r="AY170" s="223" t="s">
        <v>236</v>
      </c>
      <c r="BK170" s="225">
        <f>SUM(BK171:BK172)</f>
        <v>0</v>
      </c>
    </row>
    <row r="171" spans="2:65" s="1" customFormat="1" ht="16.5" customHeight="1">
      <c r="B171" s="48"/>
      <c r="C171" s="229" t="s">
        <v>505</v>
      </c>
      <c r="D171" s="229" t="s">
        <v>237</v>
      </c>
      <c r="E171" s="230" t="s">
        <v>907</v>
      </c>
      <c r="F171" s="231" t="s">
        <v>908</v>
      </c>
      <c r="G171" s="231"/>
      <c r="H171" s="231"/>
      <c r="I171" s="231"/>
      <c r="J171" s="232" t="s">
        <v>909</v>
      </c>
      <c r="K171" s="233">
        <v>25</v>
      </c>
      <c r="L171" s="234">
        <v>0</v>
      </c>
      <c r="M171" s="235"/>
      <c r="N171" s="233">
        <f>ROUND(L171*K171,2)</f>
        <v>0</v>
      </c>
      <c r="O171" s="233"/>
      <c r="P171" s="233"/>
      <c r="Q171" s="233"/>
      <c r="R171" s="50"/>
      <c r="T171" s="236" t="s">
        <v>21</v>
      </c>
      <c r="U171" s="58" t="s">
        <v>43</v>
      </c>
      <c r="V171" s="49"/>
      <c r="W171" s="237">
        <f>V171*K171</f>
        <v>0</v>
      </c>
      <c r="X171" s="237">
        <v>0</v>
      </c>
      <c r="Y171" s="237">
        <f>X171*K171</f>
        <v>0</v>
      </c>
      <c r="Z171" s="237">
        <v>0</v>
      </c>
      <c r="AA171" s="238">
        <f>Z171*K171</f>
        <v>0</v>
      </c>
      <c r="AR171" s="24" t="s">
        <v>495</v>
      </c>
      <c r="AT171" s="24" t="s">
        <v>237</v>
      </c>
      <c r="AU171" s="24" t="s">
        <v>90</v>
      </c>
      <c r="AY171" s="24" t="s">
        <v>236</v>
      </c>
      <c r="BE171" s="154">
        <f>IF(U171="základní",N171,0)</f>
        <v>0</v>
      </c>
      <c r="BF171" s="154">
        <f>IF(U171="snížená",N171,0)</f>
        <v>0</v>
      </c>
      <c r="BG171" s="154">
        <f>IF(U171="zákl. přenesená",N171,0)</f>
        <v>0</v>
      </c>
      <c r="BH171" s="154">
        <f>IF(U171="sníž. přenesená",N171,0)</f>
        <v>0</v>
      </c>
      <c r="BI171" s="154">
        <f>IF(U171="nulová",N171,0)</f>
        <v>0</v>
      </c>
      <c r="BJ171" s="24" t="s">
        <v>85</v>
      </c>
      <c r="BK171" s="154">
        <f>ROUND(L171*K171,2)</f>
        <v>0</v>
      </c>
      <c r="BL171" s="24" t="s">
        <v>495</v>
      </c>
      <c r="BM171" s="24" t="s">
        <v>1080</v>
      </c>
    </row>
    <row r="172" spans="2:65" s="1" customFormat="1" ht="16.5" customHeight="1">
      <c r="B172" s="48"/>
      <c r="C172" s="229" t="s">
        <v>510</v>
      </c>
      <c r="D172" s="229" t="s">
        <v>237</v>
      </c>
      <c r="E172" s="230" t="s">
        <v>911</v>
      </c>
      <c r="F172" s="231" t="s">
        <v>912</v>
      </c>
      <c r="G172" s="231"/>
      <c r="H172" s="231"/>
      <c r="I172" s="231"/>
      <c r="J172" s="232" t="s">
        <v>899</v>
      </c>
      <c r="K172" s="233">
        <v>1</v>
      </c>
      <c r="L172" s="234">
        <v>0</v>
      </c>
      <c r="M172" s="235"/>
      <c r="N172" s="233">
        <f>ROUND(L172*K172,2)</f>
        <v>0</v>
      </c>
      <c r="O172" s="233"/>
      <c r="P172" s="233"/>
      <c r="Q172" s="233"/>
      <c r="R172" s="50"/>
      <c r="T172" s="236" t="s">
        <v>21</v>
      </c>
      <c r="U172" s="58" t="s">
        <v>43</v>
      </c>
      <c r="V172" s="49"/>
      <c r="W172" s="237">
        <f>V172*K172</f>
        <v>0</v>
      </c>
      <c r="X172" s="237">
        <v>0</v>
      </c>
      <c r="Y172" s="237">
        <f>X172*K172</f>
        <v>0</v>
      </c>
      <c r="Z172" s="237">
        <v>0</v>
      </c>
      <c r="AA172" s="238">
        <f>Z172*K172</f>
        <v>0</v>
      </c>
      <c r="AR172" s="24" t="s">
        <v>495</v>
      </c>
      <c r="AT172" s="24" t="s">
        <v>237</v>
      </c>
      <c r="AU172" s="24" t="s">
        <v>90</v>
      </c>
      <c r="AY172" s="24" t="s">
        <v>236</v>
      </c>
      <c r="BE172" s="154">
        <f>IF(U172="základní",N172,0)</f>
        <v>0</v>
      </c>
      <c r="BF172" s="154">
        <f>IF(U172="snížená",N172,0)</f>
        <v>0</v>
      </c>
      <c r="BG172" s="154">
        <f>IF(U172="zákl. přenesená",N172,0)</f>
        <v>0</v>
      </c>
      <c r="BH172" s="154">
        <f>IF(U172="sníž. přenesená",N172,0)</f>
        <v>0</v>
      </c>
      <c r="BI172" s="154">
        <f>IF(U172="nulová",N172,0)</f>
        <v>0</v>
      </c>
      <c r="BJ172" s="24" t="s">
        <v>85</v>
      </c>
      <c r="BK172" s="154">
        <f>ROUND(L172*K172,2)</f>
        <v>0</v>
      </c>
      <c r="BL172" s="24" t="s">
        <v>495</v>
      </c>
      <c r="BM172" s="24" t="s">
        <v>1081</v>
      </c>
    </row>
    <row r="173" spans="2:63" s="10" customFormat="1" ht="29.85" customHeight="1">
      <c r="B173" s="215"/>
      <c r="C173" s="216"/>
      <c r="D173" s="226" t="s">
        <v>792</v>
      </c>
      <c r="E173" s="226"/>
      <c r="F173" s="226"/>
      <c r="G173" s="226"/>
      <c r="H173" s="226"/>
      <c r="I173" s="226"/>
      <c r="J173" s="226"/>
      <c r="K173" s="226"/>
      <c r="L173" s="226"/>
      <c r="M173" s="226"/>
      <c r="N173" s="278">
        <f>BK173</f>
        <v>0</v>
      </c>
      <c r="O173" s="279"/>
      <c r="P173" s="279"/>
      <c r="Q173" s="279"/>
      <c r="R173" s="219"/>
      <c r="T173" s="220"/>
      <c r="U173" s="216"/>
      <c r="V173" s="216"/>
      <c r="W173" s="221">
        <f>W174</f>
        <v>0</v>
      </c>
      <c r="X173" s="216"/>
      <c r="Y173" s="221">
        <f>Y174</f>
        <v>0</v>
      </c>
      <c r="Z173" s="216"/>
      <c r="AA173" s="222">
        <f>AA174</f>
        <v>0</v>
      </c>
      <c r="AR173" s="223" t="s">
        <v>260</v>
      </c>
      <c r="AT173" s="224" t="s">
        <v>77</v>
      </c>
      <c r="AU173" s="224" t="s">
        <v>85</v>
      </c>
      <c r="AY173" s="223" t="s">
        <v>236</v>
      </c>
      <c r="BK173" s="225">
        <f>BK174</f>
        <v>0</v>
      </c>
    </row>
    <row r="174" spans="2:65" s="1" customFormat="1" ht="16.5" customHeight="1">
      <c r="B174" s="48"/>
      <c r="C174" s="229" t="s">
        <v>304</v>
      </c>
      <c r="D174" s="229" t="s">
        <v>237</v>
      </c>
      <c r="E174" s="230" t="s">
        <v>914</v>
      </c>
      <c r="F174" s="231" t="s">
        <v>915</v>
      </c>
      <c r="G174" s="231"/>
      <c r="H174" s="231"/>
      <c r="I174" s="231"/>
      <c r="J174" s="232" t="s">
        <v>899</v>
      </c>
      <c r="K174" s="233">
        <v>7</v>
      </c>
      <c r="L174" s="234">
        <v>0</v>
      </c>
      <c r="M174" s="235"/>
      <c r="N174" s="233">
        <f>ROUND(L174*K174,2)</f>
        <v>0</v>
      </c>
      <c r="O174" s="233"/>
      <c r="P174" s="233"/>
      <c r="Q174" s="233"/>
      <c r="R174" s="50"/>
      <c r="T174" s="236" t="s">
        <v>21</v>
      </c>
      <c r="U174" s="58" t="s">
        <v>43</v>
      </c>
      <c r="V174" s="49"/>
      <c r="W174" s="237">
        <f>V174*K174</f>
        <v>0</v>
      </c>
      <c r="X174" s="237">
        <v>0</v>
      </c>
      <c r="Y174" s="237">
        <f>X174*K174</f>
        <v>0</v>
      </c>
      <c r="Z174" s="237">
        <v>0</v>
      </c>
      <c r="AA174" s="238">
        <f>Z174*K174</f>
        <v>0</v>
      </c>
      <c r="AR174" s="24" t="s">
        <v>495</v>
      </c>
      <c r="AT174" s="24" t="s">
        <v>237</v>
      </c>
      <c r="AU174" s="24" t="s">
        <v>90</v>
      </c>
      <c r="AY174" s="24" t="s">
        <v>236</v>
      </c>
      <c r="BE174" s="154">
        <f>IF(U174="základní",N174,0)</f>
        <v>0</v>
      </c>
      <c r="BF174" s="154">
        <f>IF(U174="snížená",N174,0)</f>
        <v>0</v>
      </c>
      <c r="BG174" s="154">
        <f>IF(U174="zákl. přenesená",N174,0)</f>
        <v>0</v>
      </c>
      <c r="BH174" s="154">
        <f>IF(U174="sníž. přenesená",N174,0)</f>
        <v>0</v>
      </c>
      <c r="BI174" s="154">
        <f>IF(U174="nulová",N174,0)</f>
        <v>0</v>
      </c>
      <c r="BJ174" s="24" t="s">
        <v>85</v>
      </c>
      <c r="BK174" s="154">
        <f>ROUND(L174*K174,2)</f>
        <v>0</v>
      </c>
      <c r="BL174" s="24" t="s">
        <v>495</v>
      </c>
      <c r="BM174" s="24" t="s">
        <v>1082</v>
      </c>
    </row>
    <row r="175" spans="2:63" s="10" customFormat="1" ht="29.85" customHeight="1">
      <c r="B175" s="215"/>
      <c r="C175" s="216"/>
      <c r="D175" s="226" t="s">
        <v>793</v>
      </c>
      <c r="E175" s="226"/>
      <c r="F175" s="226"/>
      <c r="G175" s="226"/>
      <c r="H175" s="226"/>
      <c r="I175" s="226"/>
      <c r="J175" s="226"/>
      <c r="K175" s="226"/>
      <c r="L175" s="226"/>
      <c r="M175" s="226"/>
      <c r="N175" s="278">
        <f>BK175</f>
        <v>0</v>
      </c>
      <c r="O175" s="279"/>
      <c r="P175" s="279"/>
      <c r="Q175" s="279"/>
      <c r="R175" s="219"/>
      <c r="T175" s="220"/>
      <c r="U175" s="216"/>
      <c r="V175" s="216"/>
      <c r="W175" s="221">
        <f>SUM(W176:W177)</f>
        <v>0</v>
      </c>
      <c r="X175" s="216"/>
      <c r="Y175" s="221">
        <f>SUM(Y176:Y177)</f>
        <v>0</v>
      </c>
      <c r="Z175" s="216"/>
      <c r="AA175" s="222">
        <f>SUM(AA176:AA177)</f>
        <v>0</v>
      </c>
      <c r="AR175" s="223" t="s">
        <v>260</v>
      </c>
      <c r="AT175" s="224" t="s">
        <v>77</v>
      </c>
      <c r="AU175" s="224" t="s">
        <v>85</v>
      </c>
      <c r="AY175" s="223" t="s">
        <v>236</v>
      </c>
      <c r="BK175" s="225">
        <f>SUM(BK176:BK177)</f>
        <v>0</v>
      </c>
    </row>
    <row r="176" spans="2:65" s="1" customFormat="1" ht="16.5" customHeight="1">
      <c r="B176" s="48"/>
      <c r="C176" s="229" t="s">
        <v>641</v>
      </c>
      <c r="D176" s="229" t="s">
        <v>237</v>
      </c>
      <c r="E176" s="230" t="s">
        <v>917</v>
      </c>
      <c r="F176" s="231" t="s">
        <v>918</v>
      </c>
      <c r="G176" s="231"/>
      <c r="H176" s="231"/>
      <c r="I176" s="231"/>
      <c r="J176" s="232" t="s">
        <v>919</v>
      </c>
      <c r="K176" s="233">
        <v>1</v>
      </c>
      <c r="L176" s="234">
        <v>0</v>
      </c>
      <c r="M176" s="235"/>
      <c r="N176" s="233">
        <f>ROUND(L176*K176,2)</f>
        <v>0</v>
      </c>
      <c r="O176" s="233"/>
      <c r="P176" s="233"/>
      <c r="Q176" s="233"/>
      <c r="R176" s="50"/>
      <c r="T176" s="236" t="s">
        <v>21</v>
      </c>
      <c r="U176" s="58" t="s">
        <v>43</v>
      </c>
      <c r="V176" s="49"/>
      <c r="W176" s="237">
        <f>V176*K176</f>
        <v>0</v>
      </c>
      <c r="X176" s="237">
        <v>0</v>
      </c>
      <c r="Y176" s="237">
        <f>X176*K176</f>
        <v>0</v>
      </c>
      <c r="Z176" s="237">
        <v>0</v>
      </c>
      <c r="AA176" s="238">
        <f>Z176*K176</f>
        <v>0</v>
      </c>
      <c r="AR176" s="24" t="s">
        <v>495</v>
      </c>
      <c r="AT176" s="24" t="s">
        <v>237</v>
      </c>
      <c r="AU176" s="24" t="s">
        <v>90</v>
      </c>
      <c r="AY176" s="24" t="s">
        <v>236</v>
      </c>
      <c r="BE176" s="154">
        <f>IF(U176="základní",N176,0)</f>
        <v>0</v>
      </c>
      <c r="BF176" s="154">
        <f>IF(U176="snížená",N176,0)</f>
        <v>0</v>
      </c>
      <c r="BG176" s="154">
        <f>IF(U176="zákl. přenesená",N176,0)</f>
        <v>0</v>
      </c>
      <c r="BH176" s="154">
        <f>IF(U176="sníž. přenesená",N176,0)</f>
        <v>0</v>
      </c>
      <c r="BI176" s="154">
        <f>IF(U176="nulová",N176,0)</f>
        <v>0</v>
      </c>
      <c r="BJ176" s="24" t="s">
        <v>85</v>
      </c>
      <c r="BK176" s="154">
        <f>ROUND(L176*K176,2)</f>
        <v>0</v>
      </c>
      <c r="BL176" s="24" t="s">
        <v>495</v>
      </c>
      <c r="BM176" s="24" t="s">
        <v>1083</v>
      </c>
    </row>
    <row r="177" spans="2:65" s="1" customFormat="1" ht="16.5" customHeight="1">
      <c r="B177" s="48"/>
      <c r="C177" s="229" t="s">
        <v>642</v>
      </c>
      <c r="D177" s="229" t="s">
        <v>237</v>
      </c>
      <c r="E177" s="230" t="s">
        <v>921</v>
      </c>
      <c r="F177" s="231" t="s">
        <v>922</v>
      </c>
      <c r="G177" s="231"/>
      <c r="H177" s="231"/>
      <c r="I177" s="231"/>
      <c r="J177" s="232" t="s">
        <v>919</v>
      </c>
      <c r="K177" s="233">
        <v>1</v>
      </c>
      <c r="L177" s="234">
        <v>0</v>
      </c>
      <c r="M177" s="235"/>
      <c r="N177" s="233">
        <f>ROUND(L177*K177,2)</f>
        <v>0</v>
      </c>
      <c r="O177" s="233"/>
      <c r="P177" s="233"/>
      <c r="Q177" s="233"/>
      <c r="R177" s="50"/>
      <c r="T177" s="236" t="s">
        <v>21</v>
      </c>
      <c r="U177" s="58" t="s">
        <v>43</v>
      </c>
      <c r="V177" s="49"/>
      <c r="W177" s="237">
        <f>V177*K177</f>
        <v>0</v>
      </c>
      <c r="X177" s="237">
        <v>0</v>
      </c>
      <c r="Y177" s="237">
        <f>X177*K177</f>
        <v>0</v>
      </c>
      <c r="Z177" s="237">
        <v>0</v>
      </c>
      <c r="AA177" s="238">
        <f>Z177*K177</f>
        <v>0</v>
      </c>
      <c r="AR177" s="24" t="s">
        <v>495</v>
      </c>
      <c r="AT177" s="24" t="s">
        <v>237</v>
      </c>
      <c r="AU177" s="24" t="s">
        <v>90</v>
      </c>
      <c r="AY177" s="24" t="s">
        <v>236</v>
      </c>
      <c r="BE177" s="154">
        <f>IF(U177="základní",N177,0)</f>
        <v>0</v>
      </c>
      <c r="BF177" s="154">
        <f>IF(U177="snížená",N177,0)</f>
        <v>0</v>
      </c>
      <c r="BG177" s="154">
        <f>IF(U177="zákl. přenesená",N177,0)</f>
        <v>0</v>
      </c>
      <c r="BH177" s="154">
        <f>IF(U177="sníž. přenesená",N177,0)</f>
        <v>0</v>
      </c>
      <c r="BI177" s="154">
        <f>IF(U177="nulová",N177,0)</f>
        <v>0</v>
      </c>
      <c r="BJ177" s="24" t="s">
        <v>85</v>
      </c>
      <c r="BK177" s="154">
        <f>ROUND(L177*K177,2)</f>
        <v>0</v>
      </c>
      <c r="BL177" s="24" t="s">
        <v>495</v>
      </c>
      <c r="BM177" s="24" t="s">
        <v>1084</v>
      </c>
    </row>
    <row r="178" spans="2:63" s="1" customFormat="1" ht="49.9" customHeight="1">
      <c r="B178" s="48"/>
      <c r="C178" s="49"/>
      <c r="D178" s="217" t="s">
        <v>371</v>
      </c>
      <c r="E178" s="49"/>
      <c r="F178" s="49"/>
      <c r="G178" s="49"/>
      <c r="H178" s="49"/>
      <c r="I178" s="49"/>
      <c r="J178" s="49"/>
      <c r="K178" s="49"/>
      <c r="L178" s="49"/>
      <c r="M178" s="49"/>
      <c r="N178" s="269">
        <f>BK178</f>
        <v>0</v>
      </c>
      <c r="O178" s="270"/>
      <c r="P178" s="270"/>
      <c r="Q178" s="270"/>
      <c r="R178" s="50"/>
      <c r="T178" s="203"/>
      <c r="U178" s="74"/>
      <c r="V178" s="74"/>
      <c r="W178" s="74"/>
      <c r="X178" s="74"/>
      <c r="Y178" s="74"/>
      <c r="Z178" s="74"/>
      <c r="AA178" s="76"/>
      <c r="AT178" s="24" t="s">
        <v>77</v>
      </c>
      <c r="AU178" s="24" t="s">
        <v>78</v>
      </c>
      <c r="AY178" s="24" t="s">
        <v>372</v>
      </c>
      <c r="BK178" s="154">
        <v>0</v>
      </c>
    </row>
    <row r="179" spans="2:18" s="1" customFormat="1" ht="6.95" customHeight="1">
      <c r="B179" s="77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9"/>
    </row>
  </sheetData>
  <sheetProtection password="CC35" sheet="1" objects="1" scenarios="1" formatColumns="0" formatRows="0"/>
  <mergeCells count="207">
    <mergeCell ref="F166:I166"/>
    <mergeCell ref="F165:I165"/>
    <mergeCell ref="F168:I168"/>
    <mergeCell ref="F169:I169"/>
    <mergeCell ref="F171:I171"/>
    <mergeCell ref="F172:I172"/>
    <mergeCell ref="F174:I174"/>
    <mergeCell ref="F176:I176"/>
    <mergeCell ref="F177:I177"/>
    <mergeCell ref="D104:H104"/>
    <mergeCell ref="D102:H102"/>
    <mergeCell ref="D103:H103"/>
    <mergeCell ref="D105:H105"/>
    <mergeCell ref="D106:H106"/>
    <mergeCell ref="L166:M166"/>
    <mergeCell ref="L165:M165"/>
    <mergeCell ref="L168:M168"/>
    <mergeCell ref="L169:M169"/>
    <mergeCell ref="L171:M171"/>
    <mergeCell ref="L172:M172"/>
    <mergeCell ref="L174:M174"/>
    <mergeCell ref="L176:M176"/>
    <mergeCell ref="L177:M177"/>
    <mergeCell ref="N177:Q177"/>
    <mergeCell ref="N176:Q176"/>
    <mergeCell ref="N175:Q175"/>
    <mergeCell ref="N178:Q178"/>
    <mergeCell ref="F130:I130"/>
    <mergeCell ref="L130:M130"/>
    <mergeCell ref="N130:Q130"/>
    <mergeCell ref="N131:Q131"/>
    <mergeCell ref="N132:Q132"/>
    <mergeCell ref="N133:Q133"/>
    <mergeCell ref="N134:Q134"/>
    <mergeCell ref="N135:Q135"/>
    <mergeCell ref="N136:Q136"/>
    <mergeCell ref="N137:Q137"/>
    <mergeCell ref="N138:Q138"/>
    <mergeCell ref="N139:Q139"/>
    <mergeCell ref="N140:Q140"/>
    <mergeCell ref="N127:Q127"/>
    <mergeCell ref="N128:Q128"/>
    <mergeCell ref="N129:Q129"/>
    <mergeCell ref="F131:I131"/>
    <mergeCell ref="F135:I135"/>
    <mergeCell ref="F134:I134"/>
    <mergeCell ref="F132:I132"/>
    <mergeCell ref="F133:I133"/>
    <mergeCell ref="F136:I136"/>
    <mergeCell ref="F137:I137"/>
    <mergeCell ref="F138:I138"/>
    <mergeCell ref="F139:I139"/>
    <mergeCell ref="F140:I140"/>
    <mergeCell ref="F143:I143"/>
    <mergeCell ref="F144:I144"/>
    <mergeCell ref="F145:I145"/>
    <mergeCell ref="F146:I146"/>
    <mergeCell ref="F147:I147"/>
    <mergeCell ref="L131:M131"/>
    <mergeCell ref="L137:M137"/>
    <mergeCell ref="L132:M132"/>
    <mergeCell ref="L133:M133"/>
    <mergeCell ref="L134:M134"/>
    <mergeCell ref="L135:M135"/>
    <mergeCell ref="L136:M136"/>
    <mergeCell ref="L138:M138"/>
    <mergeCell ref="L139:M139"/>
    <mergeCell ref="L140:M140"/>
    <mergeCell ref="L143:M143"/>
    <mergeCell ref="L144:M144"/>
    <mergeCell ref="L145:M145"/>
    <mergeCell ref="L146:M146"/>
    <mergeCell ref="L147:M147"/>
    <mergeCell ref="N158:Q158"/>
    <mergeCell ref="N157:Q157"/>
    <mergeCell ref="F148:I148"/>
    <mergeCell ref="F149:I149"/>
    <mergeCell ref="F150:I150"/>
    <mergeCell ref="F151:I151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L148:M148"/>
    <mergeCell ref="L149:M149"/>
    <mergeCell ref="L150:M150"/>
    <mergeCell ref="L151:M151"/>
    <mergeCell ref="L153:M153"/>
    <mergeCell ref="L154:M154"/>
    <mergeCell ref="L155:M155"/>
    <mergeCell ref="L156:M156"/>
    <mergeCell ref="L157:M157"/>
    <mergeCell ref="L158:M158"/>
    <mergeCell ref="L159:M159"/>
    <mergeCell ref="L160:M160"/>
    <mergeCell ref="L161:M161"/>
    <mergeCell ref="L162:M162"/>
    <mergeCell ref="L163:M163"/>
    <mergeCell ref="N141:Q141"/>
    <mergeCell ref="N143:Q143"/>
    <mergeCell ref="N146:Q146"/>
    <mergeCell ref="N144:Q144"/>
    <mergeCell ref="N145:Q145"/>
    <mergeCell ref="N147:Q147"/>
    <mergeCell ref="N148:Q148"/>
    <mergeCell ref="N149:Q149"/>
    <mergeCell ref="N150:Q150"/>
    <mergeCell ref="N151:Q151"/>
    <mergeCell ref="N153:Q153"/>
    <mergeCell ref="N154:Q154"/>
    <mergeCell ref="N155:Q155"/>
    <mergeCell ref="N156:Q156"/>
    <mergeCell ref="N142:Q142"/>
    <mergeCell ref="N152:Q152"/>
    <mergeCell ref="N159:Q159"/>
    <mergeCell ref="N160:Q160"/>
    <mergeCell ref="N161:Q161"/>
    <mergeCell ref="N162:Q162"/>
    <mergeCell ref="N163:Q163"/>
    <mergeCell ref="N165:Q165"/>
    <mergeCell ref="N166:Q166"/>
    <mergeCell ref="N168:Q168"/>
    <mergeCell ref="N169:Q169"/>
    <mergeCell ref="N171:Q171"/>
    <mergeCell ref="N172:Q172"/>
    <mergeCell ref="N174:Q174"/>
    <mergeCell ref="N164:Q164"/>
    <mergeCell ref="N167:Q167"/>
    <mergeCell ref="N170:Q170"/>
    <mergeCell ref="N173:Q173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1:Q101"/>
    <mergeCell ref="N102:Q102"/>
    <mergeCell ref="N103:Q103"/>
    <mergeCell ref="N104:Q104"/>
    <mergeCell ref="N105:Q105"/>
    <mergeCell ref="N106:Q106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</mergeCells>
  <hyperlinks>
    <hyperlink ref="F1:G1" location="C2" display="1) Krycí list rozpočtu"/>
    <hyperlink ref="H1:K1" location="C87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3"/>
      <c r="B1" s="15"/>
      <c r="C1" s="15"/>
      <c r="D1" s="16" t="s">
        <v>1</v>
      </c>
      <c r="E1" s="15"/>
      <c r="F1" s="17" t="s">
        <v>188</v>
      </c>
      <c r="G1" s="17"/>
      <c r="H1" s="164" t="s">
        <v>189</v>
      </c>
      <c r="I1" s="164"/>
      <c r="J1" s="164"/>
      <c r="K1" s="164"/>
      <c r="L1" s="17" t="s">
        <v>190</v>
      </c>
      <c r="M1" s="15"/>
      <c r="N1" s="15"/>
      <c r="O1" s="16" t="s">
        <v>191</v>
      </c>
      <c r="P1" s="15"/>
      <c r="Q1" s="15"/>
      <c r="R1" s="15"/>
      <c r="S1" s="17" t="s">
        <v>192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175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90</v>
      </c>
    </row>
    <row r="4" spans="2:46" ht="36.95" customHeight="1">
      <c r="B4" s="28"/>
      <c r="C4" s="29" t="s">
        <v>193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18</v>
      </c>
      <c r="E6" s="33"/>
      <c r="F6" s="165" t="str">
        <f>'Rekapitulace stavby'!K6</f>
        <v>Neratovice - úprava přechodů na komunikacích II/101 a III/0099, zvýšení bezpečnosti chodců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194</v>
      </c>
      <c r="E7" s="33"/>
      <c r="F7" s="165" t="s">
        <v>1085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196</v>
      </c>
      <c r="E8" s="49"/>
      <c r="F8" s="38" t="s">
        <v>1086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20</v>
      </c>
      <c r="E9" s="49"/>
      <c r="F9" s="35" t="s">
        <v>21</v>
      </c>
      <c r="G9" s="49"/>
      <c r="H9" s="49"/>
      <c r="I9" s="49"/>
      <c r="J9" s="49"/>
      <c r="K9" s="49"/>
      <c r="L9" s="49"/>
      <c r="M9" s="40" t="s">
        <v>22</v>
      </c>
      <c r="N9" s="49"/>
      <c r="O9" s="35" t="s">
        <v>21</v>
      </c>
      <c r="P9" s="49"/>
      <c r="Q9" s="49"/>
      <c r="R9" s="50"/>
    </row>
    <row r="10" spans="2:18" s="1" customFormat="1" ht="14.4" customHeight="1">
      <c r="B10" s="48"/>
      <c r="C10" s="49"/>
      <c r="D10" s="40" t="s">
        <v>23</v>
      </c>
      <c r="E10" s="49"/>
      <c r="F10" s="35" t="s">
        <v>24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6. 11. 2017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tr">
        <f>IF('Rekapitulace stavby'!AN10="","",'Rekapitulace stavby'!AN10)</f>
        <v/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tr">
        <f>IF('Rekapitulace stavby'!E11="","",'Rekapitulace stavby'!E11)</f>
        <v>Město Neratovice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tr">
        <f>IF('Rekapitulace stavby'!AN11="","",'Rekapitulace stavby'!AN11)</f>
        <v/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tr">
        <f>IF('Rekapitulace stavby'!AN16="","",'Rekapitulace stavby'!AN16)</f>
        <v/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tr">
        <f>IF('Rekapitulace stavby'!E17="","",'Rekapitulace stavby'!E17)</f>
        <v>NOZA s.r.o.Kladno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tr">
        <f>IF('Rekapitulace stavby'!AN17="","",'Rekapitulace stavby'!AN17)</f>
        <v/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36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tr">
        <f>IF('Rekapitulace stavby'!AN19="","",'Rekapitulace stavby'!AN19)</f>
        <v/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tr">
        <f>IF('Rekapitulace stavby'!E20="","",'Rekapitulace stavby'!E20)</f>
        <v>Neubauerová Soňa, SK-Projekt Ostrov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tr">
        <f>IF('Rekapitulace stavby'!AN20="","",'Rekapitulace stavby'!AN20)</f>
        <v/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21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8" t="s">
        <v>198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182</v>
      </c>
      <c r="E29" s="49"/>
      <c r="F29" s="49"/>
      <c r="G29" s="49"/>
      <c r="H29" s="49"/>
      <c r="I29" s="49"/>
      <c r="J29" s="49"/>
      <c r="K29" s="49"/>
      <c r="L29" s="49"/>
      <c r="M29" s="47">
        <f>N93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9" t="s">
        <v>41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42</v>
      </c>
      <c r="E33" s="56" t="s">
        <v>43</v>
      </c>
      <c r="F33" s="57">
        <v>0.21</v>
      </c>
      <c r="G33" s="171" t="s">
        <v>44</v>
      </c>
      <c r="H33" s="172">
        <f>(SUM(BE93:BE100)+SUM(BE119:BE129))</f>
        <v>0</v>
      </c>
      <c r="I33" s="49"/>
      <c r="J33" s="49"/>
      <c r="K33" s="49"/>
      <c r="L33" s="49"/>
      <c r="M33" s="172">
        <f>ROUND((SUM(BE93:BE100)+SUM(BE119:BE129)),2)*F33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45</v>
      </c>
      <c r="F34" s="57">
        <v>0.15</v>
      </c>
      <c r="G34" s="171" t="s">
        <v>44</v>
      </c>
      <c r="H34" s="172">
        <f>(SUM(BF93:BF100)+SUM(BF119:BF129))</f>
        <v>0</v>
      </c>
      <c r="I34" s="49"/>
      <c r="J34" s="49"/>
      <c r="K34" s="49"/>
      <c r="L34" s="49"/>
      <c r="M34" s="172">
        <f>ROUND((SUM(BF93:BF100)+SUM(BF119:BF129)),2)*F34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46</v>
      </c>
      <c r="F35" s="57">
        <v>0.21</v>
      </c>
      <c r="G35" s="171" t="s">
        <v>44</v>
      </c>
      <c r="H35" s="172">
        <f>(SUM(BG93:BG100)+SUM(BG119:BG129))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47</v>
      </c>
      <c r="F36" s="57">
        <v>0.15</v>
      </c>
      <c r="G36" s="171" t="s">
        <v>44</v>
      </c>
      <c r="H36" s="172">
        <f>(SUM(BH93:BH100)+SUM(BH119:BH129))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48</v>
      </c>
      <c r="F37" s="57">
        <v>0</v>
      </c>
      <c r="G37" s="171" t="s">
        <v>44</v>
      </c>
      <c r="H37" s="172">
        <f>(SUM(BI93:BI100)+SUM(BI119:BI129))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61"/>
      <c r="D39" s="173" t="s">
        <v>49</v>
      </c>
      <c r="E39" s="105"/>
      <c r="F39" s="105"/>
      <c r="G39" s="174" t="s">
        <v>50</v>
      </c>
      <c r="H39" s="175" t="s">
        <v>51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52</v>
      </c>
      <c r="E50" s="69"/>
      <c r="F50" s="69"/>
      <c r="G50" s="69"/>
      <c r="H50" s="70"/>
      <c r="I50" s="49"/>
      <c r="J50" s="68" t="s">
        <v>53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54</v>
      </c>
      <c r="E59" s="74"/>
      <c r="F59" s="74"/>
      <c r="G59" s="75" t="s">
        <v>55</v>
      </c>
      <c r="H59" s="76"/>
      <c r="I59" s="49"/>
      <c r="J59" s="73" t="s">
        <v>54</v>
      </c>
      <c r="K59" s="74"/>
      <c r="L59" s="74"/>
      <c r="M59" s="74"/>
      <c r="N59" s="75" t="s">
        <v>55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56</v>
      </c>
      <c r="E61" s="69"/>
      <c r="F61" s="69"/>
      <c r="G61" s="69"/>
      <c r="H61" s="70"/>
      <c r="I61" s="49"/>
      <c r="J61" s="68" t="s">
        <v>57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54</v>
      </c>
      <c r="E70" s="74"/>
      <c r="F70" s="74"/>
      <c r="G70" s="75" t="s">
        <v>55</v>
      </c>
      <c r="H70" s="76"/>
      <c r="I70" s="49"/>
      <c r="J70" s="73" t="s">
        <v>54</v>
      </c>
      <c r="K70" s="74"/>
      <c r="L70" s="74"/>
      <c r="M70" s="74"/>
      <c r="N70" s="75" t="s">
        <v>55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pans="2:21" s="1" customFormat="1" ht="36.95" customHeight="1">
      <c r="B76" s="48"/>
      <c r="C76" s="29" t="s">
        <v>199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pans="2:21" s="1" customFormat="1" ht="30" customHeight="1">
      <c r="B78" s="48"/>
      <c r="C78" s="40" t="s">
        <v>18</v>
      </c>
      <c r="D78" s="49"/>
      <c r="E78" s="49"/>
      <c r="F78" s="165" t="str">
        <f>F6</f>
        <v>Neratovice - úprava přechodů na komunikacích II/101 a III/0099, zvýšení bezpečnosti chodců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spans="2:21" ht="30" customHeight="1">
      <c r="B79" s="28"/>
      <c r="C79" s="40" t="s">
        <v>194</v>
      </c>
      <c r="D79" s="33"/>
      <c r="E79" s="33"/>
      <c r="F79" s="165" t="s">
        <v>1085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pans="2:21" s="1" customFormat="1" ht="36.95" customHeight="1">
      <c r="B80" s="48"/>
      <c r="C80" s="87" t="s">
        <v>196</v>
      </c>
      <c r="D80" s="49"/>
      <c r="E80" s="49"/>
      <c r="F80" s="89" t="str">
        <f>F8</f>
        <v>10-1 - SO 405 - Mladežnická a Zelená - VO - část KSÚS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pans="2:2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pans="2:21" s="1" customFormat="1" ht="18" customHeight="1">
      <c r="B82" s="48"/>
      <c r="C82" s="40" t="s">
        <v>23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6. 11. 2017</v>
      </c>
      <c r="N82" s="92"/>
      <c r="O82" s="92"/>
      <c r="P82" s="92"/>
      <c r="Q82" s="49"/>
      <c r="R82" s="50"/>
      <c r="T82" s="181"/>
      <c r="U82" s="181"/>
    </row>
    <row r="83" spans="2:21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pans="2:21" s="1" customFormat="1" ht="13.5">
      <c r="B84" s="48"/>
      <c r="C84" s="40" t="s">
        <v>27</v>
      </c>
      <c r="D84" s="49"/>
      <c r="E84" s="49"/>
      <c r="F84" s="35" t="str">
        <f>E13</f>
        <v>Město Neratovice</v>
      </c>
      <c r="G84" s="49"/>
      <c r="H84" s="49"/>
      <c r="I84" s="49"/>
      <c r="J84" s="49"/>
      <c r="K84" s="40" t="s">
        <v>33</v>
      </c>
      <c r="L84" s="49"/>
      <c r="M84" s="35" t="str">
        <f>E19</f>
        <v>NOZA s.r.o.Kladno</v>
      </c>
      <c r="N84" s="35"/>
      <c r="O84" s="35"/>
      <c r="P84" s="35"/>
      <c r="Q84" s="35"/>
      <c r="R84" s="50"/>
      <c r="T84" s="181"/>
      <c r="U84" s="181"/>
    </row>
    <row r="85" spans="2:21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36</v>
      </c>
      <c r="L85" s="49"/>
      <c r="M85" s="35" t="str">
        <f>E22</f>
        <v>Neubauerová Soňa, SK-Projekt Ostrov</v>
      </c>
      <c r="N85" s="35"/>
      <c r="O85" s="35"/>
      <c r="P85" s="35"/>
      <c r="Q85" s="35"/>
      <c r="R85" s="50"/>
      <c r="T85" s="181"/>
      <c r="U85" s="181"/>
    </row>
    <row r="86" spans="2:21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pans="2:21" s="1" customFormat="1" ht="29.25" customHeight="1">
      <c r="B87" s="48"/>
      <c r="C87" s="183" t="s">
        <v>200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201</v>
      </c>
      <c r="O87" s="161"/>
      <c r="P87" s="161"/>
      <c r="Q87" s="161"/>
      <c r="R87" s="50"/>
      <c r="T87" s="181"/>
      <c r="U87" s="181"/>
    </row>
    <row r="88" spans="2:21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pans="2:47" s="1" customFormat="1" ht="29.25" customHeight="1">
      <c r="B89" s="48"/>
      <c r="C89" s="184" t="s">
        <v>202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N119</f>
        <v>0</v>
      </c>
      <c r="O89" s="185"/>
      <c r="P89" s="185"/>
      <c r="Q89" s="185"/>
      <c r="R89" s="50"/>
      <c r="T89" s="181"/>
      <c r="U89" s="181"/>
      <c r="AU89" s="24" t="s">
        <v>203</v>
      </c>
    </row>
    <row r="90" spans="2:21" s="7" customFormat="1" ht="24.95" customHeight="1">
      <c r="B90" s="186"/>
      <c r="C90" s="187"/>
      <c r="D90" s="188" t="s">
        <v>211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N120</f>
        <v>0</v>
      </c>
      <c r="O90" s="187"/>
      <c r="P90" s="187"/>
      <c r="Q90" s="187"/>
      <c r="R90" s="190"/>
      <c r="T90" s="191"/>
      <c r="U90" s="191"/>
    </row>
    <row r="91" spans="2:21" s="8" customFormat="1" ht="19.9" customHeight="1">
      <c r="B91" s="192"/>
      <c r="C91" s="136"/>
      <c r="D91" s="149" t="s">
        <v>760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N121</f>
        <v>0</v>
      </c>
      <c r="O91" s="136"/>
      <c r="P91" s="136"/>
      <c r="Q91" s="136"/>
      <c r="R91" s="193"/>
      <c r="T91" s="194"/>
      <c r="U91" s="194"/>
    </row>
    <row r="92" spans="2:21" s="1" customFormat="1" ht="21.8" customHeight="1"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50"/>
      <c r="T92" s="181"/>
      <c r="U92" s="181"/>
    </row>
    <row r="93" spans="2:21" s="1" customFormat="1" ht="29.25" customHeight="1">
      <c r="B93" s="48"/>
      <c r="C93" s="184" t="s">
        <v>213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185">
        <f>ROUND(N94+N95+N96+N97+N98+N99,2)</f>
        <v>0</v>
      </c>
      <c r="O93" s="195"/>
      <c r="P93" s="195"/>
      <c r="Q93" s="195"/>
      <c r="R93" s="50"/>
      <c r="T93" s="196"/>
      <c r="U93" s="197" t="s">
        <v>42</v>
      </c>
    </row>
    <row r="94" spans="2:65" s="1" customFormat="1" ht="18" customHeight="1">
      <c r="B94" s="48"/>
      <c r="C94" s="49"/>
      <c r="D94" s="155" t="s">
        <v>214</v>
      </c>
      <c r="E94" s="149"/>
      <c r="F94" s="149"/>
      <c r="G94" s="149"/>
      <c r="H94" s="149"/>
      <c r="I94" s="49"/>
      <c r="J94" s="49"/>
      <c r="K94" s="49"/>
      <c r="L94" s="49"/>
      <c r="M94" s="49"/>
      <c r="N94" s="150">
        <f>ROUND(N89*T94,2)</f>
        <v>0</v>
      </c>
      <c r="O94" s="138"/>
      <c r="P94" s="138"/>
      <c r="Q94" s="138"/>
      <c r="R94" s="50"/>
      <c r="S94" s="198"/>
      <c r="T94" s="199"/>
      <c r="U94" s="200" t="s">
        <v>43</v>
      </c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201" t="s">
        <v>215</v>
      </c>
      <c r="AZ94" s="198"/>
      <c r="BA94" s="198"/>
      <c r="BB94" s="198"/>
      <c r="BC94" s="198"/>
      <c r="BD94" s="198"/>
      <c r="BE94" s="202">
        <f>IF(U94="základní",N94,0)</f>
        <v>0</v>
      </c>
      <c r="BF94" s="202">
        <f>IF(U94="snížená",N94,0)</f>
        <v>0</v>
      </c>
      <c r="BG94" s="202">
        <f>IF(U94="zákl. přenesená",N94,0)</f>
        <v>0</v>
      </c>
      <c r="BH94" s="202">
        <f>IF(U94="sníž. přenesená",N94,0)</f>
        <v>0</v>
      </c>
      <c r="BI94" s="202">
        <f>IF(U94="nulová",N94,0)</f>
        <v>0</v>
      </c>
      <c r="BJ94" s="201" t="s">
        <v>85</v>
      </c>
      <c r="BK94" s="198"/>
      <c r="BL94" s="198"/>
      <c r="BM94" s="198"/>
    </row>
    <row r="95" spans="2:65" s="1" customFormat="1" ht="18" customHeight="1">
      <c r="B95" s="48"/>
      <c r="C95" s="49"/>
      <c r="D95" s="155" t="s">
        <v>216</v>
      </c>
      <c r="E95" s="149"/>
      <c r="F95" s="149"/>
      <c r="G95" s="149"/>
      <c r="H95" s="149"/>
      <c r="I95" s="49"/>
      <c r="J95" s="49"/>
      <c r="K95" s="49"/>
      <c r="L95" s="49"/>
      <c r="M95" s="49"/>
      <c r="N95" s="150">
        <f>ROUND(N89*T95,2)</f>
        <v>0</v>
      </c>
      <c r="O95" s="138"/>
      <c r="P95" s="138"/>
      <c r="Q95" s="138"/>
      <c r="R95" s="50"/>
      <c r="S95" s="198"/>
      <c r="T95" s="199"/>
      <c r="U95" s="200" t="s">
        <v>43</v>
      </c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201" t="s">
        <v>215</v>
      </c>
      <c r="AZ95" s="198"/>
      <c r="BA95" s="198"/>
      <c r="BB95" s="198"/>
      <c r="BC95" s="198"/>
      <c r="BD95" s="198"/>
      <c r="BE95" s="202">
        <f>IF(U95="základní",N95,0)</f>
        <v>0</v>
      </c>
      <c r="BF95" s="202">
        <f>IF(U95="snížená",N95,0)</f>
        <v>0</v>
      </c>
      <c r="BG95" s="202">
        <f>IF(U95="zákl. přenesená",N95,0)</f>
        <v>0</v>
      </c>
      <c r="BH95" s="202">
        <f>IF(U95="sníž. přenesená",N95,0)</f>
        <v>0</v>
      </c>
      <c r="BI95" s="202">
        <f>IF(U95="nulová",N95,0)</f>
        <v>0</v>
      </c>
      <c r="BJ95" s="201" t="s">
        <v>85</v>
      </c>
      <c r="BK95" s="198"/>
      <c r="BL95" s="198"/>
      <c r="BM95" s="198"/>
    </row>
    <row r="96" spans="2:65" s="1" customFormat="1" ht="18" customHeight="1">
      <c r="B96" s="48"/>
      <c r="C96" s="49"/>
      <c r="D96" s="155" t="s">
        <v>217</v>
      </c>
      <c r="E96" s="149"/>
      <c r="F96" s="149"/>
      <c r="G96" s="149"/>
      <c r="H96" s="149"/>
      <c r="I96" s="49"/>
      <c r="J96" s="49"/>
      <c r="K96" s="49"/>
      <c r="L96" s="49"/>
      <c r="M96" s="49"/>
      <c r="N96" s="150">
        <f>ROUND(N89*T96,2)</f>
        <v>0</v>
      </c>
      <c r="O96" s="138"/>
      <c r="P96" s="138"/>
      <c r="Q96" s="138"/>
      <c r="R96" s="50"/>
      <c r="S96" s="198"/>
      <c r="T96" s="199"/>
      <c r="U96" s="200" t="s">
        <v>43</v>
      </c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201" t="s">
        <v>215</v>
      </c>
      <c r="AZ96" s="198"/>
      <c r="BA96" s="198"/>
      <c r="BB96" s="198"/>
      <c r="BC96" s="198"/>
      <c r="BD96" s="198"/>
      <c r="BE96" s="202">
        <f>IF(U96="základní",N96,0)</f>
        <v>0</v>
      </c>
      <c r="BF96" s="202">
        <f>IF(U96="snížená",N96,0)</f>
        <v>0</v>
      </c>
      <c r="BG96" s="202">
        <f>IF(U96="zákl. přenesená",N96,0)</f>
        <v>0</v>
      </c>
      <c r="BH96" s="202">
        <f>IF(U96="sníž. přenesená",N96,0)</f>
        <v>0</v>
      </c>
      <c r="BI96" s="202">
        <f>IF(U96="nulová",N96,0)</f>
        <v>0</v>
      </c>
      <c r="BJ96" s="201" t="s">
        <v>85</v>
      </c>
      <c r="BK96" s="198"/>
      <c r="BL96" s="198"/>
      <c r="BM96" s="198"/>
    </row>
    <row r="97" spans="2:65" s="1" customFormat="1" ht="18" customHeight="1">
      <c r="B97" s="48"/>
      <c r="C97" s="49"/>
      <c r="D97" s="155" t="s">
        <v>218</v>
      </c>
      <c r="E97" s="149"/>
      <c r="F97" s="149"/>
      <c r="G97" s="149"/>
      <c r="H97" s="149"/>
      <c r="I97" s="49"/>
      <c r="J97" s="49"/>
      <c r="K97" s="49"/>
      <c r="L97" s="49"/>
      <c r="M97" s="49"/>
      <c r="N97" s="150">
        <f>ROUND(N89*T97,2)</f>
        <v>0</v>
      </c>
      <c r="O97" s="138"/>
      <c r="P97" s="138"/>
      <c r="Q97" s="138"/>
      <c r="R97" s="50"/>
      <c r="S97" s="198"/>
      <c r="T97" s="199"/>
      <c r="U97" s="200" t="s">
        <v>43</v>
      </c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201" t="s">
        <v>215</v>
      </c>
      <c r="AZ97" s="198"/>
      <c r="BA97" s="198"/>
      <c r="BB97" s="198"/>
      <c r="BC97" s="198"/>
      <c r="BD97" s="198"/>
      <c r="BE97" s="202">
        <f>IF(U97="základní",N97,0)</f>
        <v>0</v>
      </c>
      <c r="BF97" s="202">
        <f>IF(U97="snížená",N97,0)</f>
        <v>0</v>
      </c>
      <c r="BG97" s="202">
        <f>IF(U97="zákl. přenesená",N97,0)</f>
        <v>0</v>
      </c>
      <c r="BH97" s="202">
        <f>IF(U97="sníž. přenesená",N97,0)</f>
        <v>0</v>
      </c>
      <c r="BI97" s="202">
        <f>IF(U97="nulová",N97,0)</f>
        <v>0</v>
      </c>
      <c r="BJ97" s="201" t="s">
        <v>85</v>
      </c>
      <c r="BK97" s="198"/>
      <c r="BL97" s="198"/>
      <c r="BM97" s="198"/>
    </row>
    <row r="98" spans="2:65" s="1" customFormat="1" ht="18" customHeight="1">
      <c r="B98" s="48"/>
      <c r="C98" s="49"/>
      <c r="D98" s="155" t="s">
        <v>219</v>
      </c>
      <c r="E98" s="149"/>
      <c r="F98" s="149"/>
      <c r="G98" s="149"/>
      <c r="H98" s="149"/>
      <c r="I98" s="49"/>
      <c r="J98" s="49"/>
      <c r="K98" s="49"/>
      <c r="L98" s="49"/>
      <c r="M98" s="49"/>
      <c r="N98" s="150">
        <f>ROUND(N89*T98,2)</f>
        <v>0</v>
      </c>
      <c r="O98" s="138"/>
      <c r="P98" s="138"/>
      <c r="Q98" s="138"/>
      <c r="R98" s="50"/>
      <c r="S98" s="198"/>
      <c r="T98" s="199"/>
      <c r="U98" s="200" t="s">
        <v>43</v>
      </c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201" t="s">
        <v>215</v>
      </c>
      <c r="AZ98" s="198"/>
      <c r="BA98" s="198"/>
      <c r="BB98" s="198"/>
      <c r="BC98" s="198"/>
      <c r="BD98" s="198"/>
      <c r="BE98" s="202">
        <f>IF(U98="základní",N98,0)</f>
        <v>0</v>
      </c>
      <c r="BF98" s="202">
        <f>IF(U98="snížená",N98,0)</f>
        <v>0</v>
      </c>
      <c r="BG98" s="202">
        <f>IF(U98="zákl. přenesená",N98,0)</f>
        <v>0</v>
      </c>
      <c r="BH98" s="202">
        <f>IF(U98="sníž. přenesená",N98,0)</f>
        <v>0</v>
      </c>
      <c r="BI98" s="202">
        <f>IF(U98="nulová",N98,0)</f>
        <v>0</v>
      </c>
      <c r="BJ98" s="201" t="s">
        <v>85</v>
      </c>
      <c r="BK98" s="198"/>
      <c r="BL98" s="198"/>
      <c r="BM98" s="198"/>
    </row>
    <row r="99" spans="2:65" s="1" customFormat="1" ht="18" customHeight="1">
      <c r="B99" s="48"/>
      <c r="C99" s="49"/>
      <c r="D99" s="149" t="s">
        <v>220</v>
      </c>
      <c r="E99" s="49"/>
      <c r="F99" s="49"/>
      <c r="G99" s="49"/>
      <c r="H99" s="49"/>
      <c r="I99" s="49"/>
      <c r="J99" s="49"/>
      <c r="K99" s="49"/>
      <c r="L99" s="49"/>
      <c r="M99" s="49"/>
      <c r="N99" s="150">
        <f>ROUND(N89*T99,2)</f>
        <v>0</v>
      </c>
      <c r="O99" s="138"/>
      <c r="P99" s="138"/>
      <c r="Q99" s="138"/>
      <c r="R99" s="50"/>
      <c r="S99" s="198"/>
      <c r="T99" s="203"/>
      <c r="U99" s="204" t="s">
        <v>43</v>
      </c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201" t="s">
        <v>221</v>
      </c>
      <c r="AZ99" s="198"/>
      <c r="BA99" s="198"/>
      <c r="BB99" s="198"/>
      <c r="BC99" s="198"/>
      <c r="BD99" s="198"/>
      <c r="BE99" s="202">
        <f>IF(U99="základní",N99,0)</f>
        <v>0</v>
      </c>
      <c r="BF99" s="202">
        <f>IF(U99="snížená",N99,0)</f>
        <v>0</v>
      </c>
      <c r="BG99" s="202">
        <f>IF(U99="zákl. přenesená",N99,0)</f>
        <v>0</v>
      </c>
      <c r="BH99" s="202">
        <f>IF(U99="sníž. přenesená",N99,0)</f>
        <v>0</v>
      </c>
      <c r="BI99" s="202">
        <f>IF(U99="nulová",N99,0)</f>
        <v>0</v>
      </c>
      <c r="BJ99" s="201" t="s">
        <v>85</v>
      </c>
      <c r="BK99" s="198"/>
      <c r="BL99" s="198"/>
      <c r="BM99" s="198"/>
    </row>
    <row r="100" spans="2:21" s="1" customFormat="1" ht="13.5"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0"/>
      <c r="T100" s="181"/>
      <c r="U100" s="181"/>
    </row>
    <row r="101" spans="2:21" s="1" customFormat="1" ht="29.25" customHeight="1">
      <c r="B101" s="48"/>
      <c r="C101" s="160" t="s">
        <v>187</v>
      </c>
      <c r="D101" s="161"/>
      <c r="E101" s="161"/>
      <c r="F101" s="161"/>
      <c r="G101" s="161"/>
      <c r="H101" s="161"/>
      <c r="I101" s="161"/>
      <c r="J101" s="161"/>
      <c r="K101" s="161"/>
      <c r="L101" s="162">
        <f>ROUND(SUM(N89+N93),2)</f>
        <v>0</v>
      </c>
      <c r="M101" s="162"/>
      <c r="N101" s="162"/>
      <c r="O101" s="162"/>
      <c r="P101" s="162"/>
      <c r="Q101" s="162"/>
      <c r="R101" s="50"/>
      <c r="T101" s="181"/>
      <c r="U101" s="181"/>
    </row>
    <row r="102" spans="2:21" s="1" customFormat="1" ht="6.95" customHeight="1">
      <c r="B102" s="77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9"/>
      <c r="T102" s="181"/>
      <c r="U102" s="181"/>
    </row>
    <row r="106" spans="2:18" s="1" customFormat="1" ht="6.95" customHeight="1">
      <c r="B106" s="80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2"/>
    </row>
    <row r="107" spans="2:18" s="1" customFormat="1" ht="36.95" customHeight="1">
      <c r="B107" s="48"/>
      <c r="C107" s="29" t="s">
        <v>222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50"/>
    </row>
    <row r="108" spans="2:18" s="1" customFormat="1" ht="6.95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</row>
    <row r="109" spans="2:18" s="1" customFormat="1" ht="30" customHeight="1">
      <c r="B109" s="48"/>
      <c r="C109" s="40" t="s">
        <v>18</v>
      </c>
      <c r="D109" s="49"/>
      <c r="E109" s="49"/>
      <c r="F109" s="165" t="str">
        <f>F6</f>
        <v>Neratovice - úprava přechodů na komunikacích II/101 a III/0099, zvýšení bezpečnosti chodců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9"/>
      <c r="R109" s="50"/>
    </row>
    <row r="110" spans="2:18" ht="30" customHeight="1">
      <c r="B110" s="28"/>
      <c r="C110" s="40" t="s">
        <v>194</v>
      </c>
      <c r="D110" s="33"/>
      <c r="E110" s="33"/>
      <c r="F110" s="165" t="s">
        <v>1085</v>
      </c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1"/>
    </row>
    <row r="111" spans="2:18" s="1" customFormat="1" ht="36.95" customHeight="1">
      <c r="B111" s="48"/>
      <c r="C111" s="87" t="s">
        <v>196</v>
      </c>
      <c r="D111" s="49"/>
      <c r="E111" s="49"/>
      <c r="F111" s="89" t="str">
        <f>F8</f>
        <v>10-1 - SO 405 - Mladežnická a Zelená - VO - část KSÚS</v>
      </c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50"/>
    </row>
    <row r="112" spans="2:18" s="1" customFormat="1" ht="6.95" customHeight="1"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spans="2:18" s="1" customFormat="1" ht="18" customHeight="1">
      <c r="B113" s="48"/>
      <c r="C113" s="40" t="s">
        <v>23</v>
      </c>
      <c r="D113" s="49"/>
      <c r="E113" s="49"/>
      <c r="F113" s="35" t="str">
        <f>F10</f>
        <v xml:space="preserve"> </v>
      </c>
      <c r="G113" s="49"/>
      <c r="H113" s="49"/>
      <c r="I113" s="49"/>
      <c r="J113" s="49"/>
      <c r="K113" s="40" t="s">
        <v>25</v>
      </c>
      <c r="L113" s="49"/>
      <c r="M113" s="92" t="str">
        <f>IF(O10="","",O10)</f>
        <v>6. 11. 2017</v>
      </c>
      <c r="N113" s="92"/>
      <c r="O113" s="92"/>
      <c r="P113" s="92"/>
      <c r="Q113" s="49"/>
      <c r="R113" s="50"/>
    </row>
    <row r="114" spans="2:18" s="1" customFormat="1" ht="6.95" customHeight="1"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spans="2:18" s="1" customFormat="1" ht="13.5">
      <c r="B115" s="48"/>
      <c r="C115" s="40" t="s">
        <v>27</v>
      </c>
      <c r="D115" s="49"/>
      <c r="E115" s="49"/>
      <c r="F115" s="35" t="str">
        <f>E13</f>
        <v>Město Neratovice</v>
      </c>
      <c r="G115" s="49"/>
      <c r="H115" s="49"/>
      <c r="I115" s="49"/>
      <c r="J115" s="49"/>
      <c r="K115" s="40" t="s">
        <v>33</v>
      </c>
      <c r="L115" s="49"/>
      <c r="M115" s="35" t="str">
        <f>E19</f>
        <v>NOZA s.r.o.Kladno</v>
      </c>
      <c r="N115" s="35"/>
      <c r="O115" s="35"/>
      <c r="P115" s="35"/>
      <c r="Q115" s="35"/>
      <c r="R115" s="50"/>
    </row>
    <row r="116" spans="2:18" s="1" customFormat="1" ht="14.4" customHeight="1">
      <c r="B116" s="48"/>
      <c r="C116" s="40" t="s">
        <v>31</v>
      </c>
      <c r="D116" s="49"/>
      <c r="E116" s="49"/>
      <c r="F116" s="35" t="str">
        <f>IF(E16="","",E16)</f>
        <v>Vyplň údaj</v>
      </c>
      <c r="G116" s="49"/>
      <c r="H116" s="49"/>
      <c r="I116" s="49"/>
      <c r="J116" s="49"/>
      <c r="K116" s="40" t="s">
        <v>36</v>
      </c>
      <c r="L116" s="49"/>
      <c r="M116" s="35" t="str">
        <f>E22</f>
        <v>Neubauerová Soňa, SK-Projekt Ostrov</v>
      </c>
      <c r="N116" s="35"/>
      <c r="O116" s="35"/>
      <c r="P116" s="35"/>
      <c r="Q116" s="35"/>
      <c r="R116" s="50"/>
    </row>
    <row r="117" spans="2:18" s="1" customFormat="1" ht="10.3" customHeight="1"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50"/>
    </row>
    <row r="118" spans="2:27" s="9" customFormat="1" ht="29.25" customHeight="1">
      <c r="B118" s="205"/>
      <c r="C118" s="206" t="s">
        <v>223</v>
      </c>
      <c r="D118" s="207" t="s">
        <v>224</v>
      </c>
      <c r="E118" s="207" t="s">
        <v>60</v>
      </c>
      <c r="F118" s="207" t="s">
        <v>225</v>
      </c>
      <c r="G118" s="207"/>
      <c r="H118" s="207"/>
      <c r="I118" s="207"/>
      <c r="J118" s="207" t="s">
        <v>226</v>
      </c>
      <c r="K118" s="207" t="s">
        <v>227</v>
      </c>
      <c r="L118" s="207" t="s">
        <v>228</v>
      </c>
      <c r="M118" s="207"/>
      <c r="N118" s="207" t="s">
        <v>201</v>
      </c>
      <c r="O118" s="207"/>
      <c r="P118" s="207"/>
      <c r="Q118" s="208"/>
      <c r="R118" s="209"/>
      <c r="T118" s="108" t="s">
        <v>229</v>
      </c>
      <c r="U118" s="109" t="s">
        <v>42</v>
      </c>
      <c r="V118" s="109" t="s">
        <v>230</v>
      </c>
      <c r="W118" s="109" t="s">
        <v>231</v>
      </c>
      <c r="X118" s="109" t="s">
        <v>232</v>
      </c>
      <c r="Y118" s="109" t="s">
        <v>233</v>
      </c>
      <c r="Z118" s="109" t="s">
        <v>234</v>
      </c>
      <c r="AA118" s="110" t="s">
        <v>235</v>
      </c>
    </row>
    <row r="119" spans="2:63" s="1" customFormat="1" ht="29.25" customHeight="1">
      <c r="B119" s="48"/>
      <c r="C119" s="112" t="s">
        <v>198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210">
        <f>BK119</f>
        <v>0</v>
      </c>
      <c r="O119" s="211"/>
      <c r="P119" s="211"/>
      <c r="Q119" s="211"/>
      <c r="R119" s="50"/>
      <c r="T119" s="111"/>
      <c r="U119" s="69"/>
      <c r="V119" s="69"/>
      <c r="W119" s="212">
        <f>W120+W130</f>
        <v>0</v>
      </c>
      <c r="X119" s="69"/>
      <c r="Y119" s="212">
        <f>Y120+Y130</f>
        <v>0</v>
      </c>
      <c r="Z119" s="69"/>
      <c r="AA119" s="213">
        <f>AA120+AA130</f>
        <v>0</v>
      </c>
      <c r="AT119" s="24" t="s">
        <v>77</v>
      </c>
      <c r="AU119" s="24" t="s">
        <v>203</v>
      </c>
      <c r="BK119" s="214">
        <f>BK120+BK130</f>
        <v>0</v>
      </c>
    </row>
    <row r="120" spans="2:63" s="10" customFormat="1" ht="37.4" customHeight="1">
      <c r="B120" s="215"/>
      <c r="C120" s="216"/>
      <c r="D120" s="217" t="s">
        <v>211</v>
      </c>
      <c r="E120" s="217"/>
      <c r="F120" s="217"/>
      <c r="G120" s="217"/>
      <c r="H120" s="217"/>
      <c r="I120" s="217"/>
      <c r="J120" s="217"/>
      <c r="K120" s="217"/>
      <c r="L120" s="217"/>
      <c r="M120" s="217"/>
      <c r="N120" s="218">
        <f>BK120</f>
        <v>0</v>
      </c>
      <c r="O120" s="189"/>
      <c r="P120" s="189"/>
      <c r="Q120" s="189"/>
      <c r="R120" s="219"/>
      <c r="T120" s="220"/>
      <c r="U120" s="216"/>
      <c r="V120" s="216"/>
      <c r="W120" s="221">
        <f>W121</f>
        <v>0</v>
      </c>
      <c r="X120" s="216"/>
      <c r="Y120" s="221">
        <f>Y121</f>
        <v>0</v>
      </c>
      <c r="Z120" s="216"/>
      <c r="AA120" s="222">
        <f>AA121</f>
        <v>0</v>
      </c>
      <c r="AR120" s="223" t="s">
        <v>250</v>
      </c>
      <c r="AT120" s="224" t="s">
        <v>77</v>
      </c>
      <c r="AU120" s="224" t="s">
        <v>78</v>
      </c>
      <c r="AY120" s="223" t="s">
        <v>236</v>
      </c>
      <c r="BK120" s="225">
        <f>BK121</f>
        <v>0</v>
      </c>
    </row>
    <row r="121" spans="2:63" s="10" customFormat="1" ht="19.9" customHeight="1">
      <c r="B121" s="215"/>
      <c r="C121" s="216"/>
      <c r="D121" s="226" t="s">
        <v>760</v>
      </c>
      <c r="E121" s="226"/>
      <c r="F121" s="226"/>
      <c r="G121" s="226"/>
      <c r="H121" s="226"/>
      <c r="I121" s="226"/>
      <c r="J121" s="226"/>
      <c r="K121" s="226"/>
      <c r="L121" s="226"/>
      <c r="M121" s="226"/>
      <c r="N121" s="227">
        <f>BK121</f>
        <v>0</v>
      </c>
      <c r="O121" s="228"/>
      <c r="P121" s="228"/>
      <c r="Q121" s="228"/>
      <c r="R121" s="219"/>
      <c r="T121" s="220"/>
      <c r="U121" s="216"/>
      <c r="V121" s="216"/>
      <c r="W121" s="221">
        <f>SUM(W122:W129)</f>
        <v>0</v>
      </c>
      <c r="X121" s="216"/>
      <c r="Y121" s="221">
        <f>SUM(Y122:Y129)</f>
        <v>0</v>
      </c>
      <c r="Z121" s="216"/>
      <c r="AA121" s="222">
        <f>SUM(AA122:AA129)</f>
        <v>0</v>
      </c>
      <c r="AR121" s="223" t="s">
        <v>250</v>
      </c>
      <c r="AT121" s="224" t="s">
        <v>77</v>
      </c>
      <c r="AU121" s="224" t="s">
        <v>85</v>
      </c>
      <c r="AY121" s="223" t="s">
        <v>236</v>
      </c>
      <c r="BK121" s="225">
        <f>SUM(BK122:BK129)</f>
        <v>0</v>
      </c>
    </row>
    <row r="122" spans="2:65" s="1" customFormat="1" ht="16.5" customHeight="1">
      <c r="B122" s="48"/>
      <c r="C122" s="229" t="s">
        <v>85</v>
      </c>
      <c r="D122" s="229" t="s">
        <v>237</v>
      </c>
      <c r="E122" s="230" t="s">
        <v>761</v>
      </c>
      <c r="F122" s="231" t="s">
        <v>762</v>
      </c>
      <c r="G122" s="231"/>
      <c r="H122" s="231"/>
      <c r="I122" s="231"/>
      <c r="J122" s="232" t="s">
        <v>438</v>
      </c>
      <c r="K122" s="233">
        <v>1</v>
      </c>
      <c r="L122" s="234">
        <v>0</v>
      </c>
      <c r="M122" s="235"/>
      <c r="N122" s="233">
        <f>ROUND(L122*K122,2)</f>
        <v>0</v>
      </c>
      <c r="O122" s="233"/>
      <c r="P122" s="233"/>
      <c r="Q122" s="233"/>
      <c r="R122" s="50"/>
      <c r="T122" s="236" t="s">
        <v>21</v>
      </c>
      <c r="U122" s="58" t="s">
        <v>43</v>
      </c>
      <c r="V122" s="49"/>
      <c r="W122" s="237">
        <f>V122*K122</f>
        <v>0</v>
      </c>
      <c r="X122" s="237">
        <v>0</v>
      </c>
      <c r="Y122" s="237">
        <f>X122*K122</f>
        <v>0</v>
      </c>
      <c r="Z122" s="237">
        <v>0</v>
      </c>
      <c r="AA122" s="238">
        <f>Z122*K122</f>
        <v>0</v>
      </c>
      <c r="AR122" s="24" t="s">
        <v>369</v>
      </c>
      <c r="AT122" s="24" t="s">
        <v>237</v>
      </c>
      <c r="AU122" s="24" t="s">
        <v>90</v>
      </c>
      <c r="AY122" s="24" t="s">
        <v>236</v>
      </c>
      <c r="BE122" s="154">
        <f>IF(U122="základní",N122,0)</f>
        <v>0</v>
      </c>
      <c r="BF122" s="154">
        <f>IF(U122="snížená",N122,0)</f>
        <v>0</v>
      </c>
      <c r="BG122" s="154">
        <f>IF(U122="zákl. přenesená",N122,0)</f>
        <v>0</v>
      </c>
      <c r="BH122" s="154">
        <f>IF(U122="sníž. přenesená",N122,0)</f>
        <v>0</v>
      </c>
      <c r="BI122" s="154">
        <f>IF(U122="nulová",N122,0)</f>
        <v>0</v>
      </c>
      <c r="BJ122" s="24" t="s">
        <v>85</v>
      </c>
      <c r="BK122" s="154">
        <f>ROUND(L122*K122,2)</f>
        <v>0</v>
      </c>
      <c r="BL122" s="24" t="s">
        <v>369</v>
      </c>
      <c r="BM122" s="24" t="s">
        <v>1087</v>
      </c>
    </row>
    <row r="123" spans="2:65" s="1" customFormat="1" ht="25.5" customHeight="1">
      <c r="B123" s="48"/>
      <c r="C123" s="271" t="s">
        <v>90</v>
      </c>
      <c r="D123" s="271" t="s">
        <v>385</v>
      </c>
      <c r="E123" s="272" t="s">
        <v>764</v>
      </c>
      <c r="F123" s="273" t="s">
        <v>927</v>
      </c>
      <c r="G123" s="273"/>
      <c r="H123" s="273"/>
      <c r="I123" s="273"/>
      <c r="J123" s="274" t="s">
        <v>766</v>
      </c>
      <c r="K123" s="275">
        <v>14</v>
      </c>
      <c r="L123" s="276">
        <v>0</v>
      </c>
      <c r="M123" s="277"/>
      <c r="N123" s="275">
        <f>ROUND(L123*K123,2)</f>
        <v>0</v>
      </c>
      <c r="O123" s="233"/>
      <c r="P123" s="233"/>
      <c r="Q123" s="233"/>
      <c r="R123" s="50"/>
      <c r="T123" s="236" t="s">
        <v>21</v>
      </c>
      <c r="U123" s="58" t="s">
        <v>43</v>
      </c>
      <c r="V123" s="49"/>
      <c r="W123" s="237">
        <f>V123*K123</f>
        <v>0</v>
      </c>
      <c r="X123" s="237">
        <v>0</v>
      </c>
      <c r="Y123" s="237">
        <f>X123*K123</f>
        <v>0</v>
      </c>
      <c r="Z123" s="237">
        <v>0</v>
      </c>
      <c r="AA123" s="238">
        <f>Z123*K123</f>
        <v>0</v>
      </c>
      <c r="AR123" s="24" t="s">
        <v>767</v>
      </c>
      <c r="AT123" s="24" t="s">
        <v>385</v>
      </c>
      <c r="AU123" s="24" t="s">
        <v>90</v>
      </c>
      <c r="AY123" s="24" t="s">
        <v>236</v>
      </c>
      <c r="BE123" s="154">
        <f>IF(U123="základní",N123,0)</f>
        <v>0</v>
      </c>
      <c r="BF123" s="154">
        <f>IF(U123="snížená",N123,0)</f>
        <v>0</v>
      </c>
      <c r="BG123" s="154">
        <f>IF(U123="zákl. přenesená",N123,0)</f>
        <v>0</v>
      </c>
      <c r="BH123" s="154">
        <f>IF(U123="sníž. přenesená",N123,0)</f>
        <v>0</v>
      </c>
      <c r="BI123" s="154">
        <f>IF(U123="nulová",N123,0)</f>
        <v>0</v>
      </c>
      <c r="BJ123" s="24" t="s">
        <v>85</v>
      </c>
      <c r="BK123" s="154">
        <f>ROUND(L123*K123,2)</f>
        <v>0</v>
      </c>
      <c r="BL123" s="24" t="s">
        <v>767</v>
      </c>
      <c r="BM123" s="24" t="s">
        <v>1088</v>
      </c>
    </row>
    <row r="124" spans="2:65" s="1" customFormat="1" ht="16.5" customHeight="1">
      <c r="B124" s="48"/>
      <c r="C124" s="271" t="s">
        <v>250</v>
      </c>
      <c r="D124" s="271" t="s">
        <v>385</v>
      </c>
      <c r="E124" s="272" t="s">
        <v>769</v>
      </c>
      <c r="F124" s="273" t="s">
        <v>770</v>
      </c>
      <c r="G124" s="273"/>
      <c r="H124" s="273"/>
      <c r="I124" s="273"/>
      <c r="J124" s="274" t="s">
        <v>766</v>
      </c>
      <c r="K124" s="275">
        <v>1</v>
      </c>
      <c r="L124" s="276">
        <v>0</v>
      </c>
      <c r="M124" s="277"/>
      <c r="N124" s="275">
        <f>ROUND(L124*K124,2)</f>
        <v>0</v>
      </c>
      <c r="O124" s="233"/>
      <c r="P124" s="233"/>
      <c r="Q124" s="233"/>
      <c r="R124" s="50"/>
      <c r="T124" s="236" t="s">
        <v>21</v>
      </c>
      <c r="U124" s="58" t="s">
        <v>43</v>
      </c>
      <c r="V124" s="49"/>
      <c r="W124" s="237">
        <f>V124*K124</f>
        <v>0</v>
      </c>
      <c r="X124" s="237">
        <v>0</v>
      </c>
      <c r="Y124" s="237">
        <f>X124*K124</f>
        <v>0</v>
      </c>
      <c r="Z124" s="237">
        <v>0</v>
      </c>
      <c r="AA124" s="238">
        <f>Z124*K124</f>
        <v>0</v>
      </c>
      <c r="AR124" s="24" t="s">
        <v>767</v>
      </c>
      <c r="AT124" s="24" t="s">
        <v>385</v>
      </c>
      <c r="AU124" s="24" t="s">
        <v>90</v>
      </c>
      <c r="AY124" s="24" t="s">
        <v>236</v>
      </c>
      <c r="BE124" s="154">
        <f>IF(U124="základní",N124,0)</f>
        <v>0</v>
      </c>
      <c r="BF124" s="154">
        <f>IF(U124="snížená",N124,0)</f>
        <v>0</v>
      </c>
      <c r="BG124" s="154">
        <f>IF(U124="zákl. přenesená",N124,0)</f>
        <v>0</v>
      </c>
      <c r="BH124" s="154">
        <f>IF(U124="sníž. přenesená",N124,0)</f>
        <v>0</v>
      </c>
      <c r="BI124" s="154">
        <f>IF(U124="nulová",N124,0)</f>
        <v>0</v>
      </c>
      <c r="BJ124" s="24" t="s">
        <v>85</v>
      </c>
      <c r="BK124" s="154">
        <f>ROUND(L124*K124,2)</f>
        <v>0</v>
      </c>
      <c r="BL124" s="24" t="s">
        <v>767</v>
      </c>
      <c r="BM124" s="24" t="s">
        <v>1089</v>
      </c>
    </row>
    <row r="125" spans="2:65" s="1" customFormat="1" ht="16.5" customHeight="1">
      <c r="B125" s="48"/>
      <c r="C125" s="271" t="s">
        <v>241</v>
      </c>
      <c r="D125" s="271" t="s">
        <v>385</v>
      </c>
      <c r="E125" s="272" t="s">
        <v>772</v>
      </c>
      <c r="F125" s="273" t="s">
        <v>773</v>
      </c>
      <c r="G125" s="273"/>
      <c r="H125" s="273"/>
      <c r="I125" s="273"/>
      <c r="J125" s="274" t="s">
        <v>766</v>
      </c>
      <c r="K125" s="275">
        <v>1</v>
      </c>
      <c r="L125" s="276">
        <v>0</v>
      </c>
      <c r="M125" s="277"/>
      <c r="N125" s="275">
        <f>ROUND(L125*K125,2)</f>
        <v>0</v>
      </c>
      <c r="O125" s="233"/>
      <c r="P125" s="233"/>
      <c r="Q125" s="233"/>
      <c r="R125" s="50"/>
      <c r="T125" s="236" t="s">
        <v>21</v>
      </c>
      <c r="U125" s="58" t="s">
        <v>43</v>
      </c>
      <c r="V125" s="49"/>
      <c r="W125" s="237">
        <f>V125*K125</f>
        <v>0</v>
      </c>
      <c r="X125" s="237">
        <v>0</v>
      </c>
      <c r="Y125" s="237">
        <f>X125*K125</f>
        <v>0</v>
      </c>
      <c r="Z125" s="237">
        <v>0</v>
      </c>
      <c r="AA125" s="238">
        <f>Z125*K125</f>
        <v>0</v>
      </c>
      <c r="AR125" s="24" t="s">
        <v>767</v>
      </c>
      <c r="AT125" s="24" t="s">
        <v>385</v>
      </c>
      <c r="AU125" s="24" t="s">
        <v>90</v>
      </c>
      <c r="AY125" s="24" t="s">
        <v>236</v>
      </c>
      <c r="BE125" s="154">
        <f>IF(U125="základní",N125,0)</f>
        <v>0</v>
      </c>
      <c r="BF125" s="154">
        <f>IF(U125="snížená",N125,0)</f>
        <v>0</v>
      </c>
      <c r="BG125" s="154">
        <f>IF(U125="zákl. přenesená",N125,0)</f>
        <v>0</v>
      </c>
      <c r="BH125" s="154">
        <f>IF(U125="sníž. přenesená",N125,0)</f>
        <v>0</v>
      </c>
      <c r="BI125" s="154">
        <f>IF(U125="nulová",N125,0)</f>
        <v>0</v>
      </c>
      <c r="BJ125" s="24" t="s">
        <v>85</v>
      </c>
      <c r="BK125" s="154">
        <f>ROUND(L125*K125,2)</f>
        <v>0</v>
      </c>
      <c r="BL125" s="24" t="s">
        <v>767</v>
      </c>
      <c r="BM125" s="24" t="s">
        <v>1090</v>
      </c>
    </row>
    <row r="126" spans="2:65" s="1" customFormat="1" ht="16.5" customHeight="1">
      <c r="B126" s="48"/>
      <c r="C126" s="229" t="s">
        <v>260</v>
      </c>
      <c r="D126" s="229" t="s">
        <v>237</v>
      </c>
      <c r="E126" s="230" t="s">
        <v>775</v>
      </c>
      <c r="F126" s="231" t="s">
        <v>776</v>
      </c>
      <c r="G126" s="231"/>
      <c r="H126" s="231"/>
      <c r="I126" s="231"/>
      <c r="J126" s="232" t="s">
        <v>438</v>
      </c>
      <c r="K126" s="233">
        <v>550</v>
      </c>
      <c r="L126" s="234">
        <v>0</v>
      </c>
      <c r="M126" s="235"/>
      <c r="N126" s="233">
        <f>ROUND(L126*K126,2)</f>
        <v>0</v>
      </c>
      <c r="O126" s="233"/>
      <c r="P126" s="233"/>
      <c r="Q126" s="233"/>
      <c r="R126" s="50"/>
      <c r="T126" s="236" t="s">
        <v>21</v>
      </c>
      <c r="U126" s="58" t="s">
        <v>43</v>
      </c>
      <c r="V126" s="49"/>
      <c r="W126" s="237">
        <f>V126*K126</f>
        <v>0</v>
      </c>
      <c r="X126" s="237">
        <v>0</v>
      </c>
      <c r="Y126" s="237">
        <f>X126*K126</f>
        <v>0</v>
      </c>
      <c r="Z126" s="237">
        <v>0</v>
      </c>
      <c r="AA126" s="238">
        <f>Z126*K126</f>
        <v>0</v>
      </c>
      <c r="AR126" s="24" t="s">
        <v>369</v>
      </c>
      <c r="AT126" s="24" t="s">
        <v>237</v>
      </c>
      <c r="AU126" s="24" t="s">
        <v>90</v>
      </c>
      <c r="AY126" s="24" t="s">
        <v>236</v>
      </c>
      <c r="BE126" s="154">
        <f>IF(U126="základní",N126,0)</f>
        <v>0</v>
      </c>
      <c r="BF126" s="154">
        <f>IF(U126="snížená",N126,0)</f>
        <v>0</v>
      </c>
      <c r="BG126" s="154">
        <f>IF(U126="zákl. přenesená",N126,0)</f>
        <v>0</v>
      </c>
      <c r="BH126" s="154">
        <f>IF(U126="sníž. přenesená",N126,0)</f>
        <v>0</v>
      </c>
      <c r="BI126" s="154">
        <f>IF(U126="nulová",N126,0)</f>
        <v>0</v>
      </c>
      <c r="BJ126" s="24" t="s">
        <v>85</v>
      </c>
      <c r="BK126" s="154">
        <f>ROUND(L126*K126,2)</f>
        <v>0</v>
      </c>
      <c r="BL126" s="24" t="s">
        <v>369</v>
      </c>
      <c r="BM126" s="24" t="s">
        <v>1091</v>
      </c>
    </row>
    <row r="127" spans="2:65" s="1" customFormat="1" ht="16.5" customHeight="1">
      <c r="B127" s="48"/>
      <c r="C127" s="229" t="s">
        <v>265</v>
      </c>
      <c r="D127" s="229" t="s">
        <v>237</v>
      </c>
      <c r="E127" s="230" t="s">
        <v>778</v>
      </c>
      <c r="F127" s="231" t="s">
        <v>779</v>
      </c>
      <c r="G127" s="231"/>
      <c r="H127" s="231"/>
      <c r="I127" s="231"/>
      <c r="J127" s="232" t="s">
        <v>438</v>
      </c>
      <c r="K127" s="233">
        <v>5</v>
      </c>
      <c r="L127" s="234">
        <v>0</v>
      </c>
      <c r="M127" s="235"/>
      <c r="N127" s="233">
        <f>ROUND(L127*K127,2)</f>
        <v>0</v>
      </c>
      <c r="O127" s="233"/>
      <c r="P127" s="233"/>
      <c r="Q127" s="233"/>
      <c r="R127" s="50"/>
      <c r="T127" s="236" t="s">
        <v>21</v>
      </c>
      <c r="U127" s="58" t="s">
        <v>43</v>
      </c>
      <c r="V127" s="49"/>
      <c r="W127" s="237">
        <f>V127*K127</f>
        <v>0</v>
      </c>
      <c r="X127" s="237">
        <v>0</v>
      </c>
      <c r="Y127" s="237">
        <f>X127*K127</f>
        <v>0</v>
      </c>
      <c r="Z127" s="237">
        <v>0</v>
      </c>
      <c r="AA127" s="238">
        <f>Z127*K127</f>
        <v>0</v>
      </c>
      <c r="AR127" s="24" t="s">
        <v>369</v>
      </c>
      <c r="AT127" s="24" t="s">
        <v>237</v>
      </c>
      <c r="AU127" s="24" t="s">
        <v>90</v>
      </c>
      <c r="AY127" s="24" t="s">
        <v>236</v>
      </c>
      <c r="BE127" s="154">
        <f>IF(U127="základní",N127,0)</f>
        <v>0</v>
      </c>
      <c r="BF127" s="154">
        <f>IF(U127="snížená",N127,0)</f>
        <v>0</v>
      </c>
      <c r="BG127" s="154">
        <f>IF(U127="zákl. přenesená",N127,0)</f>
        <v>0</v>
      </c>
      <c r="BH127" s="154">
        <f>IF(U127="sníž. přenesená",N127,0)</f>
        <v>0</v>
      </c>
      <c r="BI127" s="154">
        <f>IF(U127="nulová",N127,0)</f>
        <v>0</v>
      </c>
      <c r="BJ127" s="24" t="s">
        <v>85</v>
      </c>
      <c r="BK127" s="154">
        <f>ROUND(L127*K127,2)</f>
        <v>0</v>
      </c>
      <c r="BL127" s="24" t="s">
        <v>369</v>
      </c>
      <c r="BM127" s="24" t="s">
        <v>1092</v>
      </c>
    </row>
    <row r="128" spans="2:65" s="1" customFormat="1" ht="16.5" customHeight="1">
      <c r="B128" s="48"/>
      <c r="C128" s="229" t="s">
        <v>269</v>
      </c>
      <c r="D128" s="229" t="s">
        <v>237</v>
      </c>
      <c r="E128" s="230" t="s">
        <v>781</v>
      </c>
      <c r="F128" s="231" t="s">
        <v>782</v>
      </c>
      <c r="G128" s="231"/>
      <c r="H128" s="231"/>
      <c r="I128" s="231"/>
      <c r="J128" s="232" t="s">
        <v>438</v>
      </c>
      <c r="K128" s="233">
        <v>1</v>
      </c>
      <c r="L128" s="234">
        <v>0</v>
      </c>
      <c r="M128" s="235"/>
      <c r="N128" s="233">
        <f>ROUND(L128*K128,2)</f>
        <v>0</v>
      </c>
      <c r="O128" s="233"/>
      <c r="P128" s="233"/>
      <c r="Q128" s="233"/>
      <c r="R128" s="50"/>
      <c r="T128" s="236" t="s">
        <v>21</v>
      </c>
      <c r="U128" s="58" t="s">
        <v>43</v>
      </c>
      <c r="V128" s="49"/>
      <c r="W128" s="237">
        <f>V128*K128</f>
        <v>0</v>
      </c>
      <c r="X128" s="237">
        <v>0</v>
      </c>
      <c r="Y128" s="237">
        <f>X128*K128</f>
        <v>0</v>
      </c>
      <c r="Z128" s="237">
        <v>0</v>
      </c>
      <c r="AA128" s="238">
        <f>Z128*K128</f>
        <v>0</v>
      </c>
      <c r="AR128" s="24" t="s">
        <v>369</v>
      </c>
      <c r="AT128" s="24" t="s">
        <v>237</v>
      </c>
      <c r="AU128" s="24" t="s">
        <v>90</v>
      </c>
      <c r="AY128" s="24" t="s">
        <v>236</v>
      </c>
      <c r="BE128" s="154">
        <f>IF(U128="základní",N128,0)</f>
        <v>0</v>
      </c>
      <c r="BF128" s="154">
        <f>IF(U128="snížená",N128,0)</f>
        <v>0</v>
      </c>
      <c r="BG128" s="154">
        <f>IF(U128="zákl. přenesená",N128,0)</f>
        <v>0</v>
      </c>
      <c r="BH128" s="154">
        <f>IF(U128="sníž. přenesená",N128,0)</f>
        <v>0</v>
      </c>
      <c r="BI128" s="154">
        <f>IF(U128="nulová",N128,0)</f>
        <v>0</v>
      </c>
      <c r="BJ128" s="24" t="s">
        <v>85</v>
      </c>
      <c r="BK128" s="154">
        <f>ROUND(L128*K128,2)</f>
        <v>0</v>
      </c>
      <c r="BL128" s="24" t="s">
        <v>369</v>
      </c>
      <c r="BM128" s="24" t="s">
        <v>1093</v>
      </c>
    </row>
    <row r="129" spans="2:65" s="1" customFormat="1" ht="16.5" customHeight="1">
      <c r="B129" s="48"/>
      <c r="C129" s="229" t="s">
        <v>274</v>
      </c>
      <c r="D129" s="229" t="s">
        <v>237</v>
      </c>
      <c r="E129" s="230" t="s">
        <v>784</v>
      </c>
      <c r="F129" s="231" t="s">
        <v>785</v>
      </c>
      <c r="G129" s="231"/>
      <c r="H129" s="231"/>
      <c r="I129" s="231"/>
      <c r="J129" s="232" t="s">
        <v>438</v>
      </c>
      <c r="K129" s="233">
        <v>5</v>
      </c>
      <c r="L129" s="234">
        <v>0</v>
      </c>
      <c r="M129" s="235"/>
      <c r="N129" s="233">
        <f>ROUND(L129*K129,2)</f>
        <v>0</v>
      </c>
      <c r="O129" s="233"/>
      <c r="P129" s="233"/>
      <c r="Q129" s="233"/>
      <c r="R129" s="50"/>
      <c r="T129" s="236" t="s">
        <v>21</v>
      </c>
      <c r="U129" s="58" t="s">
        <v>43</v>
      </c>
      <c r="V129" s="49"/>
      <c r="W129" s="237">
        <f>V129*K129</f>
        <v>0</v>
      </c>
      <c r="X129" s="237">
        <v>0</v>
      </c>
      <c r="Y129" s="237">
        <f>X129*K129</f>
        <v>0</v>
      </c>
      <c r="Z129" s="237">
        <v>0</v>
      </c>
      <c r="AA129" s="238">
        <f>Z129*K129</f>
        <v>0</v>
      </c>
      <c r="AR129" s="24" t="s">
        <v>369</v>
      </c>
      <c r="AT129" s="24" t="s">
        <v>237</v>
      </c>
      <c r="AU129" s="24" t="s">
        <v>90</v>
      </c>
      <c r="AY129" s="24" t="s">
        <v>236</v>
      </c>
      <c r="BE129" s="154">
        <f>IF(U129="základní",N129,0)</f>
        <v>0</v>
      </c>
      <c r="BF129" s="154">
        <f>IF(U129="snížená",N129,0)</f>
        <v>0</v>
      </c>
      <c r="BG129" s="154">
        <f>IF(U129="zákl. přenesená",N129,0)</f>
        <v>0</v>
      </c>
      <c r="BH129" s="154">
        <f>IF(U129="sníž. přenesená",N129,0)</f>
        <v>0</v>
      </c>
      <c r="BI129" s="154">
        <f>IF(U129="nulová",N129,0)</f>
        <v>0</v>
      </c>
      <c r="BJ129" s="24" t="s">
        <v>85</v>
      </c>
      <c r="BK129" s="154">
        <f>ROUND(L129*K129,2)</f>
        <v>0</v>
      </c>
      <c r="BL129" s="24" t="s">
        <v>369</v>
      </c>
      <c r="BM129" s="24" t="s">
        <v>1094</v>
      </c>
    </row>
    <row r="130" spans="2:63" s="1" customFormat="1" ht="49.9" customHeight="1">
      <c r="B130" s="48"/>
      <c r="C130" s="49"/>
      <c r="D130" s="217" t="s">
        <v>371</v>
      </c>
      <c r="E130" s="49"/>
      <c r="F130" s="49"/>
      <c r="G130" s="49"/>
      <c r="H130" s="49"/>
      <c r="I130" s="49"/>
      <c r="J130" s="49"/>
      <c r="K130" s="49"/>
      <c r="L130" s="49"/>
      <c r="M130" s="49"/>
      <c r="N130" s="269">
        <f>BK130</f>
        <v>0</v>
      </c>
      <c r="O130" s="270"/>
      <c r="P130" s="270"/>
      <c r="Q130" s="270"/>
      <c r="R130" s="50"/>
      <c r="T130" s="203"/>
      <c r="U130" s="74"/>
      <c r="V130" s="74"/>
      <c r="W130" s="74"/>
      <c r="X130" s="74"/>
      <c r="Y130" s="74"/>
      <c r="Z130" s="74"/>
      <c r="AA130" s="76"/>
      <c r="AT130" s="24" t="s">
        <v>77</v>
      </c>
      <c r="AU130" s="24" t="s">
        <v>78</v>
      </c>
      <c r="AY130" s="24" t="s">
        <v>372</v>
      </c>
      <c r="BK130" s="154">
        <v>0</v>
      </c>
    </row>
    <row r="131" spans="2:18" s="1" customFormat="1" ht="6.95" customHeight="1">
      <c r="B131" s="77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9"/>
    </row>
  </sheetData>
  <sheetProtection password="CC35" sheet="1" objects="1" scenarios="1" formatColumns="0" formatRows="0"/>
  <mergeCells count="95">
    <mergeCell ref="D95:H95"/>
    <mergeCell ref="D94:H94"/>
    <mergeCell ref="D96:H96"/>
    <mergeCell ref="D97:H97"/>
    <mergeCell ref="D98:H98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F127:I127"/>
    <mergeCell ref="F126:I126"/>
    <mergeCell ref="F123:I123"/>
    <mergeCell ref="F124:I124"/>
    <mergeCell ref="F125:I125"/>
    <mergeCell ref="F128:I128"/>
    <mergeCell ref="F129:I12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3:Q93"/>
    <mergeCell ref="N97:Q97"/>
    <mergeCell ref="N94:Q94"/>
    <mergeCell ref="N95:Q95"/>
    <mergeCell ref="N96:Q96"/>
    <mergeCell ref="N98:Q98"/>
    <mergeCell ref="N99:Q99"/>
    <mergeCell ref="L101:Q101"/>
    <mergeCell ref="C107:Q107"/>
    <mergeCell ref="F109:P109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N119:Q119"/>
    <mergeCell ref="N120:Q120"/>
    <mergeCell ref="N121:Q121"/>
    <mergeCell ref="L129:M129"/>
    <mergeCell ref="L123:M123"/>
    <mergeCell ref="L124:M124"/>
    <mergeCell ref="L125:M125"/>
    <mergeCell ref="L126:M126"/>
    <mergeCell ref="L127:M127"/>
    <mergeCell ref="L128:M128"/>
    <mergeCell ref="F122:I122"/>
    <mergeCell ref="L122:M122"/>
    <mergeCell ref="N122:Q122"/>
    <mergeCell ref="N123:Q123"/>
    <mergeCell ref="N124:Q124"/>
    <mergeCell ref="N125:Q125"/>
    <mergeCell ref="N126:Q126"/>
    <mergeCell ref="N127:Q127"/>
    <mergeCell ref="N128:Q128"/>
    <mergeCell ref="N129:Q129"/>
    <mergeCell ref="N130:Q130"/>
  </mergeCells>
  <hyperlinks>
    <hyperlink ref="F1:G1" location="C2" display="1) Krycí list rozpočtu"/>
    <hyperlink ref="H1:K1" location="C87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3"/>
      <c r="B1" s="15"/>
      <c r="C1" s="15"/>
      <c r="D1" s="16" t="s">
        <v>1</v>
      </c>
      <c r="E1" s="15"/>
      <c r="F1" s="17" t="s">
        <v>188</v>
      </c>
      <c r="G1" s="17"/>
      <c r="H1" s="164" t="s">
        <v>189</v>
      </c>
      <c r="I1" s="164"/>
      <c r="J1" s="164"/>
      <c r="K1" s="164"/>
      <c r="L1" s="17" t="s">
        <v>190</v>
      </c>
      <c r="M1" s="15"/>
      <c r="N1" s="15"/>
      <c r="O1" s="16" t="s">
        <v>191</v>
      </c>
      <c r="P1" s="15"/>
      <c r="Q1" s="15"/>
      <c r="R1" s="15"/>
      <c r="S1" s="17" t="s">
        <v>192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178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90</v>
      </c>
    </row>
    <row r="4" spans="2:46" ht="36.95" customHeight="1">
      <c r="B4" s="28"/>
      <c r="C4" s="29" t="s">
        <v>193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18</v>
      </c>
      <c r="E6" s="33"/>
      <c r="F6" s="165" t="str">
        <f>'Rekapitulace stavby'!K6</f>
        <v>Neratovice - úprava přechodů na komunikacích II/101 a III/0099, zvýšení bezpečnosti chodců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194</v>
      </c>
      <c r="E7" s="33"/>
      <c r="F7" s="165" t="s">
        <v>1085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196</v>
      </c>
      <c r="E8" s="49"/>
      <c r="F8" s="38" t="s">
        <v>1095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20</v>
      </c>
      <c r="E9" s="49"/>
      <c r="F9" s="35" t="s">
        <v>21</v>
      </c>
      <c r="G9" s="49"/>
      <c r="H9" s="49"/>
      <c r="I9" s="49"/>
      <c r="J9" s="49"/>
      <c r="K9" s="49"/>
      <c r="L9" s="49"/>
      <c r="M9" s="40" t="s">
        <v>22</v>
      </c>
      <c r="N9" s="49"/>
      <c r="O9" s="35" t="s">
        <v>21</v>
      </c>
      <c r="P9" s="49"/>
      <c r="Q9" s="49"/>
      <c r="R9" s="50"/>
    </row>
    <row r="10" spans="2:18" s="1" customFormat="1" ht="14.4" customHeight="1">
      <c r="B10" s="48"/>
      <c r="C10" s="49"/>
      <c r="D10" s="40" t="s">
        <v>23</v>
      </c>
      <c r="E10" s="49"/>
      <c r="F10" s="35" t="s">
        <v>24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6. 11. 2017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tr">
        <f>IF('Rekapitulace stavby'!AN10="","",'Rekapitulace stavby'!AN10)</f>
        <v/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tr">
        <f>IF('Rekapitulace stavby'!E11="","",'Rekapitulace stavby'!E11)</f>
        <v>Město Neratovice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tr">
        <f>IF('Rekapitulace stavby'!AN11="","",'Rekapitulace stavby'!AN11)</f>
        <v/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tr">
        <f>IF('Rekapitulace stavby'!AN16="","",'Rekapitulace stavby'!AN16)</f>
        <v/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tr">
        <f>IF('Rekapitulace stavby'!E17="","",'Rekapitulace stavby'!E17)</f>
        <v>NOZA s.r.o.Kladno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tr">
        <f>IF('Rekapitulace stavby'!AN17="","",'Rekapitulace stavby'!AN17)</f>
        <v/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36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tr">
        <f>IF('Rekapitulace stavby'!AN19="","",'Rekapitulace stavby'!AN19)</f>
        <v/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tr">
        <f>IF('Rekapitulace stavby'!E20="","",'Rekapitulace stavby'!E20)</f>
        <v>Neubauerová Soňa, SK-Projekt Ostrov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tr">
        <f>IF('Rekapitulace stavby'!AN20="","",'Rekapitulace stavby'!AN20)</f>
        <v/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21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8" t="s">
        <v>198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182</v>
      </c>
      <c r="E29" s="49"/>
      <c r="F29" s="49"/>
      <c r="G29" s="49"/>
      <c r="H29" s="49"/>
      <c r="I29" s="49"/>
      <c r="J29" s="49"/>
      <c r="K29" s="49"/>
      <c r="L29" s="49"/>
      <c r="M29" s="47">
        <f>N101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9" t="s">
        <v>41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42</v>
      </c>
      <c r="E33" s="56" t="s">
        <v>43</v>
      </c>
      <c r="F33" s="57">
        <v>0.21</v>
      </c>
      <c r="G33" s="171" t="s">
        <v>44</v>
      </c>
      <c r="H33" s="172">
        <f>(SUM(BE101:BE108)+SUM(BE127:BE178))</f>
        <v>0</v>
      </c>
      <c r="I33" s="49"/>
      <c r="J33" s="49"/>
      <c r="K33" s="49"/>
      <c r="L33" s="49"/>
      <c r="M33" s="172">
        <f>ROUND((SUM(BE101:BE108)+SUM(BE127:BE178)),2)*F33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45</v>
      </c>
      <c r="F34" s="57">
        <v>0.15</v>
      </c>
      <c r="G34" s="171" t="s">
        <v>44</v>
      </c>
      <c r="H34" s="172">
        <f>(SUM(BF101:BF108)+SUM(BF127:BF178))</f>
        <v>0</v>
      </c>
      <c r="I34" s="49"/>
      <c r="J34" s="49"/>
      <c r="K34" s="49"/>
      <c r="L34" s="49"/>
      <c r="M34" s="172">
        <f>ROUND((SUM(BF101:BF108)+SUM(BF127:BF178)),2)*F34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46</v>
      </c>
      <c r="F35" s="57">
        <v>0.21</v>
      </c>
      <c r="G35" s="171" t="s">
        <v>44</v>
      </c>
      <c r="H35" s="172">
        <f>(SUM(BG101:BG108)+SUM(BG127:BG178))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47</v>
      </c>
      <c r="F36" s="57">
        <v>0.15</v>
      </c>
      <c r="G36" s="171" t="s">
        <v>44</v>
      </c>
      <c r="H36" s="172">
        <f>(SUM(BH101:BH108)+SUM(BH127:BH178))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48</v>
      </c>
      <c r="F37" s="57">
        <v>0</v>
      </c>
      <c r="G37" s="171" t="s">
        <v>44</v>
      </c>
      <c r="H37" s="172">
        <f>(SUM(BI101:BI108)+SUM(BI127:BI178))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61"/>
      <c r="D39" s="173" t="s">
        <v>49</v>
      </c>
      <c r="E39" s="105"/>
      <c r="F39" s="105"/>
      <c r="G39" s="174" t="s">
        <v>50</v>
      </c>
      <c r="H39" s="175" t="s">
        <v>51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52</v>
      </c>
      <c r="E50" s="69"/>
      <c r="F50" s="69"/>
      <c r="G50" s="69"/>
      <c r="H50" s="70"/>
      <c r="I50" s="49"/>
      <c r="J50" s="68" t="s">
        <v>53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54</v>
      </c>
      <c r="E59" s="74"/>
      <c r="F59" s="74"/>
      <c r="G59" s="75" t="s">
        <v>55</v>
      </c>
      <c r="H59" s="76"/>
      <c r="I59" s="49"/>
      <c r="J59" s="73" t="s">
        <v>54</v>
      </c>
      <c r="K59" s="74"/>
      <c r="L59" s="74"/>
      <c r="M59" s="74"/>
      <c r="N59" s="75" t="s">
        <v>55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56</v>
      </c>
      <c r="E61" s="69"/>
      <c r="F61" s="69"/>
      <c r="G61" s="69"/>
      <c r="H61" s="70"/>
      <c r="I61" s="49"/>
      <c r="J61" s="68" t="s">
        <v>57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54</v>
      </c>
      <c r="E70" s="74"/>
      <c r="F70" s="74"/>
      <c r="G70" s="75" t="s">
        <v>55</v>
      </c>
      <c r="H70" s="76"/>
      <c r="I70" s="49"/>
      <c r="J70" s="73" t="s">
        <v>54</v>
      </c>
      <c r="K70" s="74"/>
      <c r="L70" s="74"/>
      <c r="M70" s="74"/>
      <c r="N70" s="75" t="s">
        <v>55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pans="2:21" s="1" customFormat="1" ht="36.95" customHeight="1">
      <c r="B76" s="48"/>
      <c r="C76" s="29" t="s">
        <v>199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pans="2:21" s="1" customFormat="1" ht="30" customHeight="1">
      <c r="B78" s="48"/>
      <c r="C78" s="40" t="s">
        <v>18</v>
      </c>
      <c r="D78" s="49"/>
      <c r="E78" s="49"/>
      <c r="F78" s="165" t="str">
        <f>F6</f>
        <v>Neratovice - úprava přechodů na komunikacích II/101 a III/0099, zvýšení bezpečnosti chodců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spans="2:21" ht="30" customHeight="1">
      <c r="B79" s="28"/>
      <c r="C79" s="40" t="s">
        <v>194</v>
      </c>
      <c r="D79" s="33"/>
      <c r="E79" s="33"/>
      <c r="F79" s="165" t="s">
        <v>1085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pans="2:21" s="1" customFormat="1" ht="36.95" customHeight="1">
      <c r="B80" s="48"/>
      <c r="C80" s="87" t="s">
        <v>196</v>
      </c>
      <c r="D80" s="49"/>
      <c r="E80" s="49"/>
      <c r="F80" s="89" t="str">
        <f>F8</f>
        <v>10-2 - SO 405 - Mladežnická a Zelená - VO - část Město Neratovice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pans="2:2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pans="2:21" s="1" customFormat="1" ht="18" customHeight="1">
      <c r="B82" s="48"/>
      <c r="C82" s="40" t="s">
        <v>23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6. 11. 2017</v>
      </c>
      <c r="N82" s="92"/>
      <c r="O82" s="92"/>
      <c r="P82" s="92"/>
      <c r="Q82" s="49"/>
      <c r="R82" s="50"/>
      <c r="T82" s="181"/>
      <c r="U82" s="181"/>
    </row>
    <row r="83" spans="2:21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pans="2:21" s="1" customFormat="1" ht="13.5">
      <c r="B84" s="48"/>
      <c r="C84" s="40" t="s">
        <v>27</v>
      </c>
      <c r="D84" s="49"/>
      <c r="E84" s="49"/>
      <c r="F84" s="35" t="str">
        <f>E13</f>
        <v>Město Neratovice</v>
      </c>
      <c r="G84" s="49"/>
      <c r="H84" s="49"/>
      <c r="I84" s="49"/>
      <c r="J84" s="49"/>
      <c r="K84" s="40" t="s">
        <v>33</v>
      </c>
      <c r="L84" s="49"/>
      <c r="M84" s="35" t="str">
        <f>E19</f>
        <v>NOZA s.r.o.Kladno</v>
      </c>
      <c r="N84" s="35"/>
      <c r="O84" s="35"/>
      <c r="P84" s="35"/>
      <c r="Q84" s="35"/>
      <c r="R84" s="50"/>
      <c r="T84" s="181"/>
      <c r="U84" s="181"/>
    </row>
    <row r="85" spans="2:21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36</v>
      </c>
      <c r="L85" s="49"/>
      <c r="M85" s="35" t="str">
        <f>E22</f>
        <v>Neubauerová Soňa, SK-Projekt Ostrov</v>
      </c>
      <c r="N85" s="35"/>
      <c r="O85" s="35"/>
      <c r="P85" s="35"/>
      <c r="Q85" s="35"/>
      <c r="R85" s="50"/>
      <c r="T85" s="181"/>
      <c r="U85" s="181"/>
    </row>
    <row r="86" spans="2:21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pans="2:21" s="1" customFormat="1" ht="29.25" customHeight="1">
      <c r="B87" s="48"/>
      <c r="C87" s="183" t="s">
        <v>200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201</v>
      </c>
      <c r="O87" s="161"/>
      <c r="P87" s="161"/>
      <c r="Q87" s="161"/>
      <c r="R87" s="50"/>
      <c r="T87" s="181"/>
      <c r="U87" s="181"/>
    </row>
    <row r="88" spans="2:21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pans="2:47" s="1" customFormat="1" ht="29.25" customHeight="1">
      <c r="B89" s="48"/>
      <c r="C89" s="184" t="s">
        <v>202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N127</f>
        <v>0</v>
      </c>
      <c r="O89" s="185"/>
      <c r="P89" s="185"/>
      <c r="Q89" s="185"/>
      <c r="R89" s="50"/>
      <c r="T89" s="181"/>
      <c r="U89" s="181"/>
      <c r="AU89" s="24" t="s">
        <v>203</v>
      </c>
    </row>
    <row r="90" spans="2:21" s="7" customFormat="1" ht="24.95" customHeight="1">
      <c r="B90" s="186"/>
      <c r="C90" s="187"/>
      <c r="D90" s="188" t="s">
        <v>589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N128</f>
        <v>0</v>
      </c>
      <c r="O90" s="187"/>
      <c r="P90" s="187"/>
      <c r="Q90" s="187"/>
      <c r="R90" s="190"/>
      <c r="T90" s="191"/>
      <c r="U90" s="191"/>
    </row>
    <row r="91" spans="2:21" s="8" customFormat="1" ht="19.9" customHeight="1">
      <c r="B91" s="192"/>
      <c r="C91" s="136"/>
      <c r="D91" s="149" t="s">
        <v>788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N129</f>
        <v>0</v>
      </c>
      <c r="O91" s="136"/>
      <c r="P91" s="136"/>
      <c r="Q91" s="136"/>
      <c r="R91" s="193"/>
      <c r="T91" s="194"/>
      <c r="U91" s="194"/>
    </row>
    <row r="92" spans="2:21" s="7" customFormat="1" ht="24.95" customHeight="1">
      <c r="B92" s="186"/>
      <c r="C92" s="187"/>
      <c r="D92" s="188" t="s">
        <v>211</v>
      </c>
      <c r="E92" s="187"/>
      <c r="F92" s="187"/>
      <c r="G92" s="187"/>
      <c r="H92" s="187"/>
      <c r="I92" s="187"/>
      <c r="J92" s="187"/>
      <c r="K92" s="187"/>
      <c r="L92" s="187"/>
      <c r="M92" s="187"/>
      <c r="N92" s="189">
        <f>N142</f>
        <v>0</v>
      </c>
      <c r="O92" s="187"/>
      <c r="P92" s="187"/>
      <c r="Q92" s="187"/>
      <c r="R92" s="190"/>
      <c r="T92" s="191"/>
      <c r="U92" s="191"/>
    </row>
    <row r="93" spans="2:21" s="8" customFormat="1" ht="19.9" customHeight="1">
      <c r="B93" s="192"/>
      <c r="C93" s="136"/>
      <c r="D93" s="149" t="s">
        <v>789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8">
        <f>N143</f>
        <v>0</v>
      </c>
      <c r="O93" s="136"/>
      <c r="P93" s="136"/>
      <c r="Q93" s="136"/>
      <c r="R93" s="193"/>
      <c r="T93" s="194"/>
      <c r="U93" s="194"/>
    </row>
    <row r="94" spans="2:21" s="8" customFormat="1" ht="19.9" customHeight="1">
      <c r="B94" s="192"/>
      <c r="C94" s="136"/>
      <c r="D94" s="149" t="s">
        <v>212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8">
        <f>N153</f>
        <v>0</v>
      </c>
      <c r="O94" s="136"/>
      <c r="P94" s="136"/>
      <c r="Q94" s="136"/>
      <c r="R94" s="193"/>
      <c r="T94" s="194"/>
      <c r="U94" s="194"/>
    </row>
    <row r="95" spans="2:21" s="7" customFormat="1" ht="24.95" customHeight="1">
      <c r="B95" s="186"/>
      <c r="C95" s="187"/>
      <c r="D95" s="188" t="s">
        <v>375</v>
      </c>
      <c r="E95" s="187"/>
      <c r="F95" s="187"/>
      <c r="G95" s="187"/>
      <c r="H95" s="187"/>
      <c r="I95" s="187"/>
      <c r="J95" s="187"/>
      <c r="K95" s="187"/>
      <c r="L95" s="187"/>
      <c r="M95" s="187"/>
      <c r="N95" s="189">
        <f>N165</f>
        <v>0</v>
      </c>
      <c r="O95" s="187"/>
      <c r="P95" s="187"/>
      <c r="Q95" s="187"/>
      <c r="R95" s="190"/>
      <c r="T95" s="191"/>
      <c r="U95" s="191"/>
    </row>
    <row r="96" spans="2:21" s="8" customFormat="1" ht="19.9" customHeight="1">
      <c r="B96" s="192"/>
      <c r="C96" s="136"/>
      <c r="D96" s="149" t="s">
        <v>790</v>
      </c>
      <c r="E96" s="136"/>
      <c r="F96" s="136"/>
      <c r="G96" s="136"/>
      <c r="H96" s="136"/>
      <c r="I96" s="136"/>
      <c r="J96" s="136"/>
      <c r="K96" s="136"/>
      <c r="L96" s="136"/>
      <c r="M96" s="136"/>
      <c r="N96" s="138">
        <f>N168</f>
        <v>0</v>
      </c>
      <c r="O96" s="136"/>
      <c r="P96" s="136"/>
      <c r="Q96" s="136"/>
      <c r="R96" s="193"/>
      <c r="T96" s="194"/>
      <c r="U96" s="194"/>
    </row>
    <row r="97" spans="2:21" s="8" customFormat="1" ht="19.9" customHeight="1">
      <c r="B97" s="192"/>
      <c r="C97" s="136"/>
      <c r="D97" s="149" t="s">
        <v>791</v>
      </c>
      <c r="E97" s="136"/>
      <c r="F97" s="136"/>
      <c r="G97" s="136"/>
      <c r="H97" s="136"/>
      <c r="I97" s="136"/>
      <c r="J97" s="136"/>
      <c r="K97" s="136"/>
      <c r="L97" s="136"/>
      <c r="M97" s="136"/>
      <c r="N97" s="138">
        <f>N171</f>
        <v>0</v>
      </c>
      <c r="O97" s="136"/>
      <c r="P97" s="136"/>
      <c r="Q97" s="136"/>
      <c r="R97" s="193"/>
      <c r="T97" s="194"/>
      <c r="U97" s="194"/>
    </row>
    <row r="98" spans="2:21" s="8" customFormat="1" ht="19.9" customHeight="1">
      <c r="B98" s="192"/>
      <c r="C98" s="136"/>
      <c r="D98" s="149" t="s">
        <v>792</v>
      </c>
      <c r="E98" s="136"/>
      <c r="F98" s="136"/>
      <c r="G98" s="136"/>
      <c r="H98" s="136"/>
      <c r="I98" s="136"/>
      <c r="J98" s="136"/>
      <c r="K98" s="136"/>
      <c r="L98" s="136"/>
      <c r="M98" s="136"/>
      <c r="N98" s="138">
        <f>N174</f>
        <v>0</v>
      </c>
      <c r="O98" s="136"/>
      <c r="P98" s="136"/>
      <c r="Q98" s="136"/>
      <c r="R98" s="193"/>
      <c r="T98" s="194"/>
      <c r="U98" s="194"/>
    </row>
    <row r="99" spans="2:21" s="8" customFormat="1" ht="19.9" customHeight="1">
      <c r="B99" s="192"/>
      <c r="C99" s="136"/>
      <c r="D99" s="149" t="s">
        <v>793</v>
      </c>
      <c r="E99" s="136"/>
      <c r="F99" s="136"/>
      <c r="G99" s="136"/>
      <c r="H99" s="136"/>
      <c r="I99" s="136"/>
      <c r="J99" s="136"/>
      <c r="K99" s="136"/>
      <c r="L99" s="136"/>
      <c r="M99" s="136"/>
      <c r="N99" s="138">
        <f>N176</f>
        <v>0</v>
      </c>
      <c r="O99" s="136"/>
      <c r="P99" s="136"/>
      <c r="Q99" s="136"/>
      <c r="R99" s="193"/>
      <c r="T99" s="194"/>
      <c r="U99" s="194"/>
    </row>
    <row r="100" spans="2:21" s="1" customFormat="1" ht="21.8" customHeight="1"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0"/>
      <c r="T100" s="181"/>
      <c r="U100" s="181"/>
    </row>
    <row r="101" spans="2:21" s="1" customFormat="1" ht="29.25" customHeight="1">
      <c r="B101" s="48"/>
      <c r="C101" s="184" t="s">
        <v>213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185">
        <f>ROUND(N102+N103+N104+N105+N106+N107,2)</f>
        <v>0</v>
      </c>
      <c r="O101" s="195"/>
      <c r="P101" s="195"/>
      <c r="Q101" s="195"/>
      <c r="R101" s="50"/>
      <c r="T101" s="196"/>
      <c r="U101" s="197" t="s">
        <v>42</v>
      </c>
    </row>
    <row r="102" spans="2:65" s="1" customFormat="1" ht="18" customHeight="1">
      <c r="B102" s="48"/>
      <c r="C102" s="49"/>
      <c r="D102" s="155" t="s">
        <v>214</v>
      </c>
      <c r="E102" s="149"/>
      <c r="F102" s="149"/>
      <c r="G102" s="149"/>
      <c r="H102" s="149"/>
      <c r="I102" s="49"/>
      <c r="J102" s="49"/>
      <c r="K102" s="49"/>
      <c r="L102" s="49"/>
      <c r="M102" s="49"/>
      <c r="N102" s="150">
        <f>ROUND(N89*T102,2)</f>
        <v>0</v>
      </c>
      <c r="O102" s="138"/>
      <c r="P102" s="138"/>
      <c r="Q102" s="138"/>
      <c r="R102" s="50"/>
      <c r="S102" s="198"/>
      <c r="T102" s="199"/>
      <c r="U102" s="200" t="s">
        <v>43</v>
      </c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201" t="s">
        <v>215</v>
      </c>
      <c r="AZ102" s="198"/>
      <c r="BA102" s="198"/>
      <c r="BB102" s="198"/>
      <c r="BC102" s="198"/>
      <c r="BD102" s="198"/>
      <c r="BE102" s="202">
        <f>IF(U102="základní",N102,0)</f>
        <v>0</v>
      </c>
      <c r="BF102" s="202">
        <f>IF(U102="snížená",N102,0)</f>
        <v>0</v>
      </c>
      <c r="BG102" s="202">
        <f>IF(U102="zákl. přenesená",N102,0)</f>
        <v>0</v>
      </c>
      <c r="BH102" s="202">
        <f>IF(U102="sníž. přenesená",N102,0)</f>
        <v>0</v>
      </c>
      <c r="BI102" s="202">
        <f>IF(U102="nulová",N102,0)</f>
        <v>0</v>
      </c>
      <c r="BJ102" s="201" t="s">
        <v>85</v>
      </c>
      <c r="BK102" s="198"/>
      <c r="BL102" s="198"/>
      <c r="BM102" s="198"/>
    </row>
    <row r="103" spans="2:65" s="1" customFormat="1" ht="18" customHeight="1">
      <c r="B103" s="48"/>
      <c r="C103" s="49"/>
      <c r="D103" s="155" t="s">
        <v>216</v>
      </c>
      <c r="E103" s="149"/>
      <c r="F103" s="149"/>
      <c r="G103" s="149"/>
      <c r="H103" s="149"/>
      <c r="I103" s="49"/>
      <c r="J103" s="49"/>
      <c r="K103" s="49"/>
      <c r="L103" s="49"/>
      <c r="M103" s="49"/>
      <c r="N103" s="150">
        <f>ROUND(N89*T103,2)</f>
        <v>0</v>
      </c>
      <c r="O103" s="138"/>
      <c r="P103" s="138"/>
      <c r="Q103" s="138"/>
      <c r="R103" s="50"/>
      <c r="S103" s="198"/>
      <c r="T103" s="199"/>
      <c r="U103" s="200" t="s">
        <v>43</v>
      </c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201" t="s">
        <v>215</v>
      </c>
      <c r="AZ103" s="198"/>
      <c r="BA103" s="198"/>
      <c r="BB103" s="198"/>
      <c r="BC103" s="198"/>
      <c r="BD103" s="198"/>
      <c r="BE103" s="202">
        <f>IF(U103="základní",N103,0)</f>
        <v>0</v>
      </c>
      <c r="BF103" s="202">
        <f>IF(U103="snížená",N103,0)</f>
        <v>0</v>
      </c>
      <c r="BG103" s="202">
        <f>IF(U103="zákl. přenesená",N103,0)</f>
        <v>0</v>
      </c>
      <c r="BH103" s="202">
        <f>IF(U103="sníž. přenesená",N103,0)</f>
        <v>0</v>
      </c>
      <c r="BI103" s="202">
        <f>IF(U103="nulová",N103,0)</f>
        <v>0</v>
      </c>
      <c r="BJ103" s="201" t="s">
        <v>85</v>
      </c>
      <c r="BK103" s="198"/>
      <c r="BL103" s="198"/>
      <c r="BM103" s="198"/>
    </row>
    <row r="104" spans="2:65" s="1" customFormat="1" ht="18" customHeight="1">
      <c r="B104" s="48"/>
      <c r="C104" s="49"/>
      <c r="D104" s="155" t="s">
        <v>217</v>
      </c>
      <c r="E104" s="149"/>
      <c r="F104" s="149"/>
      <c r="G104" s="149"/>
      <c r="H104" s="149"/>
      <c r="I104" s="49"/>
      <c r="J104" s="49"/>
      <c r="K104" s="49"/>
      <c r="L104" s="49"/>
      <c r="M104" s="49"/>
      <c r="N104" s="150">
        <f>ROUND(N89*T104,2)</f>
        <v>0</v>
      </c>
      <c r="O104" s="138"/>
      <c r="P104" s="138"/>
      <c r="Q104" s="138"/>
      <c r="R104" s="50"/>
      <c r="S104" s="198"/>
      <c r="T104" s="199"/>
      <c r="U104" s="200" t="s">
        <v>43</v>
      </c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201" t="s">
        <v>215</v>
      </c>
      <c r="AZ104" s="198"/>
      <c r="BA104" s="198"/>
      <c r="BB104" s="198"/>
      <c r="BC104" s="198"/>
      <c r="BD104" s="198"/>
      <c r="BE104" s="202">
        <f>IF(U104="základní",N104,0)</f>
        <v>0</v>
      </c>
      <c r="BF104" s="202">
        <f>IF(U104="snížená",N104,0)</f>
        <v>0</v>
      </c>
      <c r="BG104" s="202">
        <f>IF(U104="zákl. přenesená",N104,0)</f>
        <v>0</v>
      </c>
      <c r="BH104" s="202">
        <f>IF(U104="sníž. přenesená",N104,0)</f>
        <v>0</v>
      </c>
      <c r="BI104" s="202">
        <f>IF(U104="nulová",N104,0)</f>
        <v>0</v>
      </c>
      <c r="BJ104" s="201" t="s">
        <v>85</v>
      </c>
      <c r="BK104" s="198"/>
      <c r="BL104" s="198"/>
      <c r="BM104" s="198"/>
    </row>
    <row r="105" spans="2:65" s="1" customFormat="1" ht="18" customHeight="1">
      <c r="B105" s="48"/>
      <c r="C105" s="49"/>
      <c r="D105" s="155" t="s">
        <v>218</v>
      </c>
      <c r="E105" s="149"/>
      <c r="F105" s="149"/>
      <c r="G105" s="149"/>
      <c r="H105" s="149"/>
      <c r="I105" s="49"/>
      <c r="J105" s="49"/>
      <c r="K105" s="49"/>
      <c r="L105" s="49"/>
      <c r="M105" s="49"/>
      <c r="N105" s="150">
        <f>ROUND(N89*T105,2)</f>
        <v>0</v>
      </c>
      <c r="O105" s="138"/>
      <c r="P105" s="138"/>
      <c r="Q105" s="138"/>
      <c r="R105" s="50"/>
      <c r="S105" s="198"/>
      <c r="T105" s="199"/>
      <c r="U105" s="200" t="s">
        <v>43</v>
      </c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201" t="s">
        <v>215</v>
      </c>
      <c r="AZ105" s="198"/>
      <c r="BA105" s="198"/>
      <c r="BB105" s="198"/>
      <c r="BC105" s="198"/>
      <c r="BD105" s="198"/>
      <c r="BE105" s="202">
        <f>IF(U105="základní",N105,0)</f>
        <v>0</v>
      </c>
      <c r="BF105" s="202">
        <f>IF(U105="snížená",N105,0)</f>
        <v>0</v>
      </c>
      <c r="BG105" s="202">
        <f>IF(U105="zákl. přenesená",N105,0)</f>
        <v>0</v>
      </c>
      <c r="BH105" s="202">
        <f>IF(U105="sníž. přenesená",N105,0)</f>
        <v>0</v>
      </c>
      <c r="BI105" s="202">
        <f>IF(U105="nulová",N105,0)</f>
        <v>0</v>
      </c>
      <c r="BJ105" s="201" t="s">
        <v>85</v>
      </c>
      <c r="BK105" s="198"/>
      <c r="BL105" s="198"/>
      <c r="BM105" s="198"/>
    </row>
    <row r="106" spans="2:65" s="1" customFormat="1" ht="18" customHeight="1">
      <c r="B106" s="48"/>
      <c r="C106" s="49"/>
      <c r="D106" s="155" t="s">
        <v>219</v>
      </c>
      <c r="E106" s="149"/>
      <c r="F106" s="149"/>
      <c r="G106" s="149"/>
      <c r="H106" s="149"/>
      <c r="I106" s="49"/>
      <c r="J106" s="49"/>
      <c r="K106" s="49"/>
      <c r="L106" s="49"/>
      <c r="M106" s="49"/>
      <c r="N106" s="150">
        <f>ROUND(N89*T106,2)</f>
        <v>0</v>
      </c>
      <c r="O106" s="138"/>
      <c r="P106" s="138"/>
      <c r="Q106" s="138"/>
      <c r="R106" s="50"/>
      <c r="S106" s="198"/>
      <c r="T106" s="199"/>
      <c r="U106" s="200" t="s">
        <v>43</v>
      </c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201" t="s">
        <v>215</v>
      </c>
      <c r="AZ106" s="198"/>
      <c r="BA106" s="198"/>
      <c r="BB106" s="198"/>
      <c r="BC106" s="198"/>
      <c r="BD106" s="198"/>
      <c r="BE106" s="202">
        <f>IF(U106="základní",N106,0)</f>
        <v>0</v>
      </c>
      <c r="BF106" s="202">
        <f>IF(U106="snížená",N106,0)</f>
        <v>0</v>
      </c>
      <c r="BG106" s="202">
        <f>IF(U106="zákl. přenesená",N106,0)</f>
        <v>0</v>
      </c>
      <c r="BH106" s="202">
        <f>IF(U106="sníž. přenesená",N106,0)</f>
        <v>0</v>
      </c>
      <c r="BI106" s="202">
        <f>IF(U106="nulová",N106,0)</f>
        <v>0</v>
      </c>
      <c r="BJ106" s="201" t="s">
        <v>85</v>
      </c>
      <c r="BK106" s="198"/>
      <c r="BL106" s="198"/>
      <c r="BM106" s="198"/>
    </row>
    <row r="107" spans="2:65" s="1" customFormat="1" ht="18" customHeight="1">
      <c r="B107" s="48"/>
      <c r="C107" s="49"/>
      <c r="D107" s="149" t="s">
        <v>220</v>
      </c>
      <c r="E107" s="49"/>
      <c r="F107" s="49"/>
      <c r="G107" s="49"/>
      <c r="H107" s="49"/>
      <c r="I107" s="49"/>
      <c r="J107" s="49"/>
      <c r="K107" s="49"/>
      <c r="L107" s="49"/>
      <c r="M107" s="49"/>
      <c r="N107" s="150">
        <f>ROUND(N89*T107,2)</f>
        <v>0</v>
      </c>
      <c r="O107" s="138"/>
      <c r="P107" s="138"/>
      <c r="Q107" s="138"/>
      <c r="R107" s="50"/>
      <c r="S107" s="198"/>
      <c r="T107" s="203"/>
      <c r="U107" s="204" t="s">
        <v>43</v>
      </c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201" t="s">
        <v>221</v>
      </c>
      <c r="AZ107" s="198"/>
      <c r="BA107" s="198"/>
      <c r="BB107" s="198"/>
      <c r="BC107" s="198"/>
      <c r="BD107" s="198"/>
      <c r="BE107" s="202">
        <f>IF(U107="základní",N107,0)</f>
        <v>0</v>
      </c>
      <c r="BF107" s="202">
        <f>IF(U107="snížená",N107,0)</f>
        <v>0</v>
      </c>
      <c r="BG107" s="202">
        <f>IF(U107="zákl. přenesená",N107,0)</f>
        <v>0</v>
      </c>
      <c r="BH107" s="202">
        <f>IF(U107="sníž. přenesená",N107,0)</f>
        <v>0</v>
      </c>
      <c r="BI107" s="202">
        <f>IF(U107="nulová",N107,0)</f>
        <v>0</v>
      </c>
      <c r="BJ107" s="201" t="s">
        <v>85</v>
      </c>
      <c r="BK107" s="198"/>
      <c r="BL107" s="198"/>
      <c r="BM107" s="198"/>
    </row>
    <row r="108" spans="2:21" s="1" customFormat="1" ht="13.5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  <c r="T108" s="181"/>
      <c r="U108" s="181"/>
    </row>
    <row r="109" spans="2:21" s="1" customFormat="1" ht="29.25" customHeight="1">
      <c r="B109" s="48"/>
      <c r="C109" s="160" t="s">
        <v>187</v>
      </c>
      <c r="D109" s="161"/>
      <c r="E109" s="161"/>
      <c r="F109" s="161"/>
      <c r="G109" s="161"/>
      <c r="H109" s="161"/>
      <c r="I109" s="161"/>
      <c r="J109" s="161"/>
      <c r="K109" s="161"/>
      <c r="L109" s="162">
        <f>ROUND(SUM(N89+N101),2)</f>
        <v>0</v>
      </c>
      <c r="M109" s="162"/>
      <c r="N109" s="162"/>
      <c r="O109" s="162"/>
      <c r="P109" s="162"/>
      <c r="Q109" s="162"/>
      <c r="R109" s="50"/>
      <c r="T109" s="181"/>
      <c r="U109" s="181"/>
    </row>
    <row r="110" spans="2:21" s="1" customFormat="1" ht="6.95" customHeight="1"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9"/>
      <c r="T110" s="181"/>
      <c r="U110" s="181"/>
    </row>
    <row r="114" spans="2:18" s="1" customFormat="1" ht="6.95" customHeight="1">
      <c r="B114" s="80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2:18" s="1" customFormat="1" ht="36.95" customHeight="1">
      <c r="B115" s="48"/>
      <c r="C115" s="29" t="s">
        <v>222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50"/>
    </row>
    <row r="116" spans="2:18" s="1" customFormat="1" ht="6.95" customHeigh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17" spans="2:18" s="1" customFormat="1" ht="30" customHeight="1">
      <c r="B117" s="48"/>
      <c r="C117" s="40" t="s">
        <v>18</v>
      </c>
      <c r="D117" s="49"/>
      <c r="E117" s="49"/>
      <c r="F117" s="165" t="str">
        <f>F6</f>
        <v>Neratovice - úprava přechodů na komunikacích II/101 a III/0099, zvýšení bezpečnosti chodců</v>
      </c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9"/>
      <c r="R117" s="50"/>
    </row>
    <row r="118" spans="2:18" ht="30" customHeight="1">
      <c r="B118" s="28"/>
      <c r="C118" s="40" t="s">
        <v>194</v>
      </c>
      <c r="D118" s="33"/>
      <c r="E118" s="33"/>
      <c r="F118" s="165" t="s">
        <v>1085</v>
      </c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1"/>
    </row>
    <row r="119" spans="2:18" s="1" customFormat="1" ht="36.95" customHeight="1">
      <c r="B119" s="48"/>
      <c r="C119" s="87" t="s">
        <v>196</v>
      </c>
      <c r="D119" s="49"/>
      <c r="E119" s="49"/>
      <c r="F119" s="89" t="str">
        <f>F8</f>
        <v>10-2 - SO 405 - Mladežnická a Zelená - VO - část Město Neratovice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0"/>
    </row>
    <row r="120" spans="2:18" s="1" customFormat="1" ht="6.95" customHeight="1"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50"/>
    </row>
    <row r="121" spans="2:18" s="1" customFormat="1" ht="18" customHeight="1">
      <c r="B121" s="48"/>
      <c r="C121" s="40" t="s">
        <v>23</v>
      </c>
      <c r="D121" s="49"/>
      <c r="E121" s="49"/>
      <c r="F121" s="35" t="str">
        <f>F10</f>
        <v xml:space="preserve"> </v>
      </c>
      <c r="G121" s="49"/>
      <c r="H121" s="49"/>
      <c r="I121" s="49"/>
      <c r="J121" s="49"/>
      <c r="K121" s="40" t="s">
        <v>25</v>
      </c>
      <c r="L121" s="49"/>
      <c r="M121" s="92" t="str">
        <f>IF(O10="","",O10)</f>
        <v>6. 11. 2017</v>
      </c>
      <c r="N121" s="92"/>
      <c r="O121" s="92"/>
      <c r="P121" s="92"/>
      <c r="Q121" s="49"/>
      <c r="R121" s="50"/>
    </row>
    <row r="122" spans="2:18" s="1" customFormat="1" ht="6.95" customHeight="1"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50"/>
    </row>
    <row r="123" spans="2:18" s="1" customFormat="1" ht="13.5">
      <c r="B123" s="48"/>
      <c r="C123" s="40" t="s">
        <v>27</v>
      </c>
      <c r="D123" s="49"/>
      <c r="E123" s="49"/>
      <c r="F123" s="35" t="str">
        <f>E13</f>
        <v>Město Neratovice</v>
      </c>
      <c r="G123" s="49"/>
      <c r="H123" s="49"/>
      <c r="I123" s="49"/>
      <c r="J123" s="49"/>
      <c r="K123" s="40" t="s">
        <v>33</v>
      </c>
      <c r="L123" s="49"/>
      <c r="M123" s="35" t="str">
        <f>E19</f>
        <v>NOZA s.r.o.Kladno</v>
      </c>
      <c r="N123" s="35"/>
      <c r="O123" s="35"/>
      <c r="P123" s="35"/>
      <c r="Q123" s="35"/>
      <c r="R123" s="50"/>
    </row>
    <row r="124" spans="2:18" s="1" customFormat="1" ht="14.4" customHeight="1">
      <c r="B124" s="48"/>
      <c r="C124" s="40" t="s">
        <v>31</v>
      </c>
      <c r="D124" s="49"/>
      <c r="E124" s="49"/>
      <c r="F124" s="35" t="str">
        <f>IF(E16="","",E16)</f>
        <v>Vyplň údaj</v>
      </c>
      <c r="G124" s="49"/>
      <c r="H124" s="49"/>
      <c r="I124" s="49"/>
      <c r="J124" s="49"/>
      <c r="K124" s="40" t="s">
        <v>36</v>
      </c>
      <c r="L124" s="49"/>
      <c r="M124" s="35" t="str">
        <f>E22</f>
        <v>Neubauerová Soňa, SK-Projekt Ostrov</v>
      </c>
      <c r="N124" s="35"/>
      <c r="O124" s="35"/>
      <c r="P124" s="35"/>
      <c r="Q124" s="35"/>
      <c r="R124" s="50"/>
    </row>
    <row r="125" spans="2:18" s="1" customFormat="1" ht="10.3" customHeight="1"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50"/>
    </row>
    <row r="126" spans="2:27" s="9" customFormat="1" ht="29.25" customHeight="1">
      <c r="B126" s="205"/>
      <c r="C126" s="206" t="s">
        <v>223</v>
      </c>
      <c r="D126" s="207" t="s">
        <v>224</v>
      </c>
      <c r="E126" s="207" t="s">
        <v>60</v>
      </c>
      <c r="F126" s="207" t="s">
        <v>225</v>
      </c>
      <c r="G126" s="207"/>
      <c r="H126" s="207"/>
      <c r="I126" s="207"/>
      <c r="J126" s="207" t="s">
        <v>226</v>
      </c>
      <c r="K126" s="207" t="s">
        <v>227</v>
      </c>
      <c r="L126" s="207" t="s">
        <v>228</v>
      </c>
      <c r="M126" s="207"/>
      <c r="N126" s="207" t="s">
        <v>201</v>
      </c>
      <c r="O126" s="207"/>
      <c r="P126" s="207"/>
      <c r="Q126" s="208"/>
      <c r="R126" s="209"/>
      <c r="T126" s="108" t="s">
        <v>229</v>
      </c>
      <c r="U126" s="109" t="s">
        <v>42</v>
      </c>
      <c r="V126" s="109" t="s">
        <v>230</v>
      </c>
      <c r="W126" s="109" t="s">
        <v>231</v>
      </c>
      <c r="X126" s="109" t="s">
        <v>232</v>
      </c>
      <c r="Y126" s="109" t="s">
        <v>233</v>
      </c>
      <c r="Z126" s="109" t="s">
        <v>234</v>
      </c>
      <c r="AA126" s="110" t="s">
        <v>235</v>
      </c>
    </row>
    <row r="127" spans="2:63" s="1" customFormat="1" ht="29.25" customHeight="1">
      <c r="B127" s="48"/>
      <c r="C127" s="112" t="s">
        <v>198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210">
        <f>BK127</f>
        <v>0</v>
      </c>
      <c r="O127" s="211"/>
      <c r="P127" s="211"/>
      <c r="Q127" s="211"/>
      <c r="R127" s="50"/>
      <c r="T127" s="111"/>
      <c r="U127" s="69"/>
      <c r="V127" s="69"/>
      <c r="W127" s="212">
        <f>W128+W142+W165+W179</f>
        <v>0</v>
      </c>
      <c r="X127" s="69"/>
      <c r="Y127" s="212">
        <f>Y128+Y142+Y165+Y179</f>
        <v>4.207596</v>
      </c>
      <c r="Z127" s="69"/>
      <c r="AA127" s="213">
        <f>AA128+AA142+AA165+AA179</f>
        <v>0</v>
      </c>
      <c r="AT127" s="24" t="s">
        <v>77</v>
      </c>
      <c r="AU127" s="24" t="s">
        <v>203</v>
      </c>
      <c r="BK127" s="214">
        <f>BK128+BK142+BK165+BK179</f>
        <v>0</v>
      </c>
    </row>
    <row r="128" spans="2:63" s="10" customFormat="1" ht="37.4" customHeight="1">
      <c r="B128" s="215"/>
      <c r="C128" s="216"/>
      <c r="D128" s="217" t="s">
        <v>589</v>
      </c>
      <c r="E128" s="217"/>
      <c r="F128" s="217"/>
      <c r="G128" s="217"/>
      <c r="H128" s="217"/>
      <c r="I128" s="217"/>
      <c r="J128" s="217"/>
      <c r="K128" s="217"/>
      <c r="L128" s="217"/>
      <c r="M128" s="217"/>
      <c r="N128" s="218">
        <f>BK128</f>
        <v>0</v>
      </c>
      <c r="O128" s="189"/>
      <c r="P128" s="189"/>
      <c r="Q128" s="189"/>
      <c r="R128" s="219"/>
      <c r="T128" s="220"/>
      <c r="U128" s="216"/>
      <c r="V128" s="216"/>
      <c r="W128" s="221">
        <f>W129</f>
        <v>0</v>
      </c>
      <c r="X128" s="216"/>
      <c r="Y128" s="221">
        <f>Y129</f>
        <v>0.011350000000000002</v>
      </c>
      <c r="Z128" s="216"/>
      <c r="AA128" s="222">
        <f>AA129</f>
        <v>0</v>
      </c>
      <c r="AR128" s="223" t="s">
        <v>90</v>
      </c>
      <c r="AT128" s="224" t="s">
        <v>77</v>
      </c>
      <c r="AU128" s="224" t="s">
        <v>78</v>
      </c>
      <c r="AY128" s="223" t="s">
        <v>236</v>
      </c>
      <c r="BK128" s="225">
        <f>BK129</f>
        <v>0</v>
      </c>
    </row>
    <row r="129" spans="2:63" s="10" customFormat="1" ht="19.9" customHeight="1">
      <c r="B129" s="215"/>
      <c r="C129" s="216"/>
      <c r="D129" s="226" t="s">
        <v>788</v>
      </c>
      <c r="E129" s="226"/>
      <c r="F129" s="226"/>
      <c r="G129" s="226"/>
      <c r="H129" s="226"/>
      <c r="I129" s="226"/>
      <c r="J129" s="226"/>
      <c r="K129" s="226"/>
      <c r="L129" s="226"/>
      <c r="M129" s="226"/>
      <c r="N129" s="227">
        <f>BK129</f>
        <v>0</v>
      </c>
      <c r="O129" s="228"/>
      <c r="P129" s="228"/>
      <c r="Q129" s="228"/>
      <c r="R129" s="219"/>
      <c r="T129" s="220"/>
      <c r="U129" s="216"/>
      <c r="V129" s="216"/>
      <c r="W129" s="221">
        <f>SUM(W130:W141)</f>
        <v>0</v>
      </c>
      <c r="X129" s="216"/>
      <c r="Y129" s="221">
        <f>SUM(Y130:Y141)</f>
        <v>0.011350000000000002</v>
      </c>
      <c r="Z129" s="216"/>
      <c r="AA129" s="222">
        <f>SUM(AA130:AA141)</f>
        <v>0</v>
      </c>
      <c r="AR129" s="223" t="s">
        <v>90</v>
      </c>
      <c r="AT129" s="224" t="s">
        <v>77</v>
      </c>
      <c r="AU129" s="224" t="s">
        <v>85</v>
      </c>
      <c r="AY129" s="223" t="s">
        <v>236</v>
      </c>
      <c r="BK129" s="225">
        <f>SUM(BK130:BK141)</f>
        <v>0</v>
      </c>
    </row>
    <row r="130" spans="2:65" s="1" customFormat="1" ht="25.5" customHeight="1">
      <c r="B130" s="48"/>
      <c r="C130" s="229" t="s">
        <v>85</v>
      </c>
      <c r="D130" s="229" t="s">
        <v>237</v>
      </c>
      <c r="E130" s="230" t="s">
        <v>794</v>
      </c>
      <c r="F130" s="231" t="s">
        <v>795</v>
      </c>
      <c r="G130" s="231"/>
      <c r="H130" s="231"/>
      <c r="I130" s="231"/>
      <c r="J130" s="232" t="s">
        <v>293</v>
      </c>
      <c r="K130" s="233">
        <v>1.5</v>
      </c>
      <c r="L130" s="234">
        <v>0</v>
      </c>
      <c r="M130" s="235"/>
      <c r="N130" s="233">
        <f>ROUND(L130*K130,2)</f>
        <v>0</v>
      </c>
      <c r="O130" s="233"/>
      <c r="P130" s="233"/>
      <c r="Q130" s="233"/>
      <c r="R130" s="50"/>
      <c r="T130" s="236" t="s">
        <v>21</v>
      </c>
      <c r="U130" s="58" t="s">
        <v>43</v>
      </c>
      <c r="V130" s="49"/>
      <c r="W130" s="237">
        <f>V130*K130</f>
        <v>0</v>
      </c>
      <c r="X130" s="237">
        <v>0</v>
      </c>
      <c r="Y130" s="237">
        <f>X130*K130</f>
        <v>0</v>
      </c>
      <c r="Z130" s="237">
        <v>0</v>
      </c>
      <c r="AA130" s="238">
        <f>Z130*K130</f>
        <v>0</v>
      </c>
      <c r="AR130" s="24" t="s">
        <v>315</v>
      </c>
      <c r="AT130" s="24" t="s">
        <v>237</v>
      </c>
      <c r="AU130" s="24" t="s">
        <v>90</v>
      </c>
      <c r="AY130" s="24" t="s">
        <v>236</v>
      </c>
      <c r="BE130" s="154">
        <f>IF(U130="základní",N130,0)</f>
        <v>0</v>
      </c>
      <c r="BF130" s="154">
        <f>IF(U130="snížená",N130,0)</f>
        <v>0</v>
      </c>
      <c r="BG130" s="154">
        <f>IF(U130="zákl. přenesená",N130,0)</f>
        <v>0</v>
      </c>
      <c r="BH130" s="154">
        <f>IF(U130="sníž. přenesená",N130,0)</f>
        <v>0</v>
      </c>
      <c r="BI130" s="154">
        <f>IF(U130="nulová",N130,0)</f>
        <v>0</v>
      </c>
      <c r="BJ130" s="24" t="s">
        <v>85</v>
      </c>
      <c r="BK130" s="154">
        <f>ROUND(L130*K130,2)</f>
        <v>0</v>
      </c>
      <c r="BL130" s="24" t="s">
        <v>315</v>
      </c>
      <c r="BM130" s="24" t="s">
        <v>1096</v>
      </c>
    </row>
    <row r="131" spans="2:65" s="1" customFormat="1" ht="25.5" customHeight="1">
      <c r="B131" s="48"/>
      <c r="C131" s="271" t="s">
        <v>90</v>
      </c>
      <c r="D131" s="271" t="s">
        <v>385</v>
      </c>
      <c r="E131" s="272" t="s">
        <v>797</v>
      </c>
      <c r="F131" s="273" t="s">
        <v>798</v>
      </c>
      <c r="G131" s="273"/>
      <c r="H131" s="273"/>
      <c r="I131" s="273"/>
      <c r="J131" s="274" t="s">
        <v>385</v>
      </c>
      <c r="K131" s="275">
        <v>1.5</v>
      </c>
      <c r="L131" s="276">
        <v>0</v>
      </c>
      <c r="M131" s="277"/>
      <c r="N131" s="275">
        <f>ROUND(L131*K131,2)</f>
        <v>0</v>
      </c>
      <c r="O131" s="233"/>
      <c r="P131" s="233"/>
      <c r="Q131" s="233"/>
      <c r="R131" s="50"/>
      <c r="T131" s="236" t="s">
        <v>21</v>
      </c>
      <c r="U131" s="58" t="s">
        <v>43</v>
      </c>
      <c r="V131" s="49"/>
      <c r="W131" s="237">
        <f>V131*K131</f>
        <v>0</v>
      </c>
      <c r="X131" s="237">
        <v>0</v>
      </c>
      <c r="Y131" s="237">
        <f>X131*K131</f>
        <v>0</v>
      </c>
      <c r="Z131" s="237">
        <v>0</v>
      </c>
      <c r="AA131" s="238">
        <f>Z131*K131</f>
        <v>0</v>
      </c>
      <c r="AR131" s="24" t="s">
        <v>487</v>
      </c>
      <c r="AT131" s="24" t="s">
        <v>385</v>
      </c>
      <c r="AU131" s="24" t="s">
        <v>90</v>
      </c>
      <c r="AY131" s="24" t="s">
        <v>236</v>
      </c>
      <c r="BE131" s="154">
        <f>IF(U131="základní",N131,0)</f>
        <v>0</v>
      </c>
      <c r="BF131" s="154">
        <f>IF(U131="snížená",N131,0)</f>
        <v>0</v>
      </c>
      <c r="BG131" s="154">
        <f>IF(U131="zákl. přenesená",N131,0)</f>
        <v>0</v>
      </c>
      <c r="BH131" s="154">
        <f>IF(U131="sníž. přenesená",N131,0)</f>
        <v>0</v>
      </c>
      <c r="BI131" s="154">
        <f>IF(U131="nulová",N131,0)</f>
        <v>0</v>
      </c>
      <c r="BJ131" s="24" t="s">
        <v>85</v>
      </c>
      <c r="BK131" s="154">
        <f>ROUND(L131*K131,2)</f>
        <v>0</v>
      </c>
      <c r="BL131" s="24" t="s">
        <v>315</v>
      </c>
      <c r="BM131" s="24" t="s">
        <v>1097</v>
      </c>
    </row>
    <row r="132" spans="2:65" s="1" customFormat="1" ht="25.5" customHeight="1">
      <c r="B132" s="48"/>
      <c r="C132" s="229" t="s">
        <v>250</v>
      </c>
      <c r="D132" s="229" t="s">
        <v>237</v>
      </c>
      <c r="E132" s="230" t="s">
        <v>800</v>
      </c>
      <c r="F132" s="231" t="s">
        <v>801</v>
      </c>
      <c r="G132" s="231"/>
      <c r="H132" s="231"/>
      <c r="I132" s="231"/>
      <c r="J132" s="232" t="s">
        <v>293</v>
      </c>
      <c r="K132" s="233">
        <v>20</v>
      </c>
      <c r="L132" s="234">
        <v>0</v>
      </c>
      <c r="M132" s="235"/>
      <c r="N132" s="233">
        <f>ROUND(L132*K132,2)</f>
        <v>0</v>
      </c>
      <c r="O132" s="233"/>
      <c r="P132" s="233"/>
      <c r="Q132" s="233"/>
      <c r="R132" s="50"/>
      <c r="T132" s="236" t="s">
        <v>21</v>
      </c>
      <c r="U132" s="58" t="s">
        <v>43</v>
      </c>
      <c r="V132" s="49"/>
      <c r="W132" s="237">
        <f>V132*K132</f>
        <v>0</v>
      </c>
      <c r="X132" s="237">
        <v>0</v>
      </c>
      <c r="Y132" s="237">
        <f>X132*K132</f>
        <v>0</v>
      </c>
      <c r="Z132" s="237">
        <v>0</v>
      </c>
      <c r="AA132" s="238">
        <f>Z132*K132</f>
        <v>0</v>
      </c>
      <c r="AR132" s="24" t="s">
        <v>315</v>
      </c>
      <c r="AT132" s="24" t="s">
        <v>237</v>
      </c>
      <c r="AU132" s="24" t="s">
        <v>90</v>
      </c>
      <c r="AY132" s="24" t="s">
        <v>236</v>
      </c>
      <c r="BE132" s="154">
        <f>IF(U132="základní",N132,0)</f>
        <v>0</v>
      </c>
      <c r="BF132" s="154">
        <f>IF(U132="snížená",N132,0)</f>
        <v>0</v>
      </c>
      <c r="BG132" s="154">
        <f>IF(U132="zákl. přenesená",N132,0)</f>
        <v>0</v>
      </c>
      <c r="BH132" s="154">
        <f>IF(U132="sníž. přenesená",N132,0)</f>
        <v>0</v>
      </c>
      <c r="BI132" s="154">
        <f>IF(U132="nulová",N132,0)</f>
        <v>0</v>
      </c>
      <c r="BJ132" s="24" t="s">
        <v>85</v>
      </c>
      <c r="BK132" s="154">
        <f>ROUND(L132*K132,2)</f>
        <v>0</v>
      </c>
      <c r="BL132" s="24" t="s">
        <v>315</v>
      </c>
      <c r="BM132" s="24" t="s">
        <v>1098</v>
      </c>
    </row>
    <row r="133" spans="2:65" s="1" customFormat="1" ht="25.5" customHeight="1">
      <c r="B133" s="48"/>
      <c r="C133" s="271" t="s">
        <v>241</v>
      </c>
      <c r="D133" s="271" t="s">
        <v>385</v>
      </c>
      <c r="E133" s="272" t="s">
        <v>803</v>
      </c>
      <c r="F133" s="273" t="s">
        <v>804</v>
      </c>
      <c r="G133" s="273"/>
      <c r="H133" s="273"/>
      <c r="I133" s="273"/>
      <c r="J133" s="274" t="s">
        <v>293</v>
      </c>
      <c r="K133" s="275">
        <v>20</v>
      </c>
      <c r="L133" s="276">
        <v>0</v>
      </c>
      <c r="M133" s="277"/>
      <c r="N133" s="275">
        <f>ROUND(L133*K133,2)</f>
        <v>0</v>
      </c>
      <c r="O133" s="233"/>
      <c r="P133" s="233"/>
      <c r="Q133" s="233"/>
      <c r="R133" s="50"/>
      <c r="T133" s="236" t="s">
        <v>21</v>
      </c>
      <c r="U133" s="58" t="s">
        <v>43</v>
      </c>
      <c r="V133" s="49"/>
      <c r="W133" s="237">
        <f>V133*K133</f>
        <v>0</v>
      </c>
      <c r="X133" s="237">
        <v>0.00012</v>
      </c>
      <c r="Y133" s="237">
        <f>X133*K133</f>
        <v>0.0024000000000000002</v>
      </c>
      <c r="Z133" s="237">
        <v>0</v>
      </c>
      <c r="AA133" s="238">
        <f>Z133*K133</f>
        <v>0</v>
      </c>
      <c r="AR133" s="24" t="s">
        <v>487</v>
      </c>
      <c r="AT133" s="24" t="s">
        <v>385</v>
      </c>
      <c r="AU133" s="24" t="s">
        <v>90</v>
      </c>
      <c r="AY133" s="24" t="s">
        <v>236</v>
      </c>
      <c r="BE133" s="154">
        <f>IF(U133="základní",N133,0)</f>
        <v>0</v>
      </c>
      <c r="BF133" s="154">
        <f>IF(U133="snížená",N133,0)</f>
        <v>0</v>
      </c>
      <c r="BG133" s="154">
        <f>IF(U133="zákl. přenesená",N133,0)</f>
        <v>0</v>
      </c>
      <c r="BH133" s="154">
        <f>IF(U133="sníž. přenesená",N133,0)</f>
        <v>0</v>
      </c>
      <c r="BI133" s="154">
        <f>IF(U133="nulová",N133,0)</f>
        <v>0</v>
      </c>
      <c r="BJ133" s="24" t="s">
        <v>85</v>
      </c>
      <c r="BK133" s="154">
        <f>ROUND(L133*K133,2)</f>
        <v>0</v>
      </c>
      <c r="BL133" s="24" t="s">
        <v>315</v>
      </c>
      <c r="BM133" s="24" t="s">
        <v>1099</v>
      </c>
    </row>
    <row r="134" spans="2:65" s="1" customFormat="1" ht="25.5" customHeight="1">
      <c r="B134" s="48"/>
      <c r="C134" s="229" t="s">
        <v>260</v>
      </c>
      <c r="D134" s="229" t="s">
        <v>237</v>
      </c>
      <c r="E134" s="230" t="s">
        <v>806</v>
      </c>
      <c r="F134" s="231" t="s">
        <v>807</v>
      </c>
      <c r="G134" s="231"/>
      <c r="H134" s="231"/>
      <c r="I134" s="231"/>
      <c r="J134" s="232" t="s">
        <v>293</v>
      </c>
      <c r="K134" s="233">
        <v>13</v>
      </c>
      <c r="L134" s="234">
        <v>0</v>
      </c>
      <c r="M134" s="235"/>
      <c r="N134" s="233">
        <f>ROUND(L134*K134,2)</f>
        <v>0</v>
      </c>
      <c r="O134" s="233"/>
      <c r="P134" s="233"/>
      <c r="Q134" s="233"/>
      <c r="R134" s="50"/>
      <c r="T134" s="236" t="s">
        <v>21</v>
      </c>
      <c r="U134" s="58" t="s">
        <v>43</v>
      </c>
      <c r="V134" s="49"/>
      <c r="W134" s="237">
        <f>V134*K134</f>
        <v>0</v>
      </c>
      <c r="X134" s="237">
        <v>0</v>
      </c>
      <c r="Y134" s="237">
        <f>X134*K134</f>
        <v>0</v>
      </c>
      <c r="Z134" s="237">
        <v>0</v>
      </c>
      <c r="AA134" s="238">
        <f>Z134*K134</f>
        <v>0</v>
      </c>
      <c r="AR134" s="24" t="s">
        <v>315</v>
      </c>
      <c r="AT134" s="24" t="s">
        <v>237</v>
      </c>
      <c r="AU134" s="24" t="s">
        <v>90</v>
      </c>
      <c r="AY134" s="24" t="s">
        <v>236</v>
      </c>
      <c r="BE134" s="154">
        <f>IF(U134="základní",N134,0)</f>
        <v>0</v>
      </c>
      <c r="BF134" s="154">
        <f>IF(U134="snížená",N134,0)</f>
        <v>0</v>
      </c>
      <c r="BG134" s="154">
        <f>IF(U134="zákl. přenesená",N134,0)</f>
        <v>0</v>
      </c>
      <c r="BH134" s="154">
        <f>IF(U134="sníž. přenesená",N134,0)</f>
        <v>0</v>
      </c>
      <c r="BI134" s="154">
        <f>IF(U134="nulová",N134,0)</f>
        <v>0</v>
      </c>
      <c r="BJ134" s="24" t="s">
        <v>85</v>
      </c>
      <c r="BK134" s="154">
        <f>ROUND(L134*K134,2)</f>
        <v>0</v>
      </c>
      <c r="BL134" s="24" t="s">
        <v>315</v>
      </c>
      <c r="BM134" s="24" t="s">
        <v>1100</v>
      </c>
    </row>
    <row r="135" spans="2:65" s="1" customFormat="1" ht="16.5" customHeight="1">
      <c r="B135" s="48"/>
      <c r="C135" s="271" t="s">
        <v>265</v>
      </c>
      <c r="D135" s="271" t="s">
        <v>385</v>
      </c>
      <c r="E135" s="272" t="s">
        <v>809</v>
      </c>
      <c r="F135" s="273" t="s">
        <v>810</v>
      </c>
      <c r="G135" s="273"/>
      <c r="H135" s="273"/>
      <c r="I135" s="273"/>
      <c r="J135" s="274" t="s">
        <v>293</v>
      </c>
      <c r="K135" s="275">
        <v>13</v>
      </c>
      <c r="L135" s="276">
        <v>0</v>
      </c>
      <c r="M135" s="277"/>
      <c r="N135" s="275">
        <f>ROUND(L135*K135,2)</f>
        <v>0</v>
      </c>
      <c r="O135" s="233"/>
      <c r="P135" s="233"/>
      <c r="Q135" s="233"/>
      <c r="R135" s="50"/>
      <c r="T135" s="236" t="s">
        <v>21</v>
      </c>
      <c r="U135" s="58" t="s">
        <v>43</v>
      </c>
      <c r="V135" s="49"/>
      <c r="W135" s="237">
        <f>V135*K135</f>
        <v>0</v>
      </c>
      <c r="X135" s="237">
        <v>0.00063</v>
      </c>
      <c r="Y135" s="237">
        <f>X135*K135</f>
        <v>0.008190000000000001</v>
      </c>
      <c r="Z135" s="237">
        <v>0</v>
      </c>
      <c r="AA135" s="238">
        <f>Z135*K135</f>
        <v>0</v>
      </c>
      <c r="AR135" s="24" t="s">
        <v>487</v>
      </c>
      <c r="AT135" s="24" t="s">
        <v>385</v>
      </c>
      <c r="AU135" s="24" t="s">
        <v>90</v>
      </c>
      <c r="AY135" s="24" t="s">
        <v>236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24" t="s">
        <v>85</v>
      </c>
      <c r="BK135" s="154">
        <f>ROUND(L135*K135,2)</f>
        <v>0</v>
      </c>
      <c r="BL135" s="24" t="s">
        <v>315</v>
      </c>
      <c r="BM135" s="24" t="s">
        <v>1101</v>
      </c>
    </row>
    <row r="136" spans="2:65" s="1" customFormat="1" ht="16.5" customHeight="1">
      <c r="B136" s="48"/>
      <c r="C136" s="229" t="s">
        <v>269</v>
      </c>
      <c r="D136" s="229" t="s">
        <v>237</v>
      </c>
      <c r="E136" s="230" t="s">
        <v>812</v>
      </c>
      <c r="F136" s="231" t="s">
        <v>813</v>
      </c>
      <c r="G136" s="231"/>
      <c r="H136" s="231"/>
      <c r="I136" s="231"/>
      <c r="J136" s="232" t="s">
        <v>438</v>
      </c>
      <c r="K136" s="233">
        <v>2</v>
      </c>
      <c r="L136" s="234">
        <v>0</v>
      </c>
      <c r="M136" s="235"/>
      <c r="N136" s="233">
        <f>ROUND(L136*K136,2)</f>
        <v>0</v>
      </c>
      <c r="O136" s="233"/>
      <c r="P136" s="233"/>
      <c r="Q136" s="233"/>
      <c r="R136" s="50"/>
      <c r="T136" s="236" t="s">
        <v>21</v>
      </c>
      <c r="U136" s="58" t="s">
        <v>43</v>
      </c>
      <c r="V136" s="49"/>
      <c r="W136" s="237">
        <f>V136*K136</f>
        <v>0</v>
      </c>
      <c r="X136" s="237">
        <v>0</v>
      </c>
      <c r="Y136" s="237">
        <f>X136*K136</f>
        <v>0</v>
      </c>
      <c r="Z136" s="237">
        <v>0</v>
      </c>
      <c r="AA136" s="238">
        <f>Z136*K136</f>
        <v>0</v>
      </c>
      <c r="AR136" s="24" t="s">
        <v>315</v>
      </c>
      <c r="AT136" s="24" t="s">
        <v>237</v>
      </c>
      <c r="AU136" s="24" t="s">
        <v>90</v>
      </c>
      <c r="AY136" s="24" t="s">
        <v>236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24" t="s">
        <v>85</v>
      </c>
      <c r="BK136" s="154">
        <f>ROUND(L136*K136,2)</f>
        <v>0</v>
      </c>
      <c r="BL136" s="24" t="s">
        <v>315</v>
      </c>
      <c r="BM136" s="24" t="s">
        <v>1102</v>
      </c>
    </row>
    <row r="137" spans="2:65" s="1" customFormat="1" ht="25.5" customHeight="1">
      <c r="B137" s="48"/>
      <c r="C137" s="271" t="s">
        <v>274</v>
      </c>
      <c r="D137" s="271" t="s">
        <v>385</v>
      </c>
      <c r="E137" s="272" t="s">
        <v>943</v>
      </c>
      <c r="F137" s="273" t="s">
        <v>1103</v>
      </c>
      <c r="G137" s="273"/>
      <c r="H137" s="273"/>
      <c r="I137" s="273"/>
      <c r="J137" s="274" t="s">
        <v>766</v>
      </c>
      <c r="K137" s="275">
        <v>1</v>
      </c>
      <c r="L137" s="276">
        <v>0</v>
      </c>
      <c r="M137" s="277"/>
      <c r="N137" s="275">
        <f>ROUND(L137*K137,2)</f>
        <v>0</v>
      </c>
      <c r="O137" s="233"/>
      <c r="P137" s="233"/>
      <c r="Q137" s="233"/>
      <c r="R137" s="50"/>
      <c r="T137" s="236" t="s">
        <v>21</v>
      </c>
      <c r="U137" s="58" t="s">
        <v>43</v>
      </c>
      <c r="V137" s="49"/>
      <c r="W137" s="237">
        <f>V137*K137</f>
        <v>0</v>
      </c>
      <c r="X137" s="237">
        <v>0</v>
      </c>
      <c r="Y137" s="237">
        <f>X137*K137</f>
        <v>0</v>
      </c>
      <c r="Z137" s="237">
        <v>0</v>
      </c>
      <c r="AA137" s="238">
        <f>Z137*K137</f>
        <v>0</v>
      </c>
      <c r="AR137" s="24" t="s">
        <v>487</v>
      </c>
      <c r="AT137" s="24" t="s">
        <v>385</v>
      </c>
      <c r="AU137" s="24" t="s">
        <v>90</v>
      </c>
      <c r="AY137" s="24" t="s">
        <v>236</v>
      </c>
      <c r="BE137" s="154">
        <f>IF(U137="základní",N137,0)</f>
        <v>0</v>
      </c>
      <c r="BF137" s="154">
        <f>IF(U137="snížená",N137,0)</f>
        <v>0</v>
      </c>
      <c r="BG137" s="154">
        <f>IF(U137="zákl. přenesená",N137,0)</f>
        <v>0</v>
      </c>
      <c r="BH137" s="154">
        <f>IF(U137="sníž. přenesená",N137,0)</f>
        <v>0</v>
      </c>
      <c r="BI137" s="154">
        <f>IF(U137="nulová",N137,0)</f>
        <v>0</v>
      </c>
      <c r="BJ137" s="24" t="s">
        <v>85</v>
      </c>
      <c r="BK137" s="154">
        <f>ROUND(L137*K137,2)</f>
        <v>0</v>
      </c>
      <c r="BL137" s="24" t="s">
        <v>315</v>
      </c>
      <c r="BM137" s="24" t="s">
        <v>1104</v>
      </c>
    </row>
    <row r="138" spans="2:65" s="1" customFormat="1" ht="25.5" customHeight="1">
      <c r="B138" s="48"/>
      <c r="C138" s="271" t="s">
        <v>278</v>
      </c>
      <c r="D138" s="271" t="s">
        <v>385</v>
      </c>
      <c r="E138" s="272" t="s">
        <v>1105</v>
      </c>
      <c r="F138" s="273" t="s">
        <v>1106</v>
      </c>
      <c r="G138" s="273"/>
      <c r="H138" s="273"/>
      <c r="I138" s="273"/>
      <c r="J138" s="274" t="s">
        <v>766</v>
      </c>
      <c r="K138" s="275">
        <v>1</v>
      </c>
      <c r="L138" s="276">
        <v>0</v>
      </c>
      <c r="M138" s="277"/>
      <c r="N138" s="275">
        <f>ROUND(L138*K138,2)</f>
        <v>0</v>
      </c>
      <c r="O138" s="233"/>
      <c r="P138" s="233"/>
      <c r="Q138" s="233"/>
      <c r="R138" s="50"/>
      <c r="T138" s="236" t="s">
        <v>21</v>
      </c>
      <c r="U138" s="58" t="s">
        <v>43</v>
      </c>
      <c r="V138" s="49"/>
      <c r="W138" s="237">
        <f>V138*K138</f>
        <v>0</v>
      </c>
      <c r="X138" s="237">
        <v>0</v>
      </c>
      <c r="Y138" s="237">
        <f>X138*K138</f>
        <v>0</v>
      </c>
      <c r="Z138" s="237">
        <v>0</v>
      </c>
      <c r="AA138" s="238">
        <f>Z138*K138</f>
        <v>0</v>
      </c>
      <c r="AR138" s="24" t="s">
        <v>487</v>
      </c>
      <c r="AT138" s="24" t="s">
        <v>385</v>
      </c>
      <c r="AU138" s="24" t="s">
        <v>90</v>
      </c>
      <c r="AY138" s="24" t="s">
        <v>236</v>
      </c>
      <c r="BE138" s="154">
        <f>IF(U138="základní",N138,0)</f>
        <v>0</v>
      </c>
      <c r="BF138" s="154">
        <f>IF(U138="snížená",N138,0)</f>
        <v>0</v>
      </c>
      <c r="BG138" s="154">
        <f>IF(U138="zákl. přenesená",N138,0)</f>
        <v>0</v>
      </c>
      <c r="BH138" s="154">
        <f>IF(U138="sníž. přenesená",N138,0)</f>
        <v>0</v>
      </c>
      <c r="BI138" s="154">
        <f>IF(U138="nulová",N138,0)</f>
        <v>0</v>
      </c>
      <c r="BJ138" s="24" t="s">
        <v>85</v>
      </c>
      <c r="BK138" s="154">
        <f>ROUND(L138*K138,2)</f>
        <v>0</v>
      </c>
      <c r="BL138" s="24" t="s">
        <v>315</v>
      </c>
      <c r="BM138" s="24" t="s">
        <v>1107</v>
      </c>
    </row>
    <row r="139" spans="2:65" s="1" customFormat="1" ht="16.5" customHeight="1">
      <c r="B139" s="48"/>
      <c r="C139" s="229" t="s">
        <v>170</v>
      </c>
      <c r="D139" s="229" t="s">
        <v>237</v>
      </c>
      <c r="E139" s="230" t="s">
        <v>818</v>
      </c>
      <c r="F139" s="231" t="s">
        <v>819</v>
      </c>
      <c r="G139" s="231"/>
      <c r="H139" s="231"/>
      <c r="I139" s="231"/>
      <c r="J139" s="232" t="s">
        <v>438</v>
      </c>
      <c r="K139" s="233">
        <v>4</v>
      </c>
      <c r="L139" s="234">
        <v>0</v>
      </c>
      <c r="M139" s="235"/>
      <c r="N139" s="233">
        <f>ROUND(L139*K139,2)</f>
        <v>0</v>
      </c>
      <c r="O139" s="233"/>
      <c r="P139" s="233"/>
      <c r="Q139" s="233"/>
      <c r="R139" s="50"/>
      <c r="T139" s="236" t="s">
        <v>21</v>
      </c>
      <c r="U139" s="58" t="s">
        <v>43</v>
      </c>
      <c r="V139" s="49"/>
      <c r="W139" s="237">
        <f>V139*K139</f>
        <v>0</v>
      </c>
      <c r="X139" s="237">
        <v>0</v>
      </c>
      <c r="Y139" s="237">
        <f>X139*K139</f>
        <v>0</v>
      </c>
      <c r="Z139" s="237">
        <v>0</v>
      </c>
      <c r="AA139" s="238">
        <f>Z139*K139</f>
        <v>0</v>
      </c>
      <c r="AR139" s="24" t="s">
        <v>315</v>
      </c>
      <c r="AT139" s="24" t="s">
        <v>237</v>
      </c>
      <c r="AU139" s="24" t="s">
        <v>90</v>
      </c>
      <c r="AY139" s="24" t="s">
        <v>236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24" t="s">
        <v>85</v>
      </c>
      <c r="BK139" s="154">
        <f>ROUND(L139*K139,2)</f>
        <v>0</v>
      </c>
      <c r="BL139" s="24" t="s">
        <v>315</v>
      </c>
      <c r="BM139" s="24" t="s">
        <v>1108</v>
      </c>
    </row>
    <row r="140" spans="2:65" s="1" customFormat="1" ht="25.5" customHeight="1">
      <c r="B140" s="48"/>
      <c r="C140" s="271" t="s">
        <v>286</v>
      </c>
      <c r="D140" s="271" t="s">
        <v>385</v>
      </c>
      <c r="E140" s="272" t="s">
        <v>821</v>
      </c>
      <c r="F140" s="273" t="s">
        <v>822</v>
      </c>
      <c r="G140" s="273"/>
      <c r="H140" s="273"/>
      <c r="I140" s="273"/>
      <c r="J140" s="274" t="s">
        <v>438</v>
      </c>
      <c r="K140" s="275">
        <v>2</v>
      </c>
      <c r="L140" s="276">
        <v>0</v>
      </c>
      <c r="M140" s="277"/>
      <c r="N140" s="275">
        <f>ROUND(L140*K140,2)</f>
        <v>0</v>
      </c>
      <c r="O140" s="233"/>
      <c r="P140" s="233"/>
      <c r="Q140" s="233"/>
      <c r="R140" s="50"/>
      <c r="T140" s="236" t="s">
        <v>21</v>
      </c>
      <c r="U140" s="58" t="s">
        <v>43</v>
      </c>
      <c r="V140" s="49"/>
      <c r="W140" s="237">
        <f>V140*K140</f>
        <v>0</v>
      </c>
      <c r="X140" s="237">
        <v>0.00016</v>
      </c>
      <c r="Y140" s="237">
        <f>X140*K140</f>
        <v>0.00032</v>
      </c>
      <c r="Z140" s="237">
        <v>0</v>
      </c>
      <c r="AA140" s="238">
        <f>Z140*K140</f>
        <v>0</v>
      </c>
      <c r="AR140" s="24" t="s">
        <v>487</v>
      </c>
      <c r="AT140" s="24" t="s">
        <v>385</v>
      </c>
      <c r="AU140" s="24" t="s">
        <v>90</v>
      </c>
      <c r="AY140" s="24" t="s">
        <v>236</v>
      </c>
      <c r="BE140" s="154">
        <f>IF(U140="základní",N140,0)</f>
        <v>0</v>
      </c>
      <c r="BF140" s="154">
        <f>IF(U140="snížená",N140,0)</f>
        <v>0</v>
      </c>
      <c r="BG140" s="154">
        <f>IF(U140="zákl. přenesená",N140,0)</f>
        <v>0</v>
      </c>
      <c r="BH140" s="154">
        <f>IF(U140="sníž. přenesená",N140,0)</f>
        <v>0</v>
      </c>
      <c r="BI140" s="154">
        <f>IF(U140="nulová",N140,0)</f>
        <v>0</v>
      </c>
      <c r="BJ140" s="24" t="s">
        <v>85</v>
      </c>
      <c r="BK140" s="154">
        <f>ROUND(L140*K140,2)</f>
        <v>0</v>
      </c>
      <c r="BL140" s="24" t="s">
        <v>315</v>
      </c>
      <c r="BM140" s="24" t="s">
        <v>1109</v>
      </c>
    </row>
    <row r="141" spans="2:65" s="1" customFormat="1" ht="16.5" customHeight="1">
      <c r="B141" s="48"/>
      <c r="C141" s="271" t="s">
        <v>290</v>
      </c>
      <c r="D141" s="271" t="s">
        <v>385</v>
      </c>
      <c r="E141" s="272" t="s">
        <v>824</v>
      </c>
      <c r="F141" s="273" t="s">
        <v>825</v>
      </c>
      <c r="G141" s="273"/>
      <c r="H141" s="273"/>
      <c r="I141" s="273"/>
      <c r="J141" s="274" t="s">
        <v>438</v>
      </c>
      <c r="K141" s="275">
        <v>2</v>
      </c>
      <c r="L141" s="276">
        <v>0</v>
      </c>
      <c r="M141" s="277"/>
      <c r="N141" s="275">
        <f>ROUND(L141*K141,2)</f>
        <v>0</v>
      </c>
      <c r="O141" s="233"/>
      <c r="P141" s="233"/>
      <c r="Q141" s="233"/>
      <c r="R141" s="50"/>
      <c r="T141" s="236" t="s">
        <v>21</v>
      </c>
      <c r="U141" s="58" t="s">
        <v>43</v>
      </c>
      <c r="V141" s="49"/>
      <c r="W141" s="237">
        <f>V141*K141</f>
        <v>0</v>
      </c>
      <c r="X141" s="237">
        <v>0.00022</v>
      </c>
      <c r="Y141" s="237">
        <f>X141*K141</f>
        <v>0.00044</v>
      </c>
      <c r="Z141" s="237">
        <v>0</v>
      </c>
      <c r="AA141" s="238">
        <f>Z141*K141</f>
        <v>0</v>
      </c>
      <c r="AR141" s="24" t="s">
        <v>487</v>
      </c>
      <c r="AT141" s="24" t="s">
        <v>385</v>
      </c>
      <c r="AU141" s="24" t="s">
        <v>90</v>
      </c>
      <c r="AY141" s="24" t="s">
        <v>236</v>
      </c>
      <c r="BE141" s="154">
        <f>IF(U141="základní",N141,0)</f>
        <v>0</v>
      </c>
      <c r="BF141" s="154">
        <f>IF(U141="snížená",N141,0)</f>
        <v>0</v>
      </c>
      <c r="BG141" s="154">
        <f>IF(U141="zákl. přenesená",N141,0)</f>
        <v>0</v>
      </c>
      <c r="BH141" s="154">
        <f>IF(U141="sníž. přenesená",N141,0)</f>
        <v>0</v>
      </c>
      <c r="BI141" s="154">
        <f>IF(U141="nulová",N141,0)</f>
        <v>0</v>
      </c>
      <c r="BJ141" s="24" t="s">
        <v>85</v>
      </c>
      <c r="BK141" s="154">
        <f>ROUND(L141*K141,2)</f>
        <v>0</v>
      </c>
      <c r="BL141" s="24" t="s">
        <v>315</v>
      </c>
      <c r="BM141" s="24" t="s">
        <v>1110</v>
      </c>
    </row>
    <row r="142" spans="2:63" s="10" customFormat="1" ht="37.4" customHeight="1">
      <c r="B142" s="215"/>
      <c r="C142" s="216"/>
      <c r="D142" s="217" t="s">
        <v>211</v>
      </c>
      <c r="E142" s="217"/>
      <c r="F142" s="217"/>
      <c r="G142" s="217"/>
      <c r="H142" s="217"/>
      <c r="I142" s="217"/>
      <c r="J142" s="217"/>
      <c r="K142" s="217"/>
      <c r="L142" s="217"/>
      <c r="M142" s="217"/>
      <c r="N142" s="269">
        <f>BK142</f>
        <v>0</v>
      </c>
      <c r="O142" s="270"/>
      <c r="P142" s="270"/>
      <c r="Q142" s="270"/>
      <c r="R142" s="219"/>
      <c r="T142" s="220"/>
      <c r="U142" s="216"/>
      <c r="V142" s="216"/>
      <c r="W142" s="221">
        <f>W143+W153</f>
        <v>0</v>
      </c>
      <c r="X142" s="216"/>
      <c r="Y142" s="221">
        <f>Y143+Y153</f>
        <v>4.1962459999999995</v>
      </c>
      <c r="Z142" s="216"/>
      <c r="AA142" s="222">
        <f>AA143+AA153</f>
        <v>0</v>
      </c>
      <c r="AR142" s="223" t="s">
        <v>250</v>
      </c>
      <c r="AT142" s="224" t="s">
        <v>77</v>
      </c>
      <c r="AU142" s="224" t="s">
        <v>78</v>
      </c>
      <c r="AY142" s="223" t="s">
        <v>236</v>
      </c>
      <c r="BK142" s="225">
        <f>BK143+BK153</f>
        <v>0</v>
      </c>
    </row>
    <row r="143" spans="2:63" s="10" customFormat="1" ht="19.9" customHeight="1">
      <c r="B143" s="215"/>
      <c r="C143" s="216"/>
      <c r="D143" s="226" t="s">
        <v>789</v>
      </c>
      <c r="E143" s="226"/>
      <c r="F143" s="226"/>
      <c r="G143" s="226"/>
      <c r="H143" s="226"/>
      <c r="I143" s="226"/>
      <c r="J143" s="226"/>
      <c r="K143" s="226"/>
      <c r="L143" s="226"/>
      <c r="M143" s="226"/>
      <c r="N143" s="227">
        <f>BK143</f>
        <v>0</v>
      </c>
      <c r="O143" s="228"/>
      <c r="P143" s="228"/>
      <c r="Q143" s="228"/>
      <c r="R143" s="219"/>
      <c r="T143" s="220"/>
      <c r="U143" s="216"/>
      <c r="V143" s="216"/>
      <c r="W143" s="221">
        <f>SUM(W144:W152)</f>
        <v>0</v>
      </c>
      <c r="X143" s="216"/>
      <c r="Y143" s="221">
        <f>SUM(Y144:Y152)</f>
        <v>0.015460000000000002</v>
      </c>
      <c r="Z143" s="216"/>
      <c r="AA143" s="222">
        <f>SUM(AA144:AA152)</f>
        <v>0</v>
      </c>
      <c r="AR143" s="223" t="s">
        <v>250</v>
      </c>
      <c r="AT143" s="224" t="s">
        <v>77</v>
      </c>
      <c r="AU143" s="224" t="s">
        <v>85</v>
      </c>
      <c r="AY143" s="223" t="s">
        <v>236</v>
      </c>
      <c r="BK143" s="225">
        <f>SUM(BK144:BK152)</f>
        <v>0</v>
      </c>
    </row>
    <row r="144" spans="2:65" s="1" customFormat="1" ht="16.5" customHeight="1">
      <c r="B144" s="48"/>
      <c r="C144" s="271" t="s">
        <v>300</v>
      </c>
      <c r="D144" s="271" t="s">
        <v>385</v>
      </c>
      <c r="E144" s="272" t="s">
        <v>827</v>
      </c>
      <c r="F144" s="273" t="s">
        <v>828</v>
      </c>
      <c r="G144" s="273"/>
      <c r="H144" s="273"/>
      <c r="I144" s="273"/>
      <c r="J144" s="274" t="s">
        <v>766</v>
      </c>
      <c r="K144" s="275">
        <v>2</v>
      </c>
      <c r="L144" s="276">
        <v>0</v>
      </c>
      <c r="M144" s="277"/>
      <c r="N144" s="275">
        <f>ROUND(L144*K144,2)</f>
        <v>0</v>
      </c>
      <c r="O144" s="233"/>
      <c r="P144" s="233"/>
      <c r="Q144" s="233"/>
      <c r="R144" s="50"/>
      <c r="T144" s="236" t="s">
        <v>21</v>
      </c>
      <c r="U144" s="58" t="s">
        <v>43</v>
      </c>
      <c r="V144" s="49"/>
      <c r="W144" s="237">
        <f>V144*K144</f>
        <v>0</v>
      </c>
      <c r="X144" s="237">
        <v>0</v>
      </c>
      <c r="Y144" s="237">
        <f>X144*K144</f>
        <v>0</v>
      </c>
      <c r="Z144" s="237">
        <v>0</v>
      </c>
      <c r="AA144" s="238">
        <f>Z144*K144</f>
        <v>0</v>
      </c>
      <c r="AR144" s="24" t="s">
        <v>767</v>
      </c>
      <c r="AT144" s="24" t="s">
        <v>385</v>
      </c>
      <c r="AU144" s="24" t="s">
        <v>90</v>
      </c>
      <c r="AY144" s="24" t="s">
        <v>236</v>
      </c>
      <c r="BE144" s="154">
        <f>IF(U144="základní",N144,0)</f>
        <v>0</v>
      </c>
      <c r="BF144" s="154">
        <f>IF(U144="snížená",N144,0)</f>
        <v>0</v>
      </c>
      <c r="BG144" s="154">
        <f>IF(U144="zákl. přenesená",N144,0)</f>
        <v>0</v>
      </c>
      <c r="BH144" s="154">
        <f>IF(U144="sníž. přenesená",N144,0)</f>
        <v>0</v>
      </c>
      <c r="BI144" s="154">
        <f>IF(U144="nulová",N144,0)</f>
        <v>0</v>
      </c>
      <c r="BJ144" s="24" t="s">
        <v>85</v>
      </c>
      <c r="BK144" s="154">
        <f>ROUND(L144*K144,2)</f>
        <v>0</v>
      </c>
      <c r="BL144" s="24" t="s">
        <v>767</v>
      </c>
      <c r="BM144" s="24" t="s">
        <v>1111</v>
      </c>
    </row>
    <row r="145" spans="2:65" s="1" customFormat="1" ht="25.5" customHeight="1">
      <c r="B145" s="48"/>
      <c r="C145" s="229" t="s">
        <v>305</v>
      </c>
      <c r="D145" s="229" t="s">
        <v>237</v>
      </c>
      <c r="E145" s="230" t="s">
        <v>849</v>
      </c>
      <c r="F145" s="231" t="s">
        <v>850</v>
      </c>
      <c r="G145" s="231"/>
      <c r="H145" s="231"/>
      <c r="I145" s="231"/>
      <c r="J145" s="232" t="s">
        <v>438</v>
      </c>
      <c r="K145" s="233">
        <v>2</v>
      </c>
      <c r="L145" s="234">
        <v>0</v>
      </c>
      <c r="M145" s="235"/>
      <c r="N145" s="233">
        <f>ROUND(L145*K145,2)</f>
        <v>0</v>
      </c>
      <c r="O145" s="233"/>
      <c r="P145" s="233"/>
      <c r="Q145" s="233"/>
      <c r="R145" s="50"/>
      <c r="T145" s="236" t="s">
        <v>21</v>
      </c>
      <c r="U145" s="58" t="s">
        <v>43</v>
      </c>
      <c r="V145" s="49"/>
      <c r="W145" s="237">
        <f>V145*K145</f>
        <v>0</v>
      </c>
      <c r="X145" s="237">
        <v>0</v>
      </c>
      <c r="Y145" s="237">
        <f>X145*K145</f>
        <v>0</v>
      </c>
      <c r="Z145" s="237">
        <v>0</v>
      </c>
      <c r="AA145" s="238">
        <f>Z145*K145</f>
        <v>0</v>
      </c>
      <c r="AR145" s="24" t="s">
        <v>369</v>
      </c>
      <c r="AT145" s="24" t="s">
        <v>237</v>
      </c>
      <c r="AU145" s="24" t="s">
        <v>90</v>
      </c>
      <c r="AY145" s="24" t="s">
        <v>236</v>
      </c>
      <c r="BE145" s="154">
        <f>IF(U145="základní",N145,0)</f>
        <v>0</v>
      </c>
      <c r="BF145" s="154">
        <f>IF(U145="snížená",N145,0)</f>
        <v>0</v>
      </c>
      <c r="BG145" s="154">
        <f>IF(U145="zákl. přenesená",N145,0)</f>
        <v>0</v>
      </c>
      <c r="BH145" s="154">
        <f>IF(U145="sníž. přenesená",N145,0)</f>
        <v>0</v>
      </c>
      <c r="BI145" s="154">
        <f>IF(U145="nulová",N145,0)</f>
        <v>0</v>
      </c>
      <c r="BJ145" s="24" t="s">
        <v>85</v>
      </c>
      <c r="BK145" s="154">
        <f>ROUND(L145*K145,2)</f>
        <v>0</v>
      </c>
      <c r="BL145" s="24" t="s">
        <v>369</v>
      </c>
      <c r="BM145" s="24" t="s">
        <v>1112</v>
      </c>
    </row>
    <row r="146" spans="2:65" s="1" customFormat="1" ht="16.5" customHeight="1">
      <c r="B146" s="48"/>
      <c r="C146" s="271" t="s">
        <v>11</v>
      </c>
      <c r="D146" s="271" t="s">
        <v>385</v>
      </c>
      <c r="E146" s="272" t="s">
        <v>852</v>
      </c>
      <c r="F146" s="273" t="s">
        <v>853</v>
      </c>
      <c r="G146" s="273"/>
      <c r="H146" s="273"/>
      <c r="I146" s="273"/>
      <c r="J146" s="274" t="s">
        <v>766</v>
      </c>
      <c r="K146" s="275">
        <v>2</v>
      </c>
      <c r="L146" s="276">
        <v>0</v>
      </c>
      <c r="M146" s="277"/>
      <c r="N146" s="275">
        <f>ROUND(L146*K146,2)</f>
        <v>0</v>
      </c>
      <c r="O146" s="233"/>
      <c r="P146" s="233"/>
      <c r="Q146" s="233"/>
      <c r="R146" s="50"/>
      <c r="T146" s="236" t="s">
        <v>21</v>
      </c>
      <c r="U146" s="58" t="s">
        <v>43</v>
      </c>
      <c r="V146" s="49"/>
      <c r="W146" s="237">
        <f>V146*K146</f>
        <v>0</v>
      </c>
      <c r="X146" s="237">
        <v>0</v>
      </c>
      <c r="Y146" s="237">
        <f>X146*K146</f>
        <v>0</v>
      </c>
      <c r="Z146" s="237">
        <v>0</v>
      </c>
      <c r="AA146" s="238">
        <f>Z146*K146</f>
        <v>0</v>
      </c>
      <c r="AR146" s="24" t="s">
        <v>767</v>
      </c>
      <c r="AT146" s="24" t="s">
        <v>385</v>
      </c>
      <c r="AU146" s="24" t="s">
        <v>90</v>
      </c>
      <c r="AY146" s="24" t="s">
        <v>236</v>
      </c>
      <c r="BE146" s="154">
        <f>IF(U146="základní",N146,0)</f>
        <v>0</v>
      </c>
      <c r="BF146" s="154">
        <f>IF(U146="snížená",N146,0)</f>
        <v>0</v>
      </c>
      <c r="BG146" s="154">
        <f>IF(U146="zákl. přenesená",N146,0)</f>
        <v>0</v>
      </c>
      <c r="BH146" s="154">
        <f>IF(U146="sníž. přenesená",N146,0)</f>
        <v>0</v>
      </c>
      <c r="BI146" s="154">
        <f>IF(U146="nulová",N146,0)</f>
        <v>0</v>
      </c>
      <c r="BJ146" s="24" t="s">
        <v>85</v>
      </c>
      <c r="BK146" s="154">
        <f>ROUND(L146*K146,2)</f>
        <v>0</v>
      </c>
      <c r="BL146" s="24" t="s">
        <v>767</v>
      </c>
      <c r="BM146" s="24" t="s">
        <v>1113</v>
      </c>
    </row>
    <row r="147" spans="2:65" s="1" customFormat="1" ht="25.5" customHeight="1">
      <c r="B147" s="48"/>
      <c r="C147" s="229" t="s">
        <v>315</v>
      </c>
      <c r="D147" s="229" t="s">
        <v>237</v>
      </c>
      <c r="E147" s="230" t="s">
        <v>830</v>
      </c>
      <c r="F147" s="231" t="s">
        <v>831</v>
      </c>
      <c r="G147" s="231"/>
      <c r="H147" s="231"/>
      <c r="I147" s="231"/>
      <c r="J147" s="232" t="s">
        <v>438</v>
      </c>
      <c r="K147" s="233">
        <v>2</v>
      </c>
      <c r="L147" s="234">
        <v>0</v>
      </c>
      <c r="M147" s="235"/>
      <c r="N147" s="233">
        <f>ROUND(L147*K147,2)</f>
        <v>0</v>
      </c>
      <c r="O147" s="233"/>
      <c r="P147" s="233"/>
      <c r="Q147" s="233"/>
      <c r="R147" s="50"/>
      <c r="T147" s="236" t="s">
        <v>21</v>
      </c>
      <c r="U147" s="58" t="s">
        <v>43</v>
      </c>
      <c r="V147" s="49"/>
      <c r="W147" s="237">
        <f>V147*K147</f>
        <v>0</v>
      </c>
      <c r="X147" s="237">
        <v>0</v>
      </c>
      <c r="Y147" s="237">
        <f>X147*K147</f>
        <v>0</v>
      </c>
      <c r="Z147" s="237">
        <v>0</v>
      </c>
      <c r="AA147" s="238">
        <f>Z147*K147</f>
        <v>0</v>
      </c>
      <c r="AR147" s="24" t="s">
        <v>369</v>
      </c>
      <c r="AT147" s="24" t="s">
        <v>237</v>
      </c>
      <c r="AU147" s="24" t="s">
        <v>90</v>
      </c>
      <c r="AY147" s="24" t="s">
        <v>236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24" t="s">
        <v>85</v>
      </c>
      <c r="BK147" s="154">
        <f>ROUND(L147*K147,2)</f>
        <v>0</v>
      </c>
      <c r="BL147" s="24" t="s">
        <v>369</v>
      </c>
      <c r="BM147" s="24" t="s">
        <v>1114</v>
      </c>
    </row>
    <row r="148" spans="2:65" s="1" customFormat="1" ht="16.5" customHeight="1">
      <c r="B148" s="48"/>
      <c r="C148" s="271" t="s">
        <v>319</v>
      </c>
      <c r="D148" s="271" t="s">
        <v>385</v>
      </c>
      <c r="E148" s="272" t="s">
        <v>833</v>
      </c>
      <c r="F148" s="273" t="s">
        <v>834</v>
      </c>
      <c r="G148" s="273"/>
      <c r="H148" s="273"/>
      <c r="I148" s="273"/>
      <c r="J148" s="274" t="s">
        <v>766</v>
      </c>
      <c r="K148" s="275">
        <v>2</v>
      </c>
      <c r="L148" s="276">
        <v>0</v>
      </c>
      <c r="M148" s="277"/>
      <c r="N148" s="275">
        <f>ROUND(L148*K148,2)</f>
        <v>0</v>
      </c>
      <c r="O148" s="233"/>
      <c r="P148" s="233"/>
      <c r="Q148" s="233"/>
      <c r="R148" s="50"/>
      <c r="T148" s="236" t="s">
        <v>21</v>
      </c>
      <c r="U148" s="58" t="s">
        <v>43</v>
      </c>
      <c r="V148" s="49"/>
      <c r="W148" s="237">
        <f>V148*K148</f>
        <v>0</v>
      </c>
      <c r="X148" s="237">
        <v>0</v>
      </c>
      <c r="Y148" s="237">
        <f>X148*K148</f>
        <v>0</v>
      </c>
      <c r="Z148" s="237">
        <v>0</v>
      </c>
      <c r="AA148" s="238">
        <f>Z148*K148</f>
        <v>0</v>
      </c>
      <c r="AR148" s="24" t="s">
        <v>835</v>
      </c>
      <c r="AT148" s="24" t="s">
        <v>385</v>
      </c>
      <c r="AU148" s="24" t="s">
        <v>90</v>
      </c>
      <c r="AY148" s="24" t="s">
        <v>236</v>
      </c>
      <c r="BE148" s="154">
        <f>IF(U148="základní",N148,0)</f>
        <v>0</v>
      </c>
      <c r="BF148" s="154">
        <f>IF(U148="snížená",N148,0)</f>
        <v>0</v>
      </c>
      <c r="BG148" s="154">
        <f>IF(U148="zákl. přenesená",N148,0)</f>
        <v>0</v>
      </c>
      <c r="BH148" s="154">
        <f>IF(U148="sníž. přenesená",N148,0)</f>
        <v>0</v>
      </c>
      <c r="BI148" s="154">
        <f>IF(U148="nulová",N148,0)</f>
        <v>0</v>
      </c>
      <c r="BJ148" s="24" t="s">
        <v>85</v>
      </c>
      <c r="BK148" s="154">
        <f>ROUND(L148*K148,2)</f>
        <v>0</v>
      </c>
      <c r="BL148" s="24" t="s">
        <v>369</v>
      </c>
      <c r="BM148" s="24" t="s">
        <v>1115</v>
      </c>
    </row>
    <row r="149" spans="2:65" s="1" customFormat="1" ht="38.25" customHeight="1">
      <c r="B149" s="48"/>
      <c r="C149" s="229" t="s">
        <v>324</v>
      </c>
      <c r="D149" s="229" t="s">
        <v>237</v>
      </c>
      <c r="E149" s="230" t="s">
        <v>837</v>
      </c>
      <c r="F149" s="231" t="s">
        <v>838</v>
      </c>
      <c r="G149" s="231"/>
      <c r="H149" s="231"/>
      <c r="I149" s="231"/>
      <c r="J149" s="232" t="s">
        <v>293</v>
      </c>
      <c r="K149" s="233">
        <v>13</v>
      </c>
      <c r="L149" s="234">
        <v>0</v>
      </c>
      <c r="M149" s="235"/>
      <c r="N149" s="233">
        <f>ROUND(L149*K149,2)</f>
        <v>0</v>
      </c>
      <c r="O149" s="233"/>
      <c r="P149" s="233"/>
      <c r="Q149" s="233"/>
      <c r="R149" s="50"/>
      <c r="T149" s="236" t="s">
        <v>21</v>
      </c>
      <c r="U149" s="58" t="s">
        <v>43</v>
      </c>
      <c r="V149" s="49"/>
      <c r="W149" s="237">
        <f>V149*K149</f>
        <v>0</v>
      </c>
      <c r="X149" s="237">
        <v>0</v>
      </c>
      <c r="Y149" s="237">
        <f>X149*K149</f>
        <v>0</v>
      </c>
      <c r="Z149" s="237">
        <v>0</v>
      </c>
      <c r="AA149" s="238">
        <f>Z149*K149</f>
        <v>0</v>
      </c>
      <c r="AR149" s="24" t="s">
        <v>369</v>
      </c>
      <c r="AT149" s="24" t="s">
        <v>237</v>
      </c>
      <c r="AU149" s="24" t="s">
        <v>90</v>
      </c>
      <c r="AY149" s="24" t="s">
        <v>236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24" t="s">
        <v>85</v>
      </c>
      <c r="BK149" s="154">
        <f>ROUND(L149*K149,2)</f>
        <v>0</v>
      </c>
      <c r="BL149" s="24" t="s">
        <v>369</v>
      </c>
      <c r="BM149" s="24" t="s">
        <v>1116</v>
      </c>
    </row>
    <row r="150" spans="2:65" s="1" customFormat="1" ht="16.5" customHeight="1">
      <c r="B150" s="48"/>
      <c r="C150" s="271" t="s">
        <v>329</v>
      </c>
      <c r="D150" s="271" t="s">
        <v>385</v>
      </c>
      <c r="E150" s="272" t="s">
        <v>840</v>
      </c>
      <c r="F150" s="273" t="s">
        <v>841</v>
      </c>
      <c r="G150" s="273"/>
      <c r="H150" s="273"/>
      <c r="I150" s="273"/>
      <c r="J150" s="274" t="s">
        <v>395</v>
      </c>
      <c r="K150" s="275">
        <v>12.48</v>
      </c>
      <c r="L150" s="276">
        <v>0</v>
      </c>
      <c r="M150" s="277"/>
      <c r="N150" s="275">
        <f>ROUND(L150*K150,2)</f>
        <v>0</v>
      </c>
      <c r="O150" s="233"/>
      <c r="P150" s="233"/>
      <c r="Q150" s="233"/>
      <c r="R150" s="50"/>
      <c r="T150" s="236" t="s">
        <v>21</v>
      </c>
      <c r="U150" s="58" t="s">
        <v>43</v>
      </c>
      <c r="V150" s="49"/>
      <c r="W150" s="237">
        <f>V150*K150</f>
        <v>0</v>
      </c>
      <c r="X150" s="237">
        <v>0.001</v>
      </c>
      <c r="Y150" s="237">
        <f>X150*K150</f>
        <v>0.012480000000000002</v>
      </c>
      <c r="Z150" s="237">
        <v>0</v>
      </c>
      <c r="AA150" s="238">
        <f>Z150*K150</f>
        <v>0</v>
      </c>
      <c r="AR150" s="24" t="s">
        <v>767</v>
      </c>
      <c r="AT150" s="24" t="s">
        <v>385</v>
      </c>
      <c r="AU150" s="24" t="s">
        <v>90</v>
      </c>
      <c r="AY150" s="24" t="s">
        <v>236</v>
      </c>
      <c r="BE150" s="154">
        <f>IF(U150="základní",N150,0)</f>
        <v>0</v>
      </c>
      <c r="BF150" s="154">
        <f>IF(U150="snížená",N150,0)</f>
        <v>0</v>
      </c>
      <c r="BG150" s="154">
        <f>IF(U150="zákl. přenesená",N150,0)</f>
        <v>0</v>
      </c>
      <c r="BH150" s="154">
        <f>IF(U150="sníž. přenesená",N150,0)</f>
        <v>0</v>
      </c>
      <c r="BI150" s="154">
        <f>IF(U150="nulová",N150,0)</f>
        <v>0</v>
      </c>
      <c r="BJ150" s="24" t="s">
        <v>85</v>
      </c>
      <c r="BK150" s="154">
        <f>ROUND(L150*K150,2)</f>
        <v>0</v>
      </c>
      <c r="BL150" s="24" t="s">
        <v>767</v>
      </c>
      <c r="BM150" s="24" t="s">
        <v>1117</v>
      </c>
    </row>
    <row r="151" spans="2:65" s="1" customFormat="1" ht="25.5" customHeight="1">
      <c r="B151" s="48"/>
      <c r="C151" s="229" t="s">
        <v>333</v>
      </c>
      <c r="D151" s="229" t="s">
        <v>237</v>
      </c>
      <c r="E151" s="230" t="s">
        <v>843</v>
      </c>
      <c r="F151" s="231" t="s">
        <v>844</v>
      </c>
      <c r="G151" s="231"/>
      <c r="H151" s="231"/>
      <c r="I151" s="231"/>
      <c r="J151" s="232" t="s">
        <v>293</v>
      </c>
      <c r="K151" s="233">
        <v>3.14</v>
      </c>
      <c r="L151" s="234">
        <v>0</v>
      </c>
      <c r="M151" s="235"/>
      <c r="N151" s="233">
        <f>ROUND(L151*K151,2)</f>
        <v>0</v>
      </c>
      <c r="O151" s="233"/>
      <c r="P151" s="233"/>
      <c r="Q151" s="233"/>
      <c r="R151" s="50"/>
      <c r="T151" s="236" t="s">
        <v>21</v>
      </c>
      <c r="U151" s="58" t="s">
        <v>43</v>
      </c>
      <c r="V151" s="49"/>
      <c r="W151" s="237">
        <f>V151*K151</f>
        <v>0</v>
      </c>
      <c r="X151" s="237">
        <v>0</v>
      </c>
      <c r="Y151" s="237">
        <f>X151*K151</f>
        <v>0</v>
      </c>
      <c r="Z151" s="237">
        <v>0</v>
      </c>
      <c r="AA151" s="238">
        <f>Z151*K151</f>
        <v>0</v>
      </c>
      <c r="AR151" s="24" t="s">
        <v>369</v>
      </c>
      <c r="AT151" s="24" t="s">
        <v>237</v>
      </c>
      <c r="AU151" s="24" t="s">
        <v>90</v>
      </c>
      <c r="AY151" s="24" t="s">
        <v>236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24" t="s">
        <v>85</v>
      </c>
      <c r="BK151" s="154">
        <f>ROUND(L151*K151,2)</f>
        <v>0</v>
      </c>
      <c r="BL151" s="24" t="s">
        <v>369</v>
      </c>
      <c r="BM151" s="24" t="s">
        <v>1118</v>
      </c>
    </row>
    <row r="152" spans="2:65" s="1" customFormat="1" ht="16.5" customHeight="1">
      <c r="B152" s="48"/>
      <c r="C152" s="271" t="s">
        <v>10</v>
      </c>
      <c r="D152" s="271" t="s">
        <v>385</v>
      </c>
      <c r="E152" s="272" t="s">
        <v>846</v>
      </c>
      <c r="F152" s="273" t="s">
        <v>847</v>
      </c>
      <c r="G152" s="273"/>
      <c r="H152" s="273"/>
      <c r="I152" s="273"/>
      <c r="J152" s="274" t="s">
        <v>395</v>
      </c>
      <c r="K152" s="275">
        <v>2.98</v>
      </c>
      <c r="L152" s="276">
        <v>0</v>
      </c>
      <c r="M152" s="277"/>
      <c r="N152" s="275">
        <f>ROUND(L152*K152,2)</f>
        <v>0</v>
      </c>
      <c r="O152" s="233"/>
      <c r="P152" s="233"/>
      <c r="Q152" s="233"/>
      <c r="R152" s="50"/>
      <c r="T152" s="236" t="s">
        <v>21</v>
      </c>
      <c r="U152" s="58" t="s">
        <v>43</v>
      </c>
      <c r="V152" s="49"/>
      <c r="W152" s="237">
        <f>V152*K152</f>
        <v>0</v>
      </c>
      <c r="X152" s="237">
        <v>0.001</v>
      </c>
      <c r="Y152" s="237">
        <f>X152*K152</f>
        <v>0.00298</v>
      </c>
      <c r="Z152" s="237">
        <v>0</v>
      </c>
      <c r="AA152" s="238">
        <f>Z152*K152</f>
        <v>0</v>
      </c>
      <c r="AR152" s="24" t="s">
        <v>767</v>
      </c>
      <c r="AT152" s="24" t="s">
        <v>385</v>
      </c>
      <c r="AU152" s="24" t="s">
        <v>90</v>
      </c>
      <c r="AY152" s="24" t="s">
        <v>236</v>
      </c>
      <c r="BE152" s="154">
        <f>IF(U152="základní",N152,0)</f>
        <v>0</v>
      </c>
      <c r="BF152" s="154">
        <f>IF(U152="snížená",N152,0)</f>
        <v>0</v>
      </c>
      <c r="BG152" s="154">
        <f>IF(U152="zákl. přenesená",N152,0)</f>
        <v>0</v>
      </c>
      <c r="BH152" s="154">
        <f>IF(U152="sníž. přenesená",N152,0)</f>
        <v>0</v>
      </c>
      <c r="BI152" s="154">
        <f>IF(U152="nulová",N152,0)</f>
        <v>0</v>
      </c>
      <c r="BJ152" s="24" t="s">
        <v>85</v>
      </c>
      <c r="BK152" s="154">
        <f>ROUND(L152*K152,2)</f>
        <v>0</v>
      </c>
      <c r="BL152" s="24" t="s">
        <v>767</v>
      </c>
      <c r="BM152" s="24" t="s">
        <v>1119</v>
      </c>
    </row>
    <row r="153" spans="2:63" s="10" customFormat="1" ht="29.85" customHeight="1">
      <c r="B153" s="215"/>
      <c r="C153" s="216"/>
      <c r="D153" s="226" t="s">
        <v>212</v>
      </c>
      <c r="E153" s="226"/>
      <c r="F153" s="226"/>
      <c r="G153" s="226"/>
      <c r="H153" s="226"/>
      <c r="I153" s="226"/>
      <c r="J153" s="226"/>
      <c r="K153" s="226"/>
      <c r="L153" s="226"/>
      <c r="M153" s="226"/>
      <c r="N153" s="278">
        <f>BK153</f>
        <v>0</v>
      </c>
      <c r="O153" s="279"/>
      <c r="P153" s="279"/>
      <c r="Q153" s="279"/>
      <c r="R153" s="219"/>
      <c r="T153" s="220"/>
      <c r="U153" s="216"/>
      <c r="V153" s="216"/>
      <c r="W153" s="221">
        <f>SUM(W154:W164)</f>
        <v>0</v>
      </c>
      <c r="X153" s="216"/>
      <c r="Y153" s="221">
        <f>SUM(Y154:Y164)</f>
        <v>4.1807859999999994</v>
      </c>
      <c r="Z153" s="216"/>
      <c r="AA153" s="222">
        <f>SUM(AA154:AA164)</f>
        <v>0</v>
      </c>
      <c r="AR153" s="223" t="s">
        <v>250</v>
      </c>
      <c r="AT153" s="224" t="s">
        <v>77</v>
      </c>
      <c r="AU153" s="224" t="s">
        <v>85</v>
      </c>
      <c r="AY153" s="223" t="s">
        <v>236</v>
      </c>
      <c r="BK153" s="225">
        <f>SUM(BK154:BK164)</f>
        <v>0</v>
      </c>
    </row>
    <row r="154" spans="2:65" s="1" customFormat="1" ht="25.5" customHeight="1">
      <c r="B154" s="48"/>
      <c r="C154" s="229" t="s">
        <v>341</v>
      </c>
      <c r="D154" s="229" t="s">
        <v>237</v>
      </c>
      <c r="E154" s="230" t="s">
        <v>855</v>
      </c>
      <c r="F154" s="231" t="s">
        <v>856</v>
      </c>
      <c r="G154" s="231"/>
      <c r="H154" s="231"/>
      <c r="I154" s="231"/>
      <c r="J154" s="232" t="s">
        <v>593</v>
      </c>
      <c r="K154" s="233">
        <v>1.4</v>
      </c>
      <c r="L154" s="234">
        <v>0</v>
      </c>
      <c r="M154" s="235"/>
      <c r="N154" s="233">
        <f>ROUND(L154*K154,2)</f>
        <v>0</v>
      </c>
      <c r="O154" s="233"/>
      <c r="P154" s="233"/>
      <c r="Q154" s="233"/>
      <c r="R154" s="50"/>
      <c r="T154" s="236" t="s">
        <v>21</v>
      </c>
      <c r="U154" s="58" t="s">
        <v>43</v>
      </c>
      <c r="V154" s="49"/>
      <c r="W154" s="237">
        <f>V154*K154</f>
        <v>0</v>
      </c>
      <c r="X154" s="237">
        <v>0</v>
      </c>
      <c r="Y154" s="237">
        <f>X154*K154</f>
        <v>0</v>
      </c>
      <c r="Z154" s="237">
        <v>0</v>
      </c>
      <c r="AA154" s="238">
        <f>Z154*K154</f>
        <v>0</v>
      </c>
      <c r="AR154" s="24" t="s">
        <v>369</v>
      </c>
      <c r="AT154" s="24" t="s">
        <v>237</v>
      </c>
      <c r="AU154" s="24" t="s">
        <v>90</v>
      </c>
      <c r="AY154" s="24" t="s">
        <v>236</v>
      </c>
      <c r="BE154" s="154">
        <f>IF(U154="základní",N154,0)</f>
        <v>0</v>
      </c>
      <c r="BF154" s="154">
        <f>IF(U154="snížená",N154,0)</f>
        <v>0</v>
      </c>
      <c r="BG154" s="154">
        <f>IF(U154="zákl. přenesená",N154,0)</f>
        <v>0</v>
      </c>
      <c r="BH154" s="154">
        <f>IF(U154="sníž. přenesená",N154,0)</f>
        <v>0</v>
      </c>
      <c r="BI154" s="154">
        <f>IF(U154="nulová",N154,0)</f>
        <v>0</v>
      </c>
      <c r="BJ154" s="24" t="s">
        <v>85</v>
      </c>
      <c r="BK154" s="154">
        <f>ROUND(L154*K154,2)</f>
        <v>0</v>
      </c>
      <c r="BL154" s="24" t="s">
        <v>369</v>
      </c>
      <c r="BM154" s="24" t="s">
        <v>1120</v>
      </c>
    </row>
    <row r="155" spans="2:65" s="1" customFormat="1" ht="25.5" customHeight="1">
      <c r="B155" s="48"/>
      <c r="C155" s="229" t="s">
        <v>346</v>
      </c>
      <c r="D155" s="229" t="s">
        <v>237</v>
      </c>
      <c r="E155" s="230" t="s">
        <v>858</v>
      </c>
      <c r="F155" s="231" t="s">
        <v>859</v>
      </c>
      <c r="G155" s="231"/>
      <c r="H155" s="231"/>
      <c r="I155" s="231"/>
      <c r="J155" s="232" t="s">
        <v>593</v>
      </c>
      <c r="K155" s="233">
        <v>1.4</v>
      </c>
      <c r="L155" s="234">
        <v>0</v>
      </c>
      <c r="M155" s="235"/>
      <c r="N155" s="233">
        <f>ROUND(L155*K155,2)</f>
        <v>0</v>
      </c>
      <c r="O155" s="233"/>
      <c r="P155" s="233"/>
      <c r="Q155" s="233"/>
      <c r="R155" s="50"/>
      <c r="T155" s="236" t="s">
        <v>21</v>
      </c>
      <c r="U155" s="58" t="s">
        <v>43</v>
      </c>
      <c r="V155" s="49"/>
      <c r="W155" s="237">
        <f>V155*K155</f>
        <v>0</v>
      </c>
      <c r="X155" s="237">
        <v>2.25634</v>
      </c>
      <c r="Y155" s="237">
        <f>X155*K155</f>
        <v>3.1588759999999994</v>
      </c>
      <c r="Z155" s="237">
        <v>0</v>
      </c>
      <c r="AA155" s="238">
        <f>Z155*K155</f>
        <v>0</v>
      </c>
      <c r="AR155" s="24" t="s">
        <v>369</v>
      </c>
      <c r="AT155" s="24" t="s">
        <v>237</v>
      </c>
      <c r="AU155" s="24" t="s">
        <v>90</v>
      </c>
      <c r="AY155" s="24" t="s">
        <v>236</v>
      </c>
      <c r="BE155" s="154">
        <f>IF(U155="základní",N155,0)</f>
        <v>0</v>
      </c>
      <c r="BF155" s="154">
        <f>IF(U155="snížená",N155,0)</f>
        <v>0</v>
      </c>
      <c r="BG155" s="154">
        <f>IF(U155="zákl. přenesená",N155,0)</f>
        <v>0</v>
      </c>
      <c r="BH155" s="154">
        <f>IF(U155="sníž. přenesená",N155,0)</f>
        <v>0</v>
      </c>
      <c r="BI155" s="154">
        <f>IF(U155="nulová",N155,0)</f>
        <v>0</v>
      </c>
      <c r="BJ155" s="24" t="s">
        <v>85</v>
      </c>
      <c r="BK155" s="154">
        <f>ROUND(L155*K155,2)</f>
        <v>0</v>
      </c>
      <c r="BL155" s="24" t="s">
        <v>369</v>
      </c>
      <c r="BM155" s="24" t="s">
        <v>1121</v>
      </c>
    </row>
    <row r="156" spans="2:65" s="1" customFormat="1" ht="16.5" customHeight="1">
      <c r="B156" s="48"/>
      <c r="C156" s="271" t="s">
        <v>352</v>
      </c>
      <c r="D156" s="271" t="s">
        <v>385</v>
      </c>
      <c r="E156" s="272" t="s">
        <v>861</v>
      </c>
      <c r="F156" s="273" t="s">
        <v>862</v>
      </c>
      <c r="G156" s="273"/>
      <c r="H156" s="273"/>
      <c r="I156" s="273"/>
      <c r="J156" s="274" t="s">
        <v>766</v>
      </c>
      <c r="K156" s="275">
        <v>2</v>
      </c>
      <c r="L156" s="276">
        <v>0</v>
      </c>
      <c r="M156" s="277"/>
      <c r="N156" s="275">
        <f>ROUND(L156*K156,2)</f>
        <v>0</v>
      </c>
      <c r="O156" s="233"/>
      <c r="P156" s="233"/>
      <c r="Q156" s="233"/>
      <c r="R156" s="50"/>
      <c r="T156" s="236" t="s">
        <v>21</v>
      </c>
      <c r="U156" s="58" t="s">
        <v>43</v>
      </c>
      <c r="V156" s="49"/>
      <c r="W156" s="237">
        <f>V156*K156</f>
        <v>0</v>
      </c>
      <c r="X156" s="237">
        <v>0</v>
      </c>
      <c r="Y156" s="237">
        <f>X156*K156</f>
        <v>0</v>
      </c>
      <c r="Z156" s="237">
        <v>0</v>
      </c>
      <c r="AA156" s="238">
        <f>Z156*K156</f>
        <v>0</v>
      </c>
      <c r="AR156" s="24" t="s">
        <v>835</v>
      </c>
      <c r="AT156" s="24" t="s">
        <v>385</v>
      </c>
      <c r="AU156" s="24" t="s">
        <v>90</v>
      </c>
      <c r="AY156" s="24" t="s">
        <v>236</v>
      </c>
      <c r="BE156" s="154">
        <f>IF(U156="základní",N156,0)</f>
        <v>0</v>
      </c>
      <c r="BF156" s="154">
        <f>IF(U156="snížená",N156,0)</f>
        <v>0</v>
      </c>
      <c r="BG156" s="154">
        <f>IF(U156="zákl. přenesená",N156,0)</f>
        <v>0</v>
      </c>
      <c r="BH156" s="154">
        <f>IF(U156="sníž. přenesená",N156,0)</f>
        <v>0</v>
      </c>
      <c r="BI156" s="154">
        <f>IF(U156="nulová",N156,0)</f>
        <v>0</v>
      </c>
      <c r="BJ156" s="24" t="s">
        <v>85</v>
      </c>
      <c r="BK156" s="154">
        <f>ROUND(L156*K156,2)</f>
        <v>0</v>
      </c>
      <c r="BL156" s="24" t="s">
        <v>369</v>
      </c>
      <c r="BM156" s="24" t="s">
        <v>1122</v>
      </c>
    </row>
    <row r="157" spans="2:65" s="1" customFormat="1" ht="38.25" customHeight="1">
      <c r="B157" s="48"/>
      <c r="C157" s="229" t="s">
        <v>357</v>
      </c>
      <c r="D157" s="229" t="s">
        <v>237</v>
      </c>
      <c r="E157" s="230" t="s">
        <v>864</v>
      </c>
      <c r="F157" s="231" t="s">
        <v>865</v>
      </c>
      <c r="G157" s="231"/>
      <c r="H157" s="231"/>
      <c r="I157" s="231"/>
      <c r="J157" s="232" t="s">
        <v>293</v>
      </c>
      <c r="K157" s="233">
        <v>3</v>
      </c>
      <c r="L157" s="234">
        <v>0</v>
      </c>
      <c r="M157" s="235"/>
      <c r="N157" s="233">
        <f>ROUND(L157*K157,2)</f>
        <v>0</v>
      </c>
      <c r="O157" s="233"/>
      <c r="P157" s="233"/>
      <c r="Q157" s="233"/>
      <c r="R157" s="50"/>
      <c r="T157" s="236" t="s">
        <v>21</v>
      </c>
      <c r="U157" s="58" t="s">
        <v>43</v>
      </c>
      <c r="V157" s="49"/>
      <c r="W157" s="237">
        <f>V157*K157</f>
        <v>0</v>
      </c>
      <c r="X157" s="237">
        <v>0</v>
      </c>
      <c r="Y157" s="237">
        <f>X157*K157</f>
        <v>0</v>
      </c>
      <c r="Z157" s="237">
        <v>0</v>
      </c>
      <c r="AA157" s="238">
        <f>Z157*K157</f>
        <v>0</v>
      </c>
      <c r="AR157" s="24" t="s">
        <v>369</v>
      </c>
      <c r="AT157" s="24" t="s">
        <v>237</v>
      </c>
      <c r="AU157" s="24" t="s">
        <v>90</v>
      </c>
      <c r="AY157" s="24" t="s">
        <v>236</v>
      </c>
      <c r="BE157" s="154">
        <f>IF(U157="základní",N157,0)</f>
        <v>0</v>
      </c>
      <c r="BF157" s="154">
        <f>IF(U157="snížená",N157,0)</f>
        <v>0</v>
      </c>
      <c r="BG157" s="154">
        <f>IF(U157="zákl. přenesená",N157,0)</f>
        <v>0</v>
      </c>
      <c r="BH157" s="154">
        <f>IF(U157="sníž. přenesená",N157,0)</f>
        <v>0</v>
      </c>
      <c r="BI157" s="154">
        <f>IF(U157="nulová",N157,0)</f>
        <v>0</v>
      </c>
      <c r="BJ157" s="24" t="s">
        <v>85</v>
      </c>
      <c r="BK157" s="154">
        <f>ROUND(L157*K157,2)</f>
        <v>0</v>
      </c>
      <c r="BL157" s="24" t="s">
        <v>369</v>
      </c>
      <c r="BM157" s="24" t="s">
        <v>1123</v>
      </c>
    </row>
    <row r="158" spans="2:65" s="1" customFormat="1" ht="38.25" customHeight="1">
      <c r="B158" s="48"/>
      <c r="C158" s="229" t="s">
        <v>362</v>
      </c>
      <c r="D158" s="229" t="s">
        <v>237</v>
      </c>
      <c r="E158" s="230" t="s">
        <v>867</v>
      </c>
      <c r="F158" s="231" t="s">
        <v>868</v>
      </c>
      <c r="G158" s="231"/>
      <c r="H158" s="231"/>
      <c r="I158" s="231"/>
      <c r="J158" s="232" t="s">
        <v>293</v>
      </c>
      <c r="K158" s="233">
        <v>10</v>
      </c>
      <c r="L158" s="234">
        <v>0</v>
      </c>
      <c r="M158" s="235"/>
      <c r="N158" s="233">
        <f>ROUND(L158*K158,2)</f>
        <v>0</v>
      </c>
      <c r="O158" s="233"/>
      <c r="P158" s="233"/>
      <c r="Q158" s="233"/>
      <c r="R158" s="50"/>
      <c r="T158" s="236" t="s">
        <v>21</v>
      </c>
      <c r="U158" s="58" t="s">
        <v>43</v>
      </c>
      <c r="V158" s="49"/>
      <c r="W158" s="237">
        <f>V158*K158</f>
        <v>0</v>
      </c>
      <c r="X158" s="237">
        <v>0</v>
      </c>
      <c r="Y158" s="237">
        <f>X158*K158</f>
        <v>0</v>
      </c>
      <c r="Z158" s="237">
        <v>0</v>
      </c>
      <c r="AA158" s="238">
        <f>Z158*K158</f>
        <v>0</v>
      </c>
      <c r="AR158" s="24" t="s">
        <v>369</v>
      </c>
      <c r="AT158" s="24" t="s">
        <v>237</v>
      </c>
      <c r="AU158" s="24" t="s">
        <v>90</v>
      </c>
      <c r="AY158" s="24" t="s">
        <v>236</v>
      </c>
      <c r="BE158" s="154">
        <f>IF(U158="základní",N158,0)</f>
        <v>0</v>
      </c>
      <c r="BF158" s="154">
        <f>IF(U158="snížená",N158,0)</f>
        <v>0</v>
      </c>
      <c r="BG158" s="154">
        <f>IF(U158="zákl. přenesená",N158,0)</f>
        <v>0</v>
      </c>
      <c r="BH158" s="154">
        <f>IF(U158="sníž. přenesená",N158,0)</f>
        <v>0</v>
      </c>
      <c r="BI158" s="154">
        <f>IF(U158="nulová",N158,0)</f>
        <v>0</v>
      </c>
      <c r="BJ158" s="24" t="s">
        <v>85</v>
      </c>
      <c r="BK158" s="154">
        <f>ROUND(L158*K158,2)</f>
        <v>0</v>
      </c>
      <c r="BL158" s="24" t="s">
        <v>369</v>
      </c>
      <c r="BM158" s="24" t="s">
        <v>1124</v>
      </c>
    </row>
    <row r="159" spans="2:65" s="1" customFormat="1" ht="38.25" customHeight="1">
      <c r="B159" s="48"/>
      <c r="C159" s="229" t="s">
        <v>366</v>
      </c>
      <c r="D159" s="229" t="s">
        <v>237</v>
      </c>
      <c r="E159" s="230" t="s">
        <v>870</v>
      </c>
      <c r="F159" s="231" t="s">
        <v>871</v>
      </c>
      <c r="G159" s="231"/>
      <c r="H159" s="231"/>
      <c r="I159" s="231"/>
      <c r="J159" s="232" t="s">
        <v>293</v>
      </c>
      <c r="K159" s="233">
        <v>13</v>
      </c>
      <c r="L159" s="234">
        <v>0</v>
      </c>
      <c r="M159" s="235"/>
      <c r="N159" s="233">
        <f>ROUND(L159*K159,2)</f>
        <v>0</v>
      </c>
      <c r="O159" s="233"/>
      <c r="P159" s="233"/>
      <c r="Q159" s="233"/>
      <c r="R159" s="50"/>
      <c r="T159" s="236" t="s">
        <v>21</v>
      </c>
      <c r="U159" s="58" t="s">
        <v>43</v>
      </c>
      <c r="V159" s="49"/>
      <c r="W159" s="237">
        <f>V159*K159</f>
        <v>0</v>
      </c>
      <c r="X159" s="237">
        <v>0.07807</v>
      </c>
      <c r="Y159" s="237">
        <f>X159*K159</f>
        <v>1.01491</v>
      </c>
      <c r="Z159" s="237">
        <v>0</v>
      </c>
      <c r="AA159" s="238">
        <f>Z159*K159</f>
        <v>0</v>
      </c>
      <c r="AR159" s="24" t="s">
        <v>369</v>
      </c>
      <c r="AT159" s="24" t="s">
        <v>237</v>
      </c>
      <c r="AU159" s="24" t="s">
        <v>90</v>
      </c>
      <c r="AY159" s="24" t="s">
        <v>236</v>
      </c>
      <c r="BE159" s="154">
        <f>IF(U159="základní",N159,0)</f>
        <v>0</v>
      </c>
      <c r="BF159" s="154">
        <f>IF(U159="snížená",N159,0)</f>
        <v>0</v>
      </c>
      <c r="BG159" s="154">
        <f>IF(U159="zákl. přenesená",N159,0)</f>
        <v>0</v>
      </c>
      <c r="BH159" s="154">
        <f>IF(U159="sníž. přenesená",N159,0)</f>
        <v>0</v>
      </c>
      <c r="BI159" s="154">
        <f>IF(U159="nulová",N159,0)</f>
        <v>0</v>
      </c>
      <c r="BJ159" s="24" t="s">
        <v>85</v>
      </c>
      <c r="BK159" s="154">
        <f>ROUND(L159*K159,2)</f>
        <v>0</v>
      </c>
      <c r="BL159" s="24" t="s">
        <v>369</v>
      </c>
      <c r="BM159" s="24" t="s">
        <v>1125</v>
      </c>
    </row>
    <row r="160" spans="2:65" s="1" customFormat="1" ht="16.5" customHeight="1">
      <c r="B160" s="48"/>
      <c r="C160" s="271" t="s">
        <v>473</v>
      </c>
      <c r="D160" s="271" t="s">
        <v>385</v>
      </c>
      <c r="E160" s="272" t="s">
        <v>873</v>
      </c>
      <c r="F160" s="273" t="s">
        <v>874</v>
      </c>
      <c r="G160" s="273"/>
      <c r="H160" s="273"/>
      <c r="I160" s="273"/>
      <c r="J160" s="274" t="s">
        <v>385</v>
      </c>
      <c r="K160" s="275">
        <v>13</v>
      </c>
      <c r="L160" s="276">
        <v>0</v>
      </c>
      <c r="M160" s="277"/>
      <c r="N160" s="275">
        <f>ROUND(L160*K160,2)</f>
        <v>0</v>
      </c>
      <c r="O160" s="233"/>
      <c r="P160" s="233"/>
      <c r="Q160" s="233"/>
      <c r="R160" s="50"/>
      <c r="T160" s="236" t="s">
        <v>21</v>
      </c>
      <c r="U160" s="58" t="s">
        <v>43</v>
      </c>
      <c r="V160" s="49"/>
      <c r="W160" s="237">
        <f>V160*K160</f>
        <v>0</v>
      </c>
      <c r="X160" s="237">
        <v>0</v>
      </c>
      <c r="Y160" s="237">
        <f>X160*K160</f>
        <v>0</v>
      </c>
      <c r="Z160" s="237">
        <v>0</v>
      </c>
      <c r="AA160" s="238">
        <f>Z160*K160</f>
        <v>0</v>
      </c>
      <c r="AR160" s="24" t="s">
        <v>835</v>
      </c>
      <c r="AT160" s="24" t="s">
        <v>385</v>
      </c>
      <c r="AU160" s="24" t="s">
        <v>90</v>
      </c>
      <c r="AY160" s="24" t="s">
        <v>236</v>
      </c>
      <c r="BE160" s="154">
        <f>IF(U160="základní",N160,0)</f>
        <v>0</v>
      </c>
      <c r="BF160" s="154">
        <f>IF(U160="snížená",N160,0)</f>
        <v>0</v>
      </c>
      <c r="BG160" s="154">
        <f>IF(U160="zákl. přenesená",N160,0)</f>
        <v>0</v>
      </c>
      <c r="BH160" s="154">
        <f>IF(U160="sníž. přenesená",N160,0)</f>
        <v>0</v>
      </c>
      <c r="BI160" s="154">
        <f>IF(U160="nulová",N160,0)</f>
        <v>0</v>
      </c>
      <c r="BJ160" s="24" t="s">
        <v>85</v>
      </c>
      <c r="BK160" s="154">
        <f>ROUND(L160*K160,2)</f>
        <v>0</v>
      </c>
      <c r="BL160" s="24" t="s">
        <v>369</v>
      </c>
      <c r="BM160" s="24" t="s">
        <v>1126</v>
      </c>
    </row>
    <row r="161" spans="2:65" s="1" customFormat="1" ht="16.5" customHeight="1">
      <c r="B161" s="48"/>
      <c r="C161" s="271" t="s">
        <v>476</v>
      </c>
      <c r="D161" s="271" t="s">
        <v>385</v>
      </c>
      <c r="E161" s="272" t="s">
        <v>876</v>
      </c>
      <c r="F161" s="273" t="s">
        <v>877</v>
      </c>
      <c r="G161" s="273"/>
      <c r="H161" s="273"/>
      <c r="I161" s="273"/>
      <c r="J161" s="274" t="s">
        <v>344</v>
      </c>
      <c r="K161" s="275">
        <v>1.4</v>
      </c>
      <c r="L161" s="276">
        <v>0</v>
      </c>
      <c r="M161" s="277"/>
      <c r="N161" s="275">
        <f>ROUND(L161*K161,2)</f>
        <v>0</v>
      </c>
      <c r="O161" s="233"/>
      <c r="P161" s="233"/>
      <c r="Q161" s="233"/>
      <c r="R161" s="50"/>
      <c r="T161" s="236" t="s">
        <v>21</v>
      </c>
      <c r="U161" s="58" t="s">
        <v>43</v>
      </c>
      <c r="V161" s="49"/>
      <c r="W161" s="237">
        <f>V161*K161</f>
        <v>0</v>
      </c>
      <c r="X161" s="237">
        <v>0</v>
      </c>
      <c r="Y161" s="237">
        <f>X161*K161</f>
        <v>0</v>
      </c>
      <c r="Z161" s="237">
        <v>0</v>
      </c>
      <c r="AA161" s="238">
        <f>Z161*K161</f>
        <v>0</v>
      </c>
      <c r="AR161" s="24" t="s">
        <v>835</v>
      </c>
      <c r="AT161" s="24" t="s">
        <v>385</v>
      </c>
      <c r="AU161" s="24" t="s">
        <v>90</v>
      </c>
      <c r="AY161" s="24" t="s">
        <v>236</v>
      </c>
      <c r="BE161" s="154">
        <f>IF(U161="základní",N161,0)</f>
        <v>0</v>
      </c>
      <c r="BF161" s="154">
        <f>IF(U161="snížená",N161,0)</f>
        <v>0</v>
      </c>
      <c r="BG161" s="154">
        <f>IF(U161="zákl. přenesená",N161,0)</f>
        <v>0</v>
      </c>
      <c r="BH161" s="154">
        <f>IF(U161="sníž. přenesená",N161,0)</f>
        <v>0</v>
      </c>
      <c r="BI161" s="154">
        <f>IF(U161="nulová",N161,0)</f>
        <v>0</v>
      </c>
      <c r="BJ161" s="24" t="s">
        <v>85</v>
      </c>
      <c r="BK161" s="154">
        <f>ROUND(L161*K161,2)</f>
        <v>0</v>
      </c>
      <c r="BL161" s="24" t="s">
        <v>369</v>
      </c>
      <c r="BM161" s="24" t="s">
        <v>1127</v>
      </c>
    </row>
    <row r="162" spans="2:65" s="1" customFormat="1" ht="25.5" customHeight="1">
      <c r="B162" s="48"/>
      <c r="C162" s="229" t="s">
        <v>481</v>
      </c>
      <c r="D162" s="229" t="s">
        <v>237</v>
      </c>
      <c r="E162" s="230" t="s">
        <v>879</v>
      </c>
      <c r="F162" s="231" t="s">
        <v>880</v>
      </c>
      <c r="G162" s="231"/>
      <c r="H162" s="231"/>
      <c r="I162" s="231"/>
      <c r="J162" s="232" t="s">
        <v>293</v>
      </c>
      <c r="K162" s="233">
        <v>20</v>
      </c>
      <c r="L162" s="234">
        <v>0</v>
      </c>
      <c r="M162" s="235"/>
      <c r="N162" s="233">
        <f>ROUND(L162*K162,2)</f>
        <v>0</v>
      </c>
      <c r="O162" s="233"/>
      <c r="P162" s="233"/>
      <c r="Q162" s="233"/>
      <c r="R162" s="50"/>
      <c r="T162" s="236" t="s">
        <v>21</v>
      </c>
      <c r="U162" s="58" t="s">
        <v>43</v>
      </c>
      <c r="V162" s="49"/>
      <c r="W162" s="237">
        <f>V162*K162</f>
        <v>0</v>
      </c>
      <c r="X162" s="237">
        <v>0</v>
      </c>
      <c r="Y162" s="237">
        <f>X162*K162</f>
        <v>0</v>
      </c>
      <c r="Z162" s="237">
        <v>0</v>
      </c>
      <c r="AA162" s="238">
        <f>Z162*K162</f>
        <v>0</v>
      </c>
      <c r="AR162" s="24" t="s">
        <v>369</v>
      </c>
      <c r="AT162" s="24" t="s">
        <v>237</v>
      </c>
      <c r="AU162" s="24" t="s">
        <v>90</v>
      </c>
      <c r="AY162" s="24" t="s">
        <v>236</v>
      </c>
      <c r="BE162" s="154">
        <f>IF(U162="základní",N162,0)</f>
        <v>0</v>
      </c>
      <c r="BF162" s="154">
        <f>IF(U162="snížená",N162,0)</f>
        <v>0</v>
      </c>
      <c r="BG162" s="154">
        <f>IF(U162="zákl. přenesená",N162,0)</f>
        <v>0</v>
      </c>
      <c r="BH162" s="154">
        <f>IF(U162="sníž. přenesená",N162,0)</f>
        <v>0</v>
      </c>
      <c r="BI162" s="154">
        <f>IF(U162="nulová",N162,0)</f>
        <v>0</v>
      </c>
      <c r="BJ162" s="24" t="s">
        <v>85</v>
      </c>
      <c r="BK162" s="154">
        <f>ROUND(L162*K162,2)</f>
        <v>0</v>
      </c>
      <c r="BL162" s="24" t="s">
        <v>369</v>
      </c>
      <c r="BM162" s="24" t="s">
        <v>1128</v>
      </c>
    </row>
    <row r="163" spans="2:65" s="1" customFormat="1" ht="25.5" customHeight="1">
      <c r="B163" s="48"/>
      <c r="C163" s="271" t="s">
        <v>484</v>
      </c>
      <c r="D163" s="271" t="s">
        <v>385</v>
      </c>
      <c r="E163" s="272" t="s">
        <v>882</v>
      </c>
      <c r="F163" s="273" t="s">
        <v>883</v>
      </c>
      <c r="G163" s="273"/>
      <c r="H163" s="273"/>
      <c r="I163" s="273"/>
      <c r="J163" s="274" t="s">
        <v>293</v>
      </c>
      <c r="K163" s="275">
        <v>20</v>
      </c>
      <c r="L163" s="276">
        <v>0</v>
      </c>
      <c r="M163" s="277"/>
      <c r="N163" s="275">
        <f>ROUND(L163*K163,2)</f>
        <v>0</v>
      </c>
      <c r="O163" s="233"/>
      <c r="P163" s="233"/>
      <c r="Q163" s="233"/>
      <c r="R163" s="50"/>
      <c r="T163" s="236" t="s">
        <v>21</v>
      </c>
      <c r="U163" s="58" t="s">
        <v>43</v>
      </c>
      <c r="V163" s="49"/>
      <c r="W163" s="237">
        <f>V163*K163</f>
        <v>0</v>
      </c>
      <c r="X163" s="237">
        <v>0.00035</v>
      </c>
      <c r="Y163" s="237">
        <f>X163*K163</f>
        <v>0.007</v>
      </c>
      <c r="Z163" s="237">
        <v>0</v>
      </c>
      <c r="AA163" s="238">
        <f>Z163*K163</f>
        <v>0</v>
      </c>
      <c r="AR163" s="24" t="s">
        <v>767</v>
      </c>
      <c r="AT163" s="24" t="s">
        <v>385</v>
      </c>
      <c r="AU163" s="24" t="s">
        <v>90</v>
      </c>
      <c r="AY163" s="24" t="s">
        <v>236</v>
      </c>
      <c r="BE163" s="154">
        <f>IF(U163="základní",N163,0)</f>
        <v>0</v>
      </c>
      <c r="BF163" s="154">
        <f>IF(U163="snížená",N163,0)</f>
        <v>0</v>
      </c>
      <c r="BG163" s="154">
        <f>IF(U163="zákl. přenesená",N163,0)</f>
        <v>0</v>
      </c>
      <c r="BH163" s="154">
        <f>IF(U163="sníž. přenesená",N163,0)</f>
        <v>0</v>
      </c>
      <c r="BI163" s="154">
        <f>IF(U163="nulová",N163,0)</f>
        <v>0</v>
      </c>
      <c r="BJ163" s="24" t="s">
        <v>85</v>
      </c>
      <c r="BK163" s="154">
        <f>ROUND(L163*K163,2)</f>
        <v>0</v>
      </c>
      <c r="BL163" s="24" t="s">
        <v>767</v>
      </c>
      <c r="BM163" s="24" t="s">
        <v>1129</v>
      </c>
    </row>
    <row r="164" spans="2:65" s="1" customFormat="1" ht="25.5" customHeight="1">
      <c r="B164" s="48"/>
      <c r="C164" s="229" t="s">
        <v>487</v>
      </c>
      <c r="D164" s="229" t="s">
        <v>237</v>
      </c>
      <c r="E164" s="230" t="s">
        <v>894</v>
      </c>
      <c r="F164" s="231" t="s">
        <v>895</v>
      </c>
      <c r="G164" s="231"/>
      <c r="H164" s="231"/>
      <c r="I164" s="231"/>
      <c r="J164" s="232" t="s">
        <v>593</v>
      </c>
      <c r="K164" s="233">
        <v>6.5</v>
      </c>
      <c r="L164" s="234">
        <v>0</v>
      </c>
      <c r="M164" s="235"/>
      <c r="N164" s="233">
        <f>ROUND(L164*K164,2)</f>
        <v>0</v>
      </c>
      <c r="O164" s="233"/>
      <c r="P164" s="233"/>
      <c r="Q164" s="233"/>
      <c r="R164" s="50"/>
      <c r="T164" s="236" t="s">
        <v>21</v>
      </c>
      <c r="U164" s="58" t="s">
        <v>43</v>
      </c>
      <c r="V164" s="49"/>
      <c r="W164" s="237">
        <f>V164*K164</f>
        <v>0</v>
      </c>
      <c r="X164" s="237">
        <v>0</v>
      </c>
      <c r="Y164" s="237">
        <f>X164*K164</f>
        <v>0</v>
      </c>
      <c r="Z164" s="237">
        <v>0</v>
      </c>
      <c r="AA164" s="238">
        <f>Z164*K164</f>
        <v>0</v>
      </c>
      <c r="AR164" s="24" t="s">
        <v>369</v>
      </c>
      <c r="AT164" s="24" t="s">
        <v>237</v>
      </c>
      <c r="AU164" s="24" t="s">
        <v>90</v>
      </c>
      <c r="AY164" s="24" t="s">
        <v>236</v>
      </c>
      <c r="BE164" s="154">
        <f>IF(U164="základní",N164,0)</f>
        <v>0</v>
      </c>
      <c r="BF164" s="154">
        <f>IF(U164="snížená",N164,0)</f>
        <v>0</v>
      </c>
      <c r="BG164" s="154">
        <f>IF(U164="zákl. přenesená",N164,0)</f>
        <v>0</v>
      </c>
      <c r="BH164" s="154">
        <f>IF(U164="sníž. přenesená",N164,0)</f>
        <v>0</v>
      </c>
      <c r="BI164" s="154">
        <f>IF(U164="nulová",N164,0)</f>
        <v>0</v>
      </c>
      <c r="BJ164" s="24" t="s">
        <v>85</v>
      </c>
      <c r="BK164" s="154">
        <f>ROUND(L164*K164,2)</f>
        <v>0</v>
      </c>
      <c r="BL164" s="24" t="s">
        <v>369</v>
      </c>
      <c r="BM164" s="24" t="s">
        <v>1130</v>
      </c>
    </row>
    <row r="165" spans="2:63" s="10" customFormat="1" ht="37.4" customHeight="1">
      <c r="B165" s="215"/>
      <c r="C165" s="216"/>
      <c r="D165" s="217" t="s">
        <v>375</v>
      </c>
      <c r="E165" s="217"/>
      <c r="F165" s="217"/>
      <c r="G165" s="217"/>
      <c r="H165" s="217"/>
      <c r="I165" s="217"/>
      <c r="J165" s="217"/>
      <c r="K165" s="217"/>
      <c r="L165" s="217"/>
      <c r="M165" s="217"/>
      <c r="N165" s="280">
        <f>BK165</f>
        <v>0</v>
      </c>
      <c r="O165" s="281"/>
      <c r="P165" s="281"/>
      <c r="Q165" s="281"/>
      <c r="R165" s="219"/>
      <c r="T165" s="220"/>
      <c r="U165" s="216"/>
      <c r="V165" s="216"/>
      <c r="W165" s="221">
        <f>W166+W167+W168+W171+W174+W176</f>
        <v>0</v>
      </c>
      <c r="X165" s="216"/>
      <c r="Y165" s="221">
        <f>Y166+Y167+Y168+Y171+Y174+Y176</f>
        <v>0</v>
      </c>
      <c r="Z165" s="216"/>
      <c r="AA165" s="222">
        <f>AA166+AA167+AA168+AA171+AA174+AA176</f>
        <v>0</v>
      </c>
      <c r="AR165" s="223" t="s">
        <v>260</v>
      </c>
      <c r="AT165" s="224" t="s">
        <v>77</v>
      </c>
      <c r="AU165" s="224" t="s">
        <v>78</v>
      </c>
      <c r="AY165" s="223" t="s">
        <v>236</v>
      </c>
      <c r="BK165" s="225">
        <f>BK166+BK167+BK168+BK171+BK174+BK176</f>
        <v>0</v>
      </c>
    </row>
    <row r="166" spans="2:65" s="1" customFormat="1" ht="16.5" customHeight="1">
      <c r="B166" s="48"/>
      <c r="C166" s="229" t="s">
        <v>491</v>
      </c>
      <c r="D166" s="229" t="s">
        <v>237</v>
      </c>
      <c r="E166" s="230" t="s">
        <v>897</v>
      </c>
      <c r="F166" s="231" t="s">
        <v>898</v>
      </c>
      <c r="G166" s="231"/>
      <c r="H166" s="231"/>
      <c r="I166" s="231"/>
      <c r="J166" s="232" t="s">
        <v>899</v>
      </c>
      <c r="K166" s="233">
        <v>1</v>
      </c>
      <c r="L166" s="234">
        <v>0</v>
      </c>
      <c r="M166" s="235"/>
      <c r="N166" s="233">
        <f>ROUND(L166*K166,2)</f>
        <v>0</v>
      </c>
      <c r="O166" s="233"/>
      <c r="P166" s="233"/>
      <c r="Q166" s="233"/>
      <c r="R166" s="50"/>
      <c r="T166" s="236" t="s">
        <v>21</v>
      </c>
      <c r="U166" s="58" t="s">
        <v>43</v>
      </c>
      <c r="V166" s="49"/>
      <c r="W166" s="237">
        <f>V166*K166</f>
        <v>0</v>
      </c>
      <c r="X166" s="237">
        <v>0</v>
      </c>
      <c r="Y166" s="237">
        <f>X166*K166</f>
        <v>0</v>
      </c>
      <c r="Z166" s="237">
        <v>0</v>
      </c>
      <c r="AA166" s="238">
        <f>Z166*K166</f>
        <v>0</v>
      </c>
      <c r="AR166" s="24" t="s">
        <v>495</v>
      </c>
      <c r="AT166" s="24" t="s">
        <v>237</v>
      </c>
      <c r="AU166" s="24" t="s">
        <v>85</v>
      </c>
      <c r="AY166" s="24" t="s">
        <v>236</v>
      </c>
      <c r="BE166" s="154">
        <f>IF(U166="základní",N166,0)</f>
        <v>0</v>
      </c>
      <c r="BF166" s="154">
        <f>IF(U166="snížená",N166,0)</f>
        <v>0</v>
      </c>
      <c r="BG166" s="154">
        <f>IF(U166="zákl. přenesená",N166,0)</f>
        <v>0</v>
      </c>
      <c r="BH166" s="154">
        <f>IF(U166="sníž. přenesená",N166,0)</f>
        <v>0</v>
      </c>
      <c r="BI166" s="154">
        <f>IF(U166="nulová",N166,0)</f>
        <v>0</v>
      </c>
      <c r="BJ166" s="24" t="s">
        <v>85</v>
      </c>
      <c r="BK166" s="154">
        <f>ROUND(L166*K166,2)</f>
        <v>0</v>
      </c>
      <c r="BL166" s="24" t="s">
        <v>495</v>
      </c>
      <c r="BM166" s="24" t="s">
        <v>1131</v>
      </c>
    </row>
    <row r="167" spans="2:65" s="1" customFormat="1" ht="16.5" customHeight="1">
      <c r="B167" s="48"/>
      <c r="C167" s="229" t="s">
        <v>497</v>
      </c>
      <c r="D167" s="229" t="s">
        <v>237</v>
      </c>
      <c r="E167" s="230" t="s">
        <v>502</v>
      </c>
      <c r="F167" s="231" t="s">
        <v>503</v>
      </c>
      <c r="G167" s="231"/>
      <c r="H167" s="231"/>
      <c r="I167" s="231"/>
      <c r="J167" s="232" t="s">
        <v>899</v>
      </c>
      <c r="K167" s="233">
        <v>1</v>
      </c>
      <c r="L167" s="234">
        <v>0</v>
      </c>
      <c r="M167" s="235"/>
      <c r="N167" s="233">
        <f>ROUND(L167*K167,2)</f>
        <v>0</v>
      </c>
      <c r="O167" s="233"/>
      <c r="P167" s="233"/>
      <c r="Q167" s="233"/>
      <c r="R167" s="50"/>
      <c r="T167" s="236" t="s">
        <v>21</v>
      </c>
      <c r="U167" s="58" t="s">
        <v>43</v>
      </c>
      <c r="V167" s="49"/>
      <c r="W167" s="237">
        <f>V167*K167</f>
        <v>0</v>
      </c>
      <c r="X167" s="237">
        <v>0</v>
      </c>
      <c r="Y167" s="237">
        <f>X167*K167</f>
        <v>0</v>
      </c>
      <c r="Z167" s="237">
        <v>0</v>
      </c>
      <c r="AA167" s="238">
        <f>Z167*K167</f>
        <v>0</v>
      </c>
      <c r="AR167" s="24" t="s">
        <v>495</v>
      </c>
      <c r="AT167" s="24" t="s">
        <v>237</v>
      </c>
      <c r="AU167" s="24" t="s">
        <v>85</v>
      </c>
      <c r="AY167" s="24" t="s">
        <v>236</v>
      </c>
      <c r="BE167" s="154">
        <f>IF(U167="základní",N167,0)</f>
        <v>0</v>
      </c>
      <c r="BF167" s="154">
        <f>IF(U167="snížená",N167,0)</f>
        <v>0</v>
      </c>
      <c r="BG167" s="154">
        <f>IF(U167="zákl. přenesená",N167,0)</f>
        <v>0</v>
      </c>
      <c r="BH167" s="154">
        <f>IF(U167="sníž. přenesená",N167,0)</f>
        <v>0</v>
      </c>
      <c r="BI167" s="154">
        <f>IF(U167="nulová",N167,0)</f>
        <v>0</v>
      </c>
      <c r="BJ167" s="24" t="s">
        <v>85</v>
      </c>
      <c r="BK167" s="154">
        <f>ROUND(L167*K167,2)</f>
        <v>0</v>
      </c>
      <c r="BL167" s="24" t="s">
        <v>495</v>
      </c>
      <c r="BM167" s="24" t="s">
        <v>1132</v>
      </c>
    </row>
    <row r="168" spans="2:63" s="10" customFormat="1" ht="29.85" customHeight="1">
      <c r="B168" s="215"/>
      <c r="C168" s="216"/>
      <c r="D168" s="226" t="s">
        <v>790</v>
      </c>
      <c r="E168" s="226"/>
      <c r="F168" s="226"/>
      <c r="G168" s="226"/>
      <c r="H168" s="226"/>
      <c r="I168" s="226"/>
      <c r="J168" s="226"/>
      <c r="K168" s="226"/>
      <c r="L168" s="226"/>
      <c r="M168" s="226"/>
      <c r="N168" s="278">
        <f>BK168</f>
        <v>0</v>
      </c>
      <c r="O168" s="279"/>
      <c r="P168" s="279"/>
      <c r="Q168" s="279"/>
      <c r="R168" s="219"/>
      <c r="T168" s="220"/>
      <c r="U168" s="216"/>
      <c r="V168" s="216"/>
      <c r="W168" s="221">
        <f>SUM(W169:W170)</f>
        <v>0</v>
      </c>
      <c r="X168" s="216"/>
      <c r="Y168" s="221">
        <f>SUM(Y169:Y170)</f>
        <v>0</v>
      </c>
      <c r="Z168" s="216"/>
      <c r="AA168" s="222">
        <f>SUM(AA169:AA170)</f>
        <v>0</v>
      </c>
      <c r="AR168" s="223" t="s">
        <v>260</v>
      </c>
      <c r="AT168" s="224" t="s">
        <v>77</v>
      </c>
      <c r="AU168" s="224" t="s">
        <v>85</v>
      </c>
      <c r="AY168" s="223" t="s">
        <v>236</v>
      </c>
      <c r="BK168" s="225">
        <f>SUM(BK169:BK170)</f>
        <v>0</v>
      </c>
    </row>
    <row r="169" spans="2:65" s="1" customFormat="1" ht="16.5" customHeight="1">
      <c r="B169" s="48"/>
      <c r="C169" s="229" t="s">
        <v>501</v>
      </c>
      <c r="D169" s="229" t="s">
        <v>237</v>
      </c>
      <c r="E169" s="230" t="s">
        <v>902</v>
      </c>
      <c r="F169" s="231" t="s">
        <v>903</v>
      </c>
      <c r="G169" s="231"/>
      <c r="H169" s="231"/>
      <c r="I169" s="231"/>
      <c r="J169" s="232" t="s">
        <v>438</v>
      </c>
      <c r="K169" s="233">
        <v>4</v>
      </c>
      <c r="L169" s="234">
        <v>0</v>
      </c>
      <c r="M169" s="235"/>
      <c r="N169" s="233">
        <f>ROUND(L169*K169,2)</f>
        <v>0</v>
      </c>
      <c r="O169" s="233"/>
      <c r="P169" s="233"/>
      <c r="Q169" s="233"/>
      <c r="R169" s="50"/>
      <c r="T169" s="236" t="s">
        <v>21</v>
      </c>
      <c r="U169" s="58" t="s">
        <v>43</v>
      </c>
      <c r="V169" s="49"/>
      <c r="W169" s="237">
        <f>V169*K169</f>
        <v>0</v>
      </c>
      <c r="X169" s="237">
        <v>0</v>
      </c>
      <c r="Y169" s="237">
        <f>X169*K169</f>
        <v>0</v>
      </c>
      <c r="Z169" s="237">
        <v>0</v>
      </c>
      <c r="AA169" s="238">
        <f>Z169*K169</f>
        <v>0</v>
      </c>
      <c r="AR169" s="24" t="s">
        <v>495</v>
      </c>
      <c r="AT169" s="24" t="s">
        <v>237</v>
      </c>
      <c r="AU169" s="24" t="s">
        <v>90</v>
      </c>
      <c r="AY169" s="24" t="s">
        <v>236</v>
      </c>
      <c r="BE169" s="154">
        <f>IF(U169="základní",N169,0)</f>
        <v>0</v>
      </c>
      <c r="BF169" s="154">
        <f>IF(U169="snížená",N169,0)</f>
        <v>0</v>
      </c>
      <c r="BG169" s="154">
        <f>IF(U169="zákl. přenesená",N169,0)</f>
        <v>0</v>
      </c>
      <c r="BH169" s="154">
        <f>IF(U169="sníž. přenesená",N169,0)</f>
        <v>0</v>
      </c>
      <c r="BI169" s="154">
        <f>IF(U169="nulová",N169,0)</f>
        <v>0</v>
      </c>
      <c r="BJ169" s="24" t="s">
        <v>85</v>
      </c>
      <c r="BK169" s="154">
        <f>ROUND(L169*K169,2)</f>
        <v>0</v>
      </c>
      <c r="BL169" s="24" t="s">
        <v>495</v>
      </c>
      <c r="BM169" s="24" t="s">
        <v>1133</v>
      </c>
    </row>
    <row r="170" spans="2:65" s="1" customFormat="1" ht="16.5" customHeight="1">
      <c r="B170" s="48"/>
      <c r="C170" s="229" t="s">
        <v>505</v>
      </c>
      <c r="D170" s="229" t="s">
        <v>237</v>
      </c>
      <c r="E170" s="230" t="s">
        <v>905</v>
      </c>
      <c r="F170" s="231" t="s">
        <v>903</v>
      </c>
      <c r="G170" s="231"/>
      <c r="H170" s="231"/>
      <c r="I170" s="231"/>
      <c r="J170" s="232" t="s">
        <v>293</v>
      </c>
      <c r="K170" s="233">
        <v>25</v>
      </c>
      <c r="L170" s="234">
        <v>0</v>
      </c>
      <c r="M170" s="235"/>
      <c r="N170" s="233">
        <f>ROUND(L170*K170,2)</f>
        <v>0</v>
      </c>
      <c r="O170" s="233"/>
      <c r="P170" s="233"/>
      <c r="Q170" s="233"/>
      <c r="R170" s="50"/>
      <c r="T170" s="236" t="s">
        <v>21</v>
      </c>
      <c r="U170" s="58" t="s">
        <v>43</v>
      </c>
      <c r="V170" s="49"/>
      <c r="W170" s="237">
        <f>V170*K170</f>
        <v>0</v>
      </c>
      <c r="X170" s="237">
        <v>0</v>
      </c>
      <c r="Y170" s="237">
        <f>X170*K170</f>
        <v>0</v>
      </c>
      <c r="Z170" s="237">
        <v>0</v>
      </c>
      <c r="AA170" s="238">
        <f>Z170*K170</f>
        <v>0</v>
      </c>
      <c r="AR170" s="24" t="s">
        <v>495</v>
      </c>
      <c r="AT170" s="24" t="s">
        <v>237</v>
      </c>
      <c r="AU170" s="24" t="s">
        <v>90</v>
      </c>
      <c r="AY170" s="24" t="s">
        <v>236</v>
      </c>
      <c r="BE170" s="154">
        <f>IF(U170="základní",N170,0)</f>
        <v>0</v>
      </c>
      <c r="BF170" s="154">
        <f>IF(U170="snížená",N170,0)</f>
        <v>0</v>
      </c>
      <c r="BG170" s="154">
        <f>IF(U170="zákl. přenesená",N170,0)</f>
        <v>0</v>
      </c>
      <c r="BH170" s="154">
        <f>IF(U170="sníž. přenesená",N170,0)</f>
        <v>0</v>
      </c>
      <c r="BI170" s="154">
        <f>IF(U170="nulová",N170,0)</f>
        <v>0</v>
      </c>
      <c r="BJ170" s="24" t="s">
        <v>85</v>
      </c>
      <c r="BK170" s="154">
        <f>ROUND(L170*K170,2)</f>
        <v>0</v>
      </c>
      <c r="BL170" s="24" t="s">
        <v>495</v>
      </c>
      <c r="BM170" s="24" t="s">
        <v>1134</v>
      </c>
    </row>
    <row r="171" spans="2:63" s="10" customFormat="1" ht="29.85" customHeight="1">
      <c r="B171" s="215"/>
      <c r="C171" s="216"/>
      <c r="D171" s="226" t="s">
        <v>791</v>
      </c>
      <c r="E171" s="226"/>
      <c r="F171" s="226"/>
      <c r="G171" s="226"/>
      <c r="H171" s="226"/>
      <c r="I171" s="226"/>
      <c r="J171" s="226"/>
      <c r="K171" s="226"/>
      <c r="L171" s="226"/>
      <c r="M171" s="226"/>
      <c r="N171" s="278">
        <f>BK171</f>
        <v>0</v>
      </c>
      <c r="O171" s="279"/>
      <c r="P171" s="279"/>
      <c r="Q171" s="279"/>
      <c r="R171" s="219"/>
      <c r="T171" s="220"/>
      <c r="U171" s="216"/>
      <c r="V171" s="216"/>
      <c r="W171" s="221">
        <f>SUM(W172:W173)</f>
        <v>0</v>
      </c>
      <c r="X171" s="216"/>
      <c r="Y171" s="221">
        <f>SUM(Y172:Y173)</f>
        <v>0</v>
      </c>
      <c r="Z171" s="216"/>
      <c r="AA171" s="222">
        <f>SUM(AA172:AA173)</f>
        <v>0</v>
      </c>
      <c r="AR171" s="223" t="s">
        <v>260</v>
      </c>
      <c r="AT171" s="224" t="s">
        <v>77</v>
      </c>
      <c r="AU171" s="224" t="s">
        <v>85</v>
      </c>
      <c r="AY171" s="223" t="s">
        <v>236</v>
      </c>
      <c r="BK171" s="225">
        <f>SUM(BK172:BK173)</f>
        <v>0</v>
      </c>
    </row>
    <row r="172" spans="2:65" s="1" customFormat="1" ht="16.5" customHeight="1">
      <c r="B172" s="48"/>
      <c r="C172" s="229" t="s">
        <v>510</v>
      </c>
      <c r="D172" s="229" t="s">
        <v>237</v>
      </c>
      <c r="E172" s="230" t="s">
        <v>907</v>
      </c>
      <c r="F172" s="231" t="s">
        <v>908</v>
      </c>
      <c r="G172" s="231"/>
      <c r="H172" s="231"/>
      <c r="I172" s="231"/>
      <c r="J172" s="232" t="s">
        <v>909</v>
      </c>
      <c r="K172" s="233">
        <v>25</v>
      </c>
      <c r="L172" s="234">
        <v>0</v>
      </c>
      <c r="M172" s="235"/>
      <c r="N172" s="233">
        <f>ROUND(L172*K172,2)</f>
        <v>0</v>
      </c>
      <c r="O172" s="233"/>
      <c r="P172" s="233"/>
      <c r="Q172" s="233"/>
      <c r="R172" s="50"/>
      <c r="T172" s="236" t="s">
        <v>21</v>
      </c>
      <c r="U172" s="58" t="s">
        <v>43</v>
      </c>
      <c r="V172" s="49"/>
      <c r="W172" s="237">
        <f>V172*K172</f>
        <v>0</v>
      </c>
      <c r="X172" s="237">
        <v>0</v>
      </c>
      <c r="Y172" s="237">
        <f>X172*K172</f>
        <v>0</v>
      </c>
      <c r="Z172" s="237">
        <v>0</v>
      </c>
      <c r="AA172" s="238">
        <f>Z172*K172</f>
        <v>0</v>
      </c>
      <c r="AR172" s="24" t="s">
        <v>495</v>
      </c>
      <c r="AT172" s="24" t="s">
        <v>237</v>
      </c>
      <c r="AU172" s="24" t="s">
        <v>90</v>
      </c>
      <c r="AY172" s="24" t="s">
        <v>236</v>
      </c>
      <c r="BE172" s="154">
        <f>IF(U172="základní",N172,0)</f>
        <v>0</v>
      </c>
      <c r="BF172" s="154">
        <f>IF(U172="snížená",N172,0)</f>
        <v>0</v>
      </c>
      <c r="BG172" s="154">
        <f>IF(U172="zákl. přenesená",N172,0)</f>
        <v>0</v>
      </c>
      <c r="BH172" s="154">
        <f>IF(U172="sníž. přenesená",N172,0)</f>
        <v>0</v>
      </c>
      <c r="BI172" s="154">
        <f>IF(U172="nulová",N172,0)</f>
        <v>0</v>
      </c>
      <c r="BJ172" s="24" t="s">
        <v>85</v>
      </c>
      <c r="BK172" s="154">
        <f>ROUND(L172*K172,2)</f>
        <v>0</v>
      </c>
      <c r="BL172" s="24" t="s">
        <v>495</v>
      </c>
      <c r="BM172" s="24" t="s">
        <v>1135</v>
      </c>
    </row>
    <row r="173" spans="2:65" s="1" customFormat="1" ht="16.5" customHeight="1">
      <c r="B173" s="48"/>
      <c r="C173" s="229" t="s">
        <v>304</v>
      </c>
      <c r="D173" s="229" t="s">
        <v>237</v>
      </c>
      <c r="E173" s="230" t="s">
        <v>911</v>
      </c>
      <c r="F173" s="231" t="s">
        <v>912</v>
      </c>
      <c r="G173" s="231"/>
      <c r="H173" s="231"/>
      <c r="I173" s="231"/>
      <c r="J173" s="232" t="s">
        <v>899</v>
      </c>
      <c r="K173" s="233">
        <v>1</v>
      </c>
      <c r="L173" s="234">
        <v>0</v>
      </c>
      <c r="M173" s="235"/>
      <c r="N173" s="233">
        <f>ROUND(L173*K173,2)</f>
        <v>0</v>
      </c>
      <c r="O173" s="233"/>
      <c r="P173" s="233"/>
      <c r="Q173" s="233"/>
      <c r="R173" s="50"/>
      <c r="T173" s="236" t="s">
        <v>21</v>
      </c>
      <c r="U173" s="58" t="s">
        <v>43</v>
      </c>
      <c r="V173" s="49"/>
      <c r="W173" s="237">
        <f>V173*K173</f>
        <v>0</v>
      </c>
      <c r="X173" s="237">
        <v>0</v>
      </c>
      <c r="Y173" s="237">
        <f>X173*K173</f>
        <v>0</v>
      </c>
      <c r="Z173" s="237">
        <v>0</v>
      </c>
      <c r="AA173" s="238">
        <f>Z173*K173</f>
        <v>0</v>
      </c>
      <c r="AR173" s="24" t="s">
        <v>495</v>
      </c>
      <c r="AT173" s="24" t="s">
        <v>237</v>
      </c>
      <c r="AU173" s="24" t="s">
        <v>90</v>
      </c>
      <c r="AY173" s="24" t="s">
        <v>236</v>
      </c>
      <c r="BE173" s="154">
        <f>IF(U173="základní",N173,0)</f>
        <v>0</v>
      </c>
      <c r="BF173" s="154">
        <f>IF(U173="snížená",N173,0)</f>
        <v>0</v>
      </c>
      <c r="BG173" s="154">
        <f>IF(U173="zákl. přenesená",N173,0)</f>
        <v>0</v>
      </c>
      <c r="BH173" s="154">
        <f>IF(U173="sníž. přenesená",N173,0)</f>
        <v>0</v>
      </c>
      <c r="BI173" s="154">
        <f>IF(U173="nulová",N173,0)</f>
        <v>0</v>
      </c>
      <c r="BJ173" s="24" t="s">
        <v>85</v>
      </c>
      <c r="BK173" s="154">
        <f>ROUND(L173*K173,2)</f>
        <v>0</v>
      </c>
      <c r="BL173" s="24" t="s">
        <v>495</v>
      </c>
      <c r="BM173" s="24" t="s">
        <v>1136</v>
      </c>
    </row>
    <row r="174" spans="2:63" s="10" customFormat="1" ht="29.85" customHeight="1">
      <c r="B174" s="215"/>
      <c r="C174" s="216"/>
      <c r="D174" s="226" t="s">
        <v>792</v>
      </c>
      <c r="E174" s="226"/>
      <c r="F174" s="226"/>
      <c r="G174" s="226"/>
      <c r="H174" s="226"/>
      <c r="I174" s="226"/>
      <c r="J174" s="226"/>
      <c r="K174" s="226"/>
      <c r="L174" s="226"/>
      <c r="M174" s="226"/>
      <c r="N174" s="278">
        <f>BK174</f>
        <v>0</v>
      </c>
      <c r="O174" s="279"/>
      <c r="P174" s="279"/>
      <c r="Q174" s="279"/>
      <c r="R174" s="219"/>
      <c r="T174" s="220"/>
      <c r="U174" s="216"/>
      <c r="V174" s="216"/>
      <c r="W174" s="221">
        <f>W175</f>
        <v>0</v>
      </c>
      <c r="X174" s="216"/>
      <c r="Y174" s="221">
        <f>Y175</f>
        <v>0</v>
      </c>
      <c r="Z174" s="216"/>
      <c r="AA174" s="222">
        <f>AA175</f>
        <v>0</v>
      </c>
      <c r="AR174" s="223" t="s">
        <v>260</v>
      </c>
      <c r="AT174" s="224" t="s">
        <v>77</v>
      </c>
      <c r="AU174" s="224" t="s">
        <v>85</v>
      </c>
      <c r="AY174" s="223" t="s">
        <v>236</v>
      </c>
      <c r="BK174" s="225">
        <f>BK175</f>
        <v>0</v>
      </c>
    </row>
    <row r="175" spans="2:65" s="1" customFormat="1" ht="16.5" customHeight="1">
      <c r="B175" s="48"/>
      <c r="C175" s="229" t="s">
        <v>641</v>
      </c>
      <c r="D175" s="229" t="s">
        <v>237</v>
      </c>
      <c r="E175" s="230" t="s">
        <v>914</v>
      </c>
      <c r="F175" s="231" t="s">
        <v>915</v>
      </c>
      <c r="G175" s="231"/>
      <c r="H175" s="231"/>
      <c r="I175" s="231"/>
      <c r="J175" s="232" t="s">
        <v>899</v>
      </c>
      <c r="K175" s="233">
        <v>7</v>
      </c>
      <c r="L175" s="234">
        <v>0</v>
      </c>
      <c r="M175" s="235"/>
      <c r="N175" s="233">
        <f>ROUND(L175*K175,2)</f>
        <v>0</v>
      </c>
      <c r="O175" s="233"/>
      <c r="P175" s="233"/>
      <c r="Q175" s="233"/>
      <c r="R175" s="50"/>
      <c r="T175" s="236" t="s">
        <v>21</v>
      </c>
      <c r="U175" s="58" t="s">
        <v>43</v>
      </c>
      <c r="V175" s="49"/>
      <c r="W175" s="237">
        <f>V175*K175</f>
        <v>0</v>
      </c>
      <c r="X175" s="237">
        <v>0</v>
      </c>
      <c r="Y175" s="237">
        <f>X175*K175</f>
        <v>0</v>
      </c>
      <c r="Z175" s="237">
        <v>0</v>
      </c>
      <c r="AA175" s="238">
        <f>Z175*K175</f>
        <v>0</v>
      </c>
      <c r="AR175" s="24" t="s">
        <v>495</v>
      </c>
      <c r="AT175" s="24" t="s">
        <v>237</v>
      </c>
      <c r="AU175" s="24" t="s">
        <v>90</v>
      </c>
      <c r="AY175" s="24" t="s">
        <v>236</v>
      </c>
      <c r="BE175" s="154">
        <f>IF(U175="základní",N175,0)</f>
        <v>0</v>
      </c>
      <c r="BF175" s="154">
        <f>IF(U175="snížená",N175,0)</f>
        <v>0</v>
      </c>
      <c r="BG175" s="154">
        <f>IF(U175="zákl. přenesená",N175,0)</f>
        <v>0</v>
      </c>
      <c r="BH175" s="154">
        <f>IF(U175="sníž. přenesená",N175,0)</f>
        <v>0</v>
      </c>
      <c r="BI175" s="154">
        <f>IF(U175="nulová",N175,0)</f>
        <v>0</v>
      </c>
      <c r="BJ175" s="24" t="s">
        <v>85</v>
      </c>
      <c r="BK175" s="154">
        <f>ROUND(L175*K175,2)</f>
        <v>0</v>
      </c>
      <c r="BL175" s="24" t="s">
        <v>495</v>
      </c>
      <c r="BM175" s="24" t="s">
        <v>1137</v>
      </c>
    </row>
    <row r="176" spans="2:63" s="10" customFormat="1" ht="29.85" customHeight="1">
      <c r="B176" s="215"/>
      <c r="C176" s="216"/>
      <c r="D176" s="226" t="s">
        <v>793</v>
      </c>
      <c r="E176" s="226"/>
      <c r="F176" s="226"/>
      <c r="G176" s="226"/>
      <c r="H176" s="226"/>
      <c r="I176" s="226"/>
      <c r="J176" s="226"/>
      <c r="K176" s="226"/>
      <c r="L176" s="226"/>
      <c r="M176" s="226"/>
      <c r="N176" s="278">
        <f>BK176</f>
        <v>0</v>
      </c>
      <c r="O176" s="279"/>
      <c r="P176" s="279"/>
      <c r="Q176" s="279"/>
      <c r="R176" s="219"/>
      <c r="T176" s="220"/>
      <c r="U176" s="216"/>
      <c r="V176" s="216"/>
      <c r="W176" s="221">
        <f>SUM(W177:W178)</f>
        <v>0</v>
      </c>
      <c r="X176" s="216"/>
      <c r="Y176" s="221">
        <f>SUM(Y177:Y178)</f>
        <v>0</v>
      </c>
      <c r="Z176" s="216"/>
      <c r="AA176" s="222">
        <f>SUM(AA177:AA178)</f>
        <v>0</v>
      </c>
      <c r="AR176" s="223" t="s">
        <v>260</v>
      </c>
      <c r="AT176" s="224" t="s">
        <v>77</v>
      </c>
      <c r="AU176" s="224" t="s">
        <v>85</v>
      </c>
      <c r="AY176" s="223" t="s">
        <v>236</v>
      </c>
      <c r="BK176" s="225">
        <f>SUM(BK177:BK178)</f>
        <v>0</v>
      </c>
    </row>
    <row r="177" spans="2:65" s="1" customFormat="1" ht="16.5" customHeight="1">
      <c r="B177" s="48"/>
      <c r="C177" s="229" t="s">
        <v>642</v>
      </c>
      <c r="D177" s="229" t="s">
        <v>237</v>
      </c>
      <c r="E177" s="230" t="s">
        <v>917</v>
      </c>
      <c r="F177" s="231" t="s">
        <v>918</v>
      </c>
      <c r="G177" s="231"/>
      <c r="H177" s="231"/>
      <c r="I177" s="231"/>
      <c r="J177" s="232" t="s">
        <v>919</v>
      </c>
      <c r="K177" s="233">
        <v>1</v>
      </c>
      <c r="L177" s="234">
        <v>0</v>
      </c>
      <c r="M177" s="235"/>
      <c r="N177" s="233">
        <f>ROUND(L177*K177,2)</f>
        <v>0</v>
      </c>
      <c r="O177" s="233"/>
      <c r="P177" s="233"/>
      <c r="Q177" s="233"/>
      <c r="R177" s="50"/>
      <c r="T177" s="236" t="s">
        <v>21</v>
      </c>
      <c r="U177" s="58" t="s">
        <v>43</v>
      </c>
      <c r="V177" s="49"/>
      <c r="W177" s="237">
        <f>V177*K177</f>
        <v>0</v>
      </c>
      <c r="X177" s="237">
        <v>0</v>
      </c>
      <c r="Y177" s="237">
        <f>X177*K177</f>
        <v>0</v>
      </c>
      <c r="Z177" s="237">
        <v>0</v>
      </c>
      <c r="AA177" s="238">
        <f>Z177*K177</f>
        <v>0</v>
      </c>
      <c r="AR177" s="24" t="s">
        <v>495</v>
      </c>
      <c r="AT177" s="24" t="s">
        <v>237</v>
      </c>
      <c r="AU177" s="24" t="s">
        <v>90</v>
      </c>
      <c r="AY177" s="24" t="s">
        <v>236</v>
      </c>
      <c r="BE177" s="154">
        <f>IF(U177="základní",N177,0)</f>
        <v>0</v>
      </c>
      <c r="BF177" s="154">
        <f>IF(U177="snížená",N177,0)</f>
        <v>0</v>
      </c>
      <c r="BG177" s="154">
        <f>IF(U177="zákl. přenesená",N177,0)</f>
        <v>0</v>
      </c>
      <c r="BH177" s="154">
        <f>IF(U177="sníž. přenesená",N177,0)</f>
        <v>0</v>
      </c>
      <c r="BI177" s="154">
        <f>IF(U177="nulová",N177,0)</f>
        <v>0</v>
      </c>
      <c r="BJ177" s="24" t="s">
        <v>85</v>
      </c>
      <c r="BK177" s="154">
        <f>ROUND(L177*K177,2)</f>
        <v>0</v>
      </c>
      <c r="BL177" s="24" t="s">
        <v>495</v>
      </c>
      <c r="BM177" s="24" t="s">
        <v>1138</v>
      </c>
    </row>
    <row r="178" spans="2:65" s="1" customFormat="1" ht="16.5" customHeight="1">
      <c r="B178" s="48"/>
      <c r="C178" s="229" t="s">
        <v>643</v>
      </c>
      <c r="D178" s="229" t="s">
        <v>237</v>
      </c>
      <c r="E178" s="230" t="s">
        <v>921</v>
      </c>
      <c r="F178" s="231" t="s">
        <v>922</v>
      </c>
      <c r="G178" s="231"/>
      <c r="H178" s="231"/>
      <c r="I178" s="231"/>
      <c r="J178" s="232" t="s">
        <v>919</v>
      </c>
      <c r="K178" s="233">
        <v>1</v>
      </c>
      <c r="L178" s="234">
        <v>0</v>
      </c>
      <c r="M178" s="235"/>
      <c r="N178" s="233">
        <f>ROUND(L178*K178,2)</f>
        <v>0</v>
      </c>
      <c r="O178" s="233"/>
      <c r="P178" s="233"/>
      <c r="Q178" s="233"/>
      <c r="R178" s="50"/>
      <c r="T178" s="236" t="s">
        <v>21</v>
      </c>
      <c r="U178" s="58" t="s">
        <v>43</v>
      </c>
      <c r="V178" s="49"/>
      <c r="W178" s="237">
        <f>V178*K178</f>
        <v>0</v>
      </c>
      <c r="X178" s="237">
        <v>0</v>
      </c>
      <c r="Y178" s="237">
        <f>X178*K178</f>
        <v>0</v>
      </c>
      <c r="Z178" s="237">
        <v>0</v>
      </c>
      <c r="AA178" s="238">
        <f>Z178*K178</f>
        <v>0</v>
      </c>
      <c r="AR178" s="24" t="s">
        <v>495</v>
      </c>
      <c r="AT178" s="24" t="s">
        <v>237</v>
      </c>
      <c r="AU178" s="24" t="s">
        <v>90</v>
      </c>
      <c r="AY178" s="24" t="s">
        <v>236</v>
      </c>
      <c r="BE178" s="154">
        <f>IF(U178="základní",N178,0)</f>
        <v>0</v>
      </c>
      <c r="BF178" s="154">
        <f>IF(U178="snížená",N178,0)</f>
        <v>0</v>
      </c>
      <c r="BG178" s="154">
        <f>IF(U178="zákl. přenesená",N178,0)</f>
        <v>0</v>
      </c>
      <c r="BH178" s="154">
        <f>IF(U178="sníž. přenesená",N178,0)</f>
        <v>0</v>
      </c>
      <c r="BI178" s="154">
        <f>IF(U178="nulová",N178,0)</f>
        <v>0</v>
      </c>
      <c r="BJ178" s="24" t="s">
        <v>85</v>
      </c>
      <c r="BK178" s="154">
        <f>ROUND(L178*K178,2)</f>
        <v>0</v>
      </c>
      <c r="BL178" s="24" t="s">
        <v>495</v>
      </c>
      <c r="BM178" s="24" t="s">
        <v>1139</v>
      </c>
    </row>
    <row r="179" spans="2:63" s="1" customFormat="1" ht="49.9" customHeight="1">
      <c r="B179" s="48"/>
      <c r="C179" s="49"/>
      <c r="D179" s="217" t="s">
        <v>371</v>
      </c>
      <c r="E179" s="49"/>
      <c r="F179" s="49"/>
      <c r="G179" s="49"/>
      <c r="H179" s="49"/>
      <c r="I179" s="49"/>
      <c r="J179" s="49"/>
      <c r="K179" s="49"/>
      <c r="L179" s="49"/>
      <c r="M179" s="49"/>
      <c r="N179" s="269">
        <f>BK179</f>
        <v>0</v>
      </c>
      <c r="O179" s="270"/>
      <c r="P179" s="270"/>
      <c r="Q179" s="270"/>
      <c r="R179" s="50"/>
      <c r="T179" s="203"/>
      <c r="U179" s="74"/>
      <c r="V179" s="74"/>
      <c r="W179" s="74"/>
      <c r="X179" s="74"/>
      <c r="Y179" s="74"/>
      <c r="Z179" s="74"/>
      <c r="AA179" s="76"/>
      <c r="AT179" s="24" t="s">
        <v>77</v>
      </c>
      <c r="AU179" s="24" t="s">
        <v>78</v>
      </c>
      <c r="AY179" s="24" t="s">
        <v>372</v>
      </c>
      <c r="BK179" s="154">
        <v>0</v>
      </c>
    </row>
    <row r="180" spans="2:18" s="1" customFormat="1" ht="6.95" customHeight="1">
      <c r="B180" s="77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9"/>
    </row>
  </sheetData>
  <sheetProtection password="CC35" sheet="1" objects="1" scenarios="1" formatColumns="0" formatRows="0"/>
  <mergeCells count="210">
    <mergeCell ref="F166:I166"/>
    <mergeCell ref="F164:I164"/>
    <mergeCell ref="F167:I167"/>
    <mergeCell ref="F169:I169"/>
    <mergeCell ref="F170:I170"/>
    <mergeCell ref="F172:I172"/>
    <mergeCell ref="F173:I173"/>
    <mergeCell ref="F175:I175"/>
    <mergeCell ref="F177:I177"/>
    <mergeCell ref="F178:I178"/>
    <mergeCell ref="D104:H104"/>
    <mergeCell ref="D102:H102"/>
    <mergeCell ref="D103:H103"/>
    <mergeCell ref="D105:H105"/>
    <mergeCell ref="D106:H106"/>
    <mergeCell ref="L166:M166"/>
    <mergeCell ref="L164:M164"/>
    <mergeCell ref="L167:M167"/>
    <mergeCell ref="L169:M169"/>
    <mergeCell ref="L170:M170"/>
    <mergeCell ref="L172:M172"/>
    <mergeCell ref="L173:M173"/>
    <mergeCell ref="L175:M175"/>
    <mergeCell ref="L177:M177"/>
    <mergeCell ref="L178:M178"/>
    <mergeCell ref="N178:Q178"/>
    <mergeCell ref="N177:Q177"/>
    <mergeCell ref="N176:Q176"/>
    <mergeCell ref="N179:Q179"/>
    <mergeCell ref="N141:Q141"/>
    <mergeCell ref="N138:Q138"/>
    <mergeCell ref="N139:Q139"/>
    <mergeCell ref="N140:Q140"/>
    <mergeCell ref="N142:Q142"/>
    <mergeCell ref="N143:Q143"/>
    <mergeCell ref="F131:I131"/>
    <mergeCell ref="F135:I135"/>
    <mergeCell ref="F134:I134"/>
    <mergeCell ref="F132:I132"/>
    <mergeCell ref="F133:I133"/>
    <mergeCell ref="F136:I136"/>
    <mergeCell ref="F137:I137"/>
    <mergeCell ref="F138:I138"/>
    <mergeCell ref="F139:I139"/>
    <mergeCell ref="F140:I140"/>
    <mergeCell ref="F141:I141"/>
    <mergeCell ref="F144:I144"/>
    <mergeCell ref="F145:I145"/>
    <mergeCell ref="F146:I146"/>
    <mergeCell ref="F147:I147"/>
    <mergeCell ref="L131:M131"/>
    <mergeCell ref="L137:M137"/>
    <mergeCell ref="L132:M132"/>
    <mergeCell ref="L133:M133"/>
    <mergeCell ref="L134:M134"/>
    <mergeCell ref="L135:M135"/>
    <mergeCell ref="L136:M136"/>
    <mergeCell ref="L138:M138"/>
    <mergeCell ref="L139:M139"/>
    <mergeCell ref="L140:M140"/>
    <mergeCell ref="L141:M141"/>
    <mergeCell ref="L144:M144"/>
    <mergeCell ref="L145:M145"/>
    <mergeCell ref="L146:M146"/>
    <mergeCell ref="L147:M147"/>
    <mergeCell ref="N144:Q144"/>
    <mergeCell ref="N146:Q146"/>
    <mergeCell ref="N145:Q145"/>
    <mergeCell ref="N147:Q147"/>
    <mergeCell ref="N148:Q148"/>
    <mergeCell ref="N149:Q149"/>
    <mergeCell ref="N150:Q150"/>
    <mergeCell ref="N151:Q151"/>
    <mergeCell ref="N152:Q152"/>
    <mergeCell ref="N154:Q154"/>
    <mergeCell ref="N155:Q155"/>
    <mergeCell ref="N156:Q156"/>
    <mergeCell ref="N157:Q157"/>
    <mergeCell ref="N158:Q158"/>
    <mergeCell ref="N159:Q159"/>
    <mergeCell ref="N153:Q153"/>
    <mergeCell ref="F148:I148"/>
    <mergeCell ref="F149:I149"/>
    <mergeCell ref="F150:I150"/>
    <mergeCell ref="F151:I151"/>
    <mergeCell ref="F152:I152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L148:M148"/>
    <mergeCell ref="L149:M149"/>
    <mergeCell ref="L150:M150"/>
    <mergeCell ref="L151:M151"/>
    <mergeCell ref="L152:M152"/>
    <mergeCell ref="L154:M154"/>
    <mergeCell ref="L155:M155"/>
    <mergeCell ref="L156:M156"/>
    <mergeCell ref="L157:M157"/>
    <mergeCell ref="L158:M158"/>
    <mergeCell ref="L159:M159"/>
    <mergeCell ref="L160:M160"/>
    <mergeCell ref="L161:M161"/>
    <mergeCell ref="L162:M162"/>
    <mergeCell ref="L163:M163"/>
    <mergeCell ref="N127:Q127"/>
    <mergeCell ref="F130:I130"/>
    <mergeCell ref="L130:M130"/>
    <mergeCell ref="N130:Q130"/>
    <mergeCell ref="N131:Q131"/>
    <mergeCell ref="N132:Q132"/>
    <mergeCell ref="N133:Q133"/>
    <mergeCell ref="N134:Q134"/>
    <mergeCell ref="N135:Q135"/>
    <mergeCell ref="N136:Q136"/>
    <mergeCell ref="N137:Q137"/>
    <mergeCell ref="N128:Q128"/>
    <mergeCell ref="N129:Q129"/>
    <mergeCell ref="N160:Q160"/>
    <mergeCell ref="N161:Q161"/>
    <mergeCell ref="N162:Q162"/>
    <mergeCell ref="N163:Q163"/>
    <mergeCell ref="N164:Q164"/>
    <mergeCell ref="N166:Q166"/>
    <mergeCell ref="N167:Q167"/>
    <mergeCell ref="N169:Q169"/>
    <mergeCell ref="N170:Q170"/>
    <mergeCell ref="N172:Q172"/>
    <mergeCell ref="N173:Q173"/>
    <mergeCell ref="N175:Q175"/>
    <mergeCell ref="N165:Q165"/>
    <mergeCell ref="N168:Q168"/>
    <mergeCell ref="N171:Q171"/>
    <mergeCell ref="N174:Q174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1:Q101"/>
    <mergeCell ref="N102:Q102"/>
    <mergeCell ref="N103:Q103"/>
    <mergeCell ref="N104:Q104"/>
    <mergeCell ref="N105:Q105"/>
    <mergeCell ref="N106:Q106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</mergeCells>
  <hyperlinks>
    <hyperlink ref="F1:G1" location="C2" display="1) Krycí list rozpočtu"/>
    <hyperlink ref="H1:K1" location="C87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3"/>
      <c r="B1" s="15"/>
      <c r="C1" s="15"/>
      <c r="D1" s="16" t="s">
        <v>1</v>
      </c>
      <c r="E1" s="15"/>
      <c r="F1" s="17" t="s">
        <v>188</v>
      </c>
      <c r="G1" s="17"/>
      <c r="H1" s="164" t="s">
        <v>189</v>
      </c>
      <c r="I1" s="164"/>
      <c r="J1" s="164"/>
      <c r="K1" s="164"/>
      <c r="L1" s="17" t="s">
        <v>190</v>
      </c>
      <c r="M1" s="15"/>
      <c r="N1" s="15"/>
      <c r="O1" s="16" t="s">
        <v>191</v>
      </c>
      <c r="P1" s="15"/>
      <c r="Q1" s="15"/>
      <c r="R1" s="15"/>
      <c r="S1" s="17" t="s">
        <v>192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94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90</v>
      </c>
    </row>
    <row r="4" spans="2:46" ht="36.95" customHeight="1">
      <c r="B4" s="28"/>
      <c r="C4" s="29" t="s">
        <v>193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18</v>
      </c>
      <c r="E6" s="33"/>
      <c r="F6" s="165" t="str">
        <f>'Rekapitulace stavby'!K6</f>
        <v>Neratovice - úprava přechodů na komunikacích II/101 a III/0099, zvýšení bezpečnosti chodců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194</v>
      </c>
      <c r="E7" s="33"/>
      <c r="F7" s="165" t="s">
        <v>195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196</v>
      </c>
      <c r="E8" s="49"/>
      <c r="F8" s="38" t="s">
        <v>373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20</v>
      </c>
      <c r="E9" s="49"/>
      <c r="F9" s="35" t="s">
        <v>21</v>
      </c>
      <c r="G9" s="49"/>
      <c r="H9" s="49"/>
      <c r="I9" s="49"/>
      <c r="J9" s="49"/>
      <c r="K9" s="49"/>
      <c r="L9" s="49"/>
      <c r="M9" s="40" t="s">
        <v>22</v>
      </c>
      <c r="N9" s="49"/>
      <c r="O9" s="35" t="s">
        <v>21</v>
      </c>
      <c r="P9" s="49"/>
      <c r="Q9" s="49"/>
      <c r="R9" s="50"/>
    </row>
    <row r="10" spans="2:18" s="1" customFormat="1" ht="14.4" customHeight="1">
      <c r="B10" s="48"/>
      <c r="C10" s="49"/>
      <c r="D10" s="40" t="s">
        <v>23</v>
      </c>
      <c r="E10" s="49"/>
      <c r="F10" s="35" t="s">
        <v>24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6. 11. 2017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">
        <v>21</v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">
        <v>29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">
        <v>21</v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">
        <v>21</v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">
        <v>34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">
        <v>21</v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36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">
        <v>21</v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">
        <v>37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">
        <v>21</v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21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8" t="s">
        <v>198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182</v>
      </c>
      <c r="E29" s="49"/>
      <c r="F29" s="49"/>
      <c r="G29" s="49"/>
      <c r="H29" s="49"/>
      <c r="I29" s="49"/>
      <c r="J29" s="49"/>
      <c r="K29" s="49"/>
      <c r="L29" s="49"/>
      <c r="M29" s="47">
        <f>N99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9" t="s">
        <v>41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42</v>
      </c>
      <c r="E33" s="56" t="s">
        <v>43</v>
      </c>
      <c r="F33" s="57">
        <v>0.21</v>
      </c>
      <c r="G33" s="171" t="s">
        <v>44</v>
      </c>
      <c r="H33" s="172">
        <f>(SUM(BE99:BE106)+SUM(BE125:BE224))</f>
        <v>0</v>
      </c>
      <c r="I33" s="49"/>
      <c r="J33" s="49"/>
      <c r="K33" s="49"/>
      <c r="L33" s="49"/>
      <c r="M33" s="172">
        <f>ROUND((SUM(BE99:BE106)+SUM(BE125:BE224)),2)*F33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45</v>
      </c>
      <c r="F34" s="57">
        <v>0.15</v>
      </c>
      <c r="G34" s="171" t="s">
        <v>44</v>
      </c>
      <c r="H34" s="172">
        <f>(SUM(BF99:BF106)+SUM(BF125:BF224))</f>
        <v>0</v>
      </c>
      <c r="I34" s="49"/>
      <c r="J34" s="49"/>
      <c r="K34" s="49"/>
      <c r="L34" s="49"/>
      <c r="M34" s="172">
        <f>ROUND((SUM(BF99:BF106)+SUM(BF125:BF224)),2)*F34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46</v>
      </c>
      <c r="F35" s="57">
        <v>0.21</v>
      </c>
      <c r="G35" s="171" t="s">
        <v>44</v>
      </c>
      <c r="H35" s="172">
        <f>(SUM(BG99:BG106)+SUM(BG125:BG224))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47</v>
      </c>
      <c r="F36" s="57">
        <v>0.15</v>
      </c>
      <c r="G36" s="171" t="s">
        <v>44</v>
      </c>
      <c r="H36" s="172">
        <f>(SUM(BH99:BH106)+SUM(BH125:BH224))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48</v>
      </c>
      <c r="F37" s="57">
        <v>0</v>
      </c>
      <c r="G37" s="171" t="s">
        <v>44</v>
      </c>
      <c r="H37" s="172">
        <f>(SUM(BI99:BI106)+SUM(BI125:BI224))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61"/>
      <c r="D39" s="173" t="s">
        <v>49</v>
      </c>
      <c r="E39" s="105"/>
      <c r="F39" s="105"/>
      <c r="G39" s="174" t="s">
        <v>50</v>
      </c>
      <c r="H39" s="175" t="s">
        <v>51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52</v>
      </c>
      <c r="E50" s="69"/>
      <c r="F50" s="69"/>
      <c r="G50" s="69"/>
      <c r="H50" s="70"/>
      <c r="I50" s="49"/>
      <c r="J50" s="68" t="s">
        <v>53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54</v>
      </c>
      <c r="E59" s="74"/>
      <c r="F59" s="74"/>
      <c r="G59" s="75" t="s">
        <v>55</v>
      </c>
      <c r="H59" s="76"/>
      <c r="I59" s="49"/>
      <c r="J59" s="73" t="s">
        <v>54</v>
      </c>
      <c r="K59" s="74"/>
      <c r="L59" s="74"/>
      <c r="M59" s="74"/>
      <c r="N59" s="75" t="s">
        <v>55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56</v>
      </c>
      <c r="E61" s="69"/>
      <c r="F61" s="69"/>
      <c r="G61" s="69"/>
      <c r="H61" s="70"/>
      <c r="I61" s="49"/>
      <c r="J61" s="68" t="s">
        <v>57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54</v>
      </c>
      <c r="E70" s="74"/>
      <c r="F70" s="74"/>
      <c r="G70" s="75" t="s">
        <v>55</v>
      </c>
      <c r="H70" s="76"/>
      <c r="I70" s="49"/>
      <c r="J70" s="73" t="s">
        <v>54</v>
      </c>
      <c r="K70" s="74"/>
      <c r="L70" s="74"/>
      <c r="M70" s="74"/>
      <c r="N70" s="75" t="s">
        <v>55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pans="2:21" s="1" customFormat="1" ht="36.95" customHeight="1">
      <c r="B76" s="48"/>
      <c r="C76" s="29" t="s">
        <v>199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pans="2:21" s="1" customFormat="1" ht="30" customHeight="1">
      <c r="B78" s="48"/>
      <c r="C78" s="40" t="s">
        <v>18</v>
      </c>
      <c r="D78" s="49"/>
      <c r="E78" s="49"/>
      <c r="F78" s="165" t="str">
        <f>F6</f>
        <v>Neratovice - úprava přechodů na komunikacích II/101 a III/0099, zvýšení bezpečnosti chodců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spans="2:21" ht="30" customHeight="1">
      <c r="B79" s="28"/>
      <c r="C79" s="40" t="s">
        <v>194</v>
      </c>
      <c r="D79" s="33"/>
      <c r="E79" s="33"/>
      <c r="F79" s="165" t="s">
        <v>195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pans="2:21" s="1" customFormat="1" ht="36.95" customHeight="1">
      <c r="B80" s="48"/>
      <c r="C80" s="87" t="s">
        <v>196</v>
      </c>
      <c r="D80" s="49"/>
      <c r="E80" s="49"/>
      <c r="F80" s="89" t="str">
        <f>F8</f>
        <v>01-2 - SO 101 - část Město Neratovice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pans="2:2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pans="2:21" s="1" customFormat="1" ht="18" customHeight="1">
      <c r="B82" s="48"/>
      <c r="C82" s="40" t="s">
        <v>23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6. 11. 2017</v>
      </c>
      <c r="N82" s="92"/>
      <c r="O82" s="92"/>
      <c r="P82" s="92"/>
      <c r="Q82" s="49"/>
      <c r="R82" s="50"/>
      <c r="T82" s="181"/>
      <c r="U82" s="181"/>
    </row>
    <row r="83" spans="2:21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pans="2:21" s="1" customFormat="1" ht="13.5">
      <c r="B84" s="48"/>
      <c r="C84" s="40" t="s">
        <v>27</v>
      </c>
      <c r="D84" s="49"/>
      <c r="E84" s="49"/>
      <c r="F84" s="35" t="str">
        <f>E13</f>
        <v>Město Neratovice</v>
      </c>
      <c r="G84" s="49"/>
      <c r="H84" s="49"/>
      <c r="I84" s="49"/>
      <c r="J84" s="49"/>
      <c r="K84" s="40" t="s">
        <v>33</v>
      </c>
      <c r="L84" s="49"/>
      <c r="M84" s="35" t="str">
        <f>E19</f>
        <v>NOZA s.r.o.Kladno</v>
      </c>
      <c r="N84" s="35"/>
      <c r="O84" s="35"/>
      <c r="P84" s="35"/>
      <c r="Q84" s="35"/>
      <c r="R84" s="50"/>
      <c r="T84" s="181"/>
      <c r="U84" s="181"/>
    </row>
    <row r="85" spans="2:21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36</v>
      </c>
      <c r="L85" s="49"/>
      <c r="M85" s="35" t="str">
        <f>E22</f>
        <v>Neubauerová Soňa, SK-Projekt Ostrov</v>
      </c>
      <c r="N85" s="35"/>
      <c r="O85" s="35"/>
      <c r="P85" s="35"/>
      <c r="Q85" s="35"/>
      <c r="R85" s="50"/>
      <c r="T85" s="181"/>
      <c r="U85" s="181"/>
    </row>
    <row r="86" spans="2:21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pans="2:21" s="1" customFormat="1" ht="29.25" customHeight="1">
      <c r="B87" s="48"/>
      <c r="C87" s="183" t="s">
        <v>200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201</v>
      </c>
      <c r="O87" s="161"/>
      <c r="P87" s="161"/>
      <c r="Q87" s="161"/>
      <c r="R87" s="50"/>
      <c r="T87" s="181"/>
      <c r="U87" s="181"/>
    </row>
    <row r="88" spans="2:21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pans="2:47" s="1" customFormat="1" ht="29.25" customHeight="1">
      <c r="B89" s="48"/>
      <c r="C89" s="184" t="s">
        <v>202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N125</f>
        <v>0</v>
      </c>
      <c r="O89" s="185"/>
      <c r="P89" s="185"/>
      <c r="Q89" s="185"/>
      <c r="R89" s="50"/>
      <c r="T89" s="181"/>
      <c r="U89" s="181"/>
      <c r="AU89" s="24" t="s">
        <v>203</v>
      </c>
    </row>
    <row r="90" spans="2:21" s="7" customFormat="1" ht="24.95" customHeight="1">
      <c r="B90" s="186"/>
      <c r="C90" s="187"/>
      <c r="D90" s="188" t="s">
        <v>204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N126</f>
        <v>0</v>
      </c>
      <c r="O90" s="187"/>
      <c r="P90" s="187"/>
      <c r="Q90" s="187"/>
      <c r="R90" s="190"/>
      <c r="T90" s="191"/>
      <c r="U90" s="191"/>
    </row>
    <row r="91" spans="2:21" s="8" customFormat="1" ht="19.9" customHeight="1">
      <c r="B91" s="192"/>
      <c r="C91" s="136"/>
      <c r="D91" s="149" t="s">
        <v>205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N127</f>
        <v>0</v>
      </c>
      <c r="O91" s="136"/>
      <c r="P91" s="136"/>
      <c r="Q91" s="136"/>
      <c r="R91" s="193"/>
      <c r="T91" s="194"/>
      <c r="U91" s="194"/>
    </row>
    <row r="92" spans="2:21" s="8" customFormat="1" ht="19.9" customHeight="1">
      <c r="B92" s="192"/>
      <c r="C92" s="136"/>
      <c r="D92" s="149" t="s">
        <v>206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38">
        <f>N143</f>
        <v>0</v>
      </c>
      <c r="O92" s="136"/>
      <c r="P92" s="136"/>
      <c r="Q92" s="136"/>
      <c r="R92" s="193"/>
      <c r="T92" s="194"/>
      <c r="U92" s="194"/>
    </row>
    <row r="93" spans="2:21" s="8" customFormat="1" ht="19.9" customHeight="1">
      <c r="B93" s="192"/>
      <c r="C93" s="136"/>
      <c r="D93" s="149" t="s">
        <v>207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8">
        <f>N157</f>
        <v>0</v>
      </c>
      <c r="O93" s="136"/>
      <c r="P93" s="136"/>
      <c r="Q93" s="136"/>
      <c r="R93" s="193"/>
      <c r="T93" s="194"/>
      <c r="U93" s="194"/>
    </row>
    <row r="94" spans="2:21" s="8" customFormat="1" ht="19.9" customHeight="1">
      <c r="B94" s="192"/>
      <c r="C94" s="136"/>
      <c r="D94" s="149" t="s">
        <v>208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8">
        <f>N181</f>
        <v>0</v>
      </c>
      <c r="O94" s="136"/>
      <c r="P94" s="136"/>
      <c r="Q94" s="136"/>
      <c r="R94" s="193"/>
      <c r="T94" s="194"/>
      <c r="U94" s="194"/>
    </row>
    <row r="95" spans="2:21" s="8" customFormat="1" ht="19.9" customHeight="1">
      <c r="B95" s="192"/>
      <c r="C95" s="136"/>
      <c r="D95" s="149" t="s">
        <v>374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8">
        <f>N198</f>
        <v>0</v>
      </c>
      <c r="O95" s="136"/>
      <c r="P95" s="136"/>
      <c r="Q95" s="136"/>
      <c r="R95" s="193"/>
      <c r="T95" s="194"/>
      <c r="U95" s="194"/>
    </row>
    <row r="96" spans="2:21" s="8" customFormat="1" ht="19.9" customHeight="1">
      <c r="B96" s="192"/>
      <c r="C96" s="136"/>
      <c r="D96" s="149" t="s">
        <v>210</v>
      </c>
      <c r="E96" s="136"/>
      <c r="F96" s="136"/>
      <c r="G96" s="136"/>
      <c r="H96" s="136"/>
      <c r="I96" s="136"/>
      <c r="J96" s="136"/>
      <c r="K96" s="136"/>
      <c r="L96" s="136"/>
      <c r="M96" s="136"/>
      <c r="N96" s="138">
        <f>N206</f>
        <v>0</v>
      </c>
      <c r="O96" s="136"/>
      <c r="P96" s="136"/>
      <c r="Q96" s="136"/>
      <c r="R96" s="193"/>
      <c r="T96" s="194"/>
      <c r="U96" s="194"/>
    </row>
    <row r="97" spans="2:21" s="7" customFormat="1" ht="24.95" customHeight="1">
      <c r="B97" s="186"/>
      <c r="C97" s="187"/>
      <c r="D97" s="188" t="s">
        <v>375</v>
      </c>
      <c r="E97" s="187"/>
      <c r="F97" s="187"/>
      <c r="G97" s="187"/>
      <c r="H97" s="187"/>
      <c r="I97" s="187"/>
      <c r="J97" s="187"/>
      <c r="K97" s="187"/>
      <c r="L97" s="187"/>
      <c r="M97" s="187"/>
      <c r="N97" s="189">
        <f>N218</f>
        <v>0</v>
      </c>
      <c r="O97" s="187"/>
      <c r="P97" s="187"/>
      <c r="Q97" s="187"/>
      <c r="R97" s="190"/>
      <c r="T97" s="191"/>
      <c r="U97" s="191"/>
    </row>
    <row r="98" spans="2:21" s="1" customFormat="1" ht="21.8" customHeight="1"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50"/>
      <c r="T98" s="181"/>
      <c r="U98" s="181"/>
    </row>
    <row r="99" spans="2:21" s="1" customFormat="1" ht="29.25" customHeight="1">
      <c r="B99" s="48"/>
      <c r="C99" s="184" t="s">
        <v>213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185">
        <f>ROUND(N100+N101+N102+N103+N104+N105,2)</f>
        <v>0</v>
      </c>
      <c r="O99" s="195"/>
      <c r="P99" s="195"/>
      <c r="Q99" s="195"/>
      <c r="R99" s="50"/>
      <c r="T99" s="196"/>
      <c r="U99" s="197" t="s">
        <v>42</v>
      </c>
    </row>
    <row r="100" spans="2:65" s="1" customFormat="1" ht="18" customHeight="1">
      <c r="B100" s="48"/>
      <c r="C100" s="49"/>
      <c r="D100" s="155" t="s">
        <v>214</v>
      </c>
      <c r="E100" s="149"/>
      <c r="F100" s="149"/>
      <c r="G100" s="149"/>
      <c r="H100" s="149"/>
      <c r="I100" s="49"/>
      <c r="J100" s="49"/>
      <c r="K100" s="49"/>
      <c r="L100" s="49"/>
      <c r="M100" s="49"/>
      <c r="N100" s="150">
        <f>ROUND(N89*T100,2)</f>
        <v>0</v>
      </c>
      <c r="O100" s="138"/>
      <c r="P100" s="138"/>
      <c r="Q100" s="138"/>
      <c r="R100" s="50"/>
      <c r="S100" s="198"/>
      <c r="T100" s="199"/>
      <c r="U100" s="200" t="s">
        <v>43</v>
      </c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201" t="s">
        <v>215</v>
      </c>
      <c r="AZ100" s="198"/>
      <c r="BA100" s="198"/>
      <c r="BB100" s="198"/>
      <c r="BC100" s="198"/>
      <c r="BD100" s="198"/>
      <c r="BE100" s="202">
        <f>IF(U100="základní",N100,0)</f>
        <v>0</v>
      </c>
      <c r="BF100" s="202">
        <f>IF(U100="snížená",N100,0)</f>
        <v>0</v>
      </c>
      <c r="BG100" s="202">
        <f>IF(U100="zákl. přenesená",N100,0)</f>
        <v>0</v>
      </c>
      <c r="BH100" s="202">
        <f>IF(U100="sníž. přenesená",N100,0)</f>
        <v>0</v>
      </c>
      <c r="BI100" s="202">
        <f>IF(U100="nulová",N100,0)</f>
        <v>0</v>
      </c>
      <c r="BJ100" s="201" t="s">
        <v>85</v>
      </c>
      <c r="BK100" s="198"/>
      <c r="BL100" s="198"/>
      <c r="BM100" s="198"/>
    </row>
    <row r="101" spans="2:65" s="1" customFormat="1" ht="18" customHeight="1">
      <c r="B101" s="48"/>
      <c r="C101" s="49"/>
      <c r="D101" s="155" t="s">
        <v>216</v>
      </c>
      <c r="E101" s="149"/>
      <c r="F101" s="149"/>
      <c r="G101" s="149"/>
      <c r="H101" s="149"/>
      <c r="I101" s="49"/>
      <c r="J101" s="49"/>
      <c r="K101" s="49"/>
      <c r="L101" s="49"/>
      <c r="M101" s="49"/>
      <c r="N101" s="150">
        <f>ROUND(N89*T101,2)</f>
        <v>0</v>
      </c>
      <c r="O101" s="138"/>
      <c r="P101" s="138"/>
      <c r="Q101" s="138"/>
      <c r="R101" s="50"/>
      <c r="S101" s="198"/>
      <c r="T101" s="199"/>
      <c r="U101" s="200" t="s">
        <v>43</v>
      </c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201" t="s">
        <v>215</v>
      </c>
      <c r="AZ101" s="198"/>
      <c r="BA101" s="198"/>
      <c r="BB101" s="198"/>
      <c r="BC101" s="198"/>
      <c r="BD101" s="198"/>
      <c r="BE101" s="202">
        <f>IF(U101="základní",N101,0)</f>
        <v>0</v>
      </c>
      <c r="BF101" s="202">
        <f>IF(U101="snížená",N101,0)</f>
        <v>0</v>
      </c>
      <c r="BG101" s="202">
        <f>IF(U101="zákl. přenesená",N101,0)</f>
        <v>0</v>
      </c>
      <c r="BH101" s="202">
        <f>IF(U101="sníž. přenesená",N101,0)</f>
        <v>0</v>
      </c>
      <c r="BI101" s="202">
        <f>IF(U101="nulová",N101,0)</f>
        <v>0</v>
      </c>
      <c r="BJ101" s="201" t="s">
        <v>85</v>
      </c>
      <c r="BK101" s="198"/>
      <c r="BL101" s="198"/>
      <c r="BM101" s="198"/>
    </row>
    <row r="102" spans="2:65" s="1" customFormat="1" ht="18" customHeight="1">
      <c r="B102" s="48"/>
      <c r="C102" s="49"/>
      <c r="D102" s="155" t="s">
        <v>217</v>
      </c>
      <c r="E102" s="149"/>
      <c r="F102" s="149"/>
      <c r="G102" s="149"/>
      <c r="H102" s="149"/>
      <c r="I102" s="49"/>
      <c r="J102" s="49"/>
      <c r="K102" s="49"/>
      <c r="L102" s="49"/>
      <c r="M102" s="49"/>
      <c r="N102" s="150">
        <f>ROUND(N89*T102,2)</f>
        <v>0</v>
      </c>
      <c r="O102" s="138"/>
      <c r="P102" s="138"/>
      <c r="Q102" s="138"/>
      <c r="R102" s="50"/>
      <c r="S102" s="198"/>
      <c r="T102" s="199"/>
      <c r="U102" s="200" t="s">
        <v>43</v>
      </c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201" t="s">
        <v>215</v>
      </c>
      <c r="AZ102" s="198"/>
      <c r="BA102" s="198"/>
      <c r="BB102" s="198"/>
      <c r="BC102" s="198"/>
      <c r="BD102" s="198"/>
      <c r="BE102" s="202">
        <f>IF(U102="základní",N102,0)</f>
        <v>0</v>
      </c>
      <c r="BF102" s="202">
        <f>IF(U102="snížená",N102,0)</f>
        <v>0</v>
      </c>
      <c r="BG102" s="202">
        <f>IF(U102="zákl. přenesená",N102,0)</f>
        <v>0</v>
      </c>
      <c r="BH102" s="202">
        <f>IF(U102="sníž. přenesená",N102,0)</f>
        <v>0</v>
      </c>
      <c r="BI102" s="202">
        <f>IF(U102="nulová",N102,0)</f>
        <v>0</v>
      </c>
      <c r="BJ102" s="201" t="s">
        <v>85</v>
      </c>
      <c r="BK102" s="198"/>
      <c r="BL102" s="198"/>
      <c r="BM102" s="198"/>
    </row>
    <row r="103" spans="2:65" s="1" customFormat="1" ht="18" customHeight="1">
      <c r="B103" s="48"/>
      <c r="C103" s="49"/>
      <c r="D103" s="155" t="s">
        <v>218</v>
      </c>
      <c r="E103" s="149"/>
      <c r="F103" s="149"/>
      <c r="G103" s="149"/>
      <c r="H103" s="149"/>
      <c r="I103" s="49"/>
      <c r="J103" s="49"/>
      <c r="K103" s="49"/>
      <c r="L103" s="49"/>
      <c r="M103" s="49"/>
      <c r="N103" s="150">
        <f>ROUND(N89*T103,2)</f>
        <v>0</v>
      </c>
      <c r="O103" s="138"/>
      <c r="P103" s="138"/>
      <c r="Q103" s="138"/>
      <c r="R103" s="50"/>
      <c r="S103" s="198"/>
      <c r="T103" s="199"/>
      <c r="U103" s="200" t="s">
        <v>43</v>
      </c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201" t="s">
        <v>215</v>
      </c>
      <c r="AZ103" s="198"/>
      <c r="BA103" s="198"/>
      <c r="BB103" s="198"/>
      <c r="BC103" s="198"/>
      <c r="BD103" s="198"/>
      <c r="BE103" s="202">
        <f>IF(U103="základní",N103,0)</f>
        <v>0</v>
      </c>
      <c r="BF103" s="202">
        <f>IF(U103="snížená",N103,0)</f>
        <v>0</v>
      </c>
      <c r="BG103" s="202">
        <f>IF(U103="zákl. přenesená",N103,0)</f>
        <v>0</v>
      </c>
      <c r="BH103" s="202">
        <f>IF(U103="sníž. přenesená",N103,0)</f>
        <v>0</v>
      </c>
      <c r="BI103" s="202">
        <f>IF(U103="nulová",N103,0)</f>
        <v>0</v>
      </c>
      <c r="BJ103" s="201" t="s">
        <v>85</v>
      </c>
      <c r="BK103" s="198"/>
      <c r="BL103" s="198"/>
      <c r="BM103" s="198"/>
    </row>
    <row r="104" spans="2:65" s="1" customFormat="1" ht="18" customHeight="1">
      <c r="B104" s="48"/>
      <c r="C104" s="49"/>
      <c r="D104" s="155" t="s">
        <v>219</v>
      </c>
      <c r="E104" s="149"/>
      <c r="F104" s="149"/>
      <c r="G104" s="149"/>
      <c r="H104" s="149"/>
      <c r="I104" s="49"/>
      <c r="J104" s="49"/>
      <c r="K104" s="49"/>
      <c r="L104" s="49"/>
      <c r="M104" s="49"/>
      <c r="N104" s="150">
        <f>ROUND(N89*T104,2)</f>
        <v>0</v>
      </c>
      <c r="O104" s="138"/>
      <c r="P104" s="138"/>
      <c r="Q104" s="138"/>
      <c r="R104" s="50"/>
      <c r="S104" s="198"/>
      <c r="T104" s="199"/>
      <c r="U104" s="200" t="s">
        <v>43</v>
      </c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201" t="s">
        <v>215</v>
      </c>
      <c r="AZ104" s="198"/>
      <c r="BA104" s="198"/>
      <c r="BB104" s="198"/>
      <c r="BC104" s="198"/>
      <c r="BD104" s="198"/>
      <c r="BE104" s="202">
        <f>IF(U104="základní",N104,0)</f>
        <v>0</v>
      </c>
      <c r="BF104" s="202">
        <f>IF(U104="snížená",N104,0)</f>
        <v>0</v>
      </c>
      <c r="BG104" s="202">
        <f>IF(U104="zákl. přenesená",N104,0)</f>
        <v>0</v>
      </c>
      <c r="BH104" s="202">
        <f>IF(U104="sníž. přenesená",N104,0)</f>
        <v>0</v>
      </c>
      <c r="BI104" s="202">
        <f>IF(U104="nulová",N104,0)</f>
        <v>0</v>
      </c>
      <c r="BJ104" s="201" t="s">
        <v>85</v>
      </c>
      <c r="BK104" s="198"/>
      <c r="BL104" s="198"/>
      <c r="BM104" s="198"/>
    </row>
    <row r="105" spans="2:65" s="1" customFormat="1" ht="18" customHeight="1">
      <c r="B105" s="48"/>
      <c r="C105" s="49"/>
      <c r="D105" s="149" t="s">
        <v>220</v>
      </c>
      <c r="E105" s="49"/>
      <c r="F105" s="49"/>
      <c r="G105" s="49"/>
      <c r="H105" s="49"/>
      <c r="I105" s="49"/>
      <c r="J105" s="49"/>
      <c r="K105" s="49"/>
      <c r="L105" s="49"/>
      <c r="M105" s="49"/>
      <c r="N105" s="150">
        <f>ROUND(N89*T105,2)</f>
        <v>0</v>
      </c>
      <c r="O105" s="138"/>
      <c r="P105" s="138"/>
      <c r="Q105" s="138"/>
      <c r="R105" s="50"/>
      <c r="S105" s="198"/>
      <c r="T105" s="203"/>
      <c r="U105" s="204" t="s">
        <v>43</v>
      </c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201" t="s">
        <v>221</v>
      </c>
      <c r="AZ105" s="198"/>
      <c r="BA105" s="198"/>
      <c r="BB105" s="198"/>
      <c r="BC105" s="198"/>
      <c r="BD105" s="198"/>
      <c r="BE105" s="202">
        <f>IF(U105="základní",N105,0)</f>
        <v>0</v>
      </c>
      <c r="BF105" s="202">
        <f>IF(U105="snížená",N105,0)</f>
        <v>0</v>
      </c>
      <c r="BG105" s="202">
        <f>IF(U105="zákl. přenesená",N105,0)</f>
        <v>0</v>
      </c>
      <c r="BH105" s="202">
        <f>IF(U105="sníž. přenesená",N105,0)</f>
        <v>0</v>
      </c>
      <c r="BI105" s="202">
        <f>IF(U105="nulová",N105,0)</f>
        <v>0</v>
      </c>
      <c r="BJ105" s="201" t="s">
        <v>85</v>
      </c>
      <c r="BK105" s="198"/>
      <c r="BL105" s="198"/>
      <c r="BM105" s="198"/>
    </row>
    <row r="106" spans="2:21" s="1" customFormat="1" ht="13.5"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50"/>
      <c r="T106" s="181"/>
      <c r="U106" s="181"/>
    </row>
    <row r="107" spans="2:21" s="1" customFormat="1" ht="29.25" customHeight="1">
      <c r="B107" s="48"/>
      <c r="C107" s="160" t="s">
        <v>187</v>
      </c>
      <c r="D107" s="161"/>
      <c r="E107" s="161"/>
      <c r="F107" s="161"/>
      <c r="G107" s="161"/>
      <c r="H107" s="161"/>
      <c r="I107" s="161"/>
      <c r="J107" s="161"/>
      <c r="K107" s="161"/>
      <c r="L107" s="162">
        <f>ROUND(SUM(N89+N99),2)</f>
        <v>0</v>
      </c>
      <c r="M107" s="162"/>
      <c r="N107" s="162"/>
      <c r="O107" s="162"/>
      <c r="P107" s="162"/>
      <c r="Q107" s="162"/>
      <c r="R107" s="50"/>
      <c r="T107" s="181"/>
      <c r="U107" s="181"/>
    </row>
    <row r="108" spans="2:21" s="1" customFormat="1" ht="6.95" customHeight="1">
      <c r="B108" s="77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9"/>
      <c r="T108" s="181"/>
      <c r="U108" s="181"/>
    </row>
    <row r="112" spans="2:18" s="1" customFormat="1" ht="6.95" customHeight="1">
      <c r="B112" s="80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2"/>
    </row>
    <row r="113" spans="2:18" s="1" customFormat="1" ht="36.95" customHeight="1">
      <c r="B113" s="48"/>
      <c r="C113" s="29" t="s">
        <v>222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pans="2:18" s="1" customFormat="1" ht="6.95" customHeight="1"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spans="2:18" s="1" customFormat="1" ht="30" customHeight="1">
      <c r="B115" s="48"/>
      <c r="C115" s="40" t="s">
        <v>18</v>
      </c>
      <c r="D115" s="49"/>
      <c r="E115" s="49"/>
      <c r="F115" s="165" t="str">
        <f>F6</f>
        <v>Neratovice - úprava přechodů na komunikacích II/101 a III/0099, zvýšení bezpečnosti chodců</v>
      </c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9"/>
      <c r="R115" s="50"/>
    </row>
    <row r="116" spans="2:18" ht="30" customHeight="1">
      <c r="B116" s="28"/>
      <c r="C116" s="40" t="s">
        <v>194</v>
      </c>
      <c r="D116" s="33"/>
      <c r="E116" s="33"/>
      <c r="F116" s="165" t="s">
        <v>195</v>
      </c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1"/>
    </row>
    <row r="117" spans="2:18" s="1" customFormat="1" ht="36.95" customHeight="1">
      <c r="B117" s="48"/>
      <c r="C117" s="87" t="s">
        <v>196</v>
      </c>
      <c r="D117" s="49"/>
      <c r="E117" s="49"/>
      <c r="F117" s="89" t="str">
        <f>F8</f>
        <v>01-2 - SO 101 - část Město Neratovice</v>
      </c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50"/>
    </row>
    <row r="118" spans="2:18" s="1" customFormat="1" ht="6.95" customHeight="1"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50"/>
    </row>
    <row r="119" spans="2:18" s="1" customFormat="1" ht="18" customHeight="1">
      <c r="B119" s="48"/>
      <c r="C119" s="40" t="s">
        <v>23</v>
      </c>
      <c r="D119" s="49"/>
      <c r="E119" s="49"/>
      <c r="F119" s="35" t="str">
        <f>F10</f>
        <v xml:space="preserve"> </v>
      </c>
      <c r="G119" s="49"/>
      <c r="H119" s="49"/>
      <c r="I119" s="49"/>
      <c r="J119" s="49"/>
      <c r="K119" s="40" t="s">
        <v>25</v>
      </c>
      <c r="L119" s="49"/>
      <c r="M119" s="92" t="str">
        <f>IF(O10="","",O10)</f>
        <v>6. 11. 2017</v>
      </c>
      <c r="N119" s="92"/>
      <c r="O119" s="92"/>
      <c r="P119" s="92"/>
      <c r="Q119" s="49"/>
      <c r="R119" s="50"/>
    </row>
    <row r="120" spans="2:18" s="1" customFormat="1" ht="6.95" customHeight="1"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50"/>
    </row>
    <row r="121" spans="2:18" s="1" customFormat="1" ht="13.5">
      <c r="B121" s="48"/>
      <c r="C121" s="40" t="s">
        <v>27</v>
      </c>
      <c r="D121" s="49"/>
      <c r="E121" s="49"/>
      <c r="F121" s="35" t="str">
        <f>E13</f>
        <v>Město Neratovice</v>
      </c>
      <c r="G121" s="49"/>
      <c r="H121" s="49"/>
      <c r="I121" s="49"/>
      <c r="J121" s="49"/>
      <c r="K121" s="40" t="s">
        <v>33</v>
      </c>
      <c r="L121" s="49"/>
      <c r="M121" s="35" t="str">
        <f>E19</f>
        <v>NOZA s.r.o.Kladno</v>
      </c>
      <c r="N121" s="35"/>
      <c r="O121" s="35"/>
      <c r="P121" s="35"/>
      <c r="Q121" s="35"/>
      <c r="R121" s="50"/>
    </row>
    <row r="122" spans="2:18" s="1" customFormat="1" ht="14.4" customHeight="1">
      <c r="B122" s="48"/>
      <c r="C122" s="40" t="s">
        <v>31</v>
      </c>
      <c r="D122" s="49"/>
      <c r="E122" s="49"/>
      <c r="F122" s="35" t="str">
        <f>IF(E16="","",E16)</f>
        <v>Vyplň údaj</v>
      </c>
      <c r="G122" s="49"/>
      <c r="H122" s="49"/>
      <c r="I122" s="49"/>
      <c r="J122" s="49"/>
      <c r="K122" s="40" t="s">
        <v>36</v>
      </c>
      <c r="L122" s="49"/>
      <c r="M122" s="35" t="str">
        <f>E22</f>
        <v>Neubauerová Soňa, SK-Projekt Ostrov</v>
      </c>
      <c r="N122" s="35"/>
      <c r="O122" s="35"/>
      <c r="P122" s="35"/>
      <c r="Q122" s="35"/>
      <c r="R122" s="50"/>
    </row>
    <row r="123" spans="2:18" s="1" customFormat="1" ht="10.3" customHeight="1"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50"/>
    </row>
    <row r="124" spans="2:27" s="9" customFormat="1" ht="29.25" customHeight="1">
      <c r="B124" s="205"/>
      <c r="C124" s="206" t="s">
        <v>223</v>
      </c>
      <c r="D124" s="207" t="s">
        <v>224</v>
      </c>
      <c r="E124" s="207" t="s">
        <v>60</v>
      </c>
      <c r="F124" s="207" t="s">
        <v>225</v>
      </c>
      <c r="G124" s="207"/>
      <c r="H124" s="207"/>
      <c r="I124" s="207"/>
      <c r="J124" s="207" t="s">
        <v>226</v>
      </c>
      <c r="K124" s="207" t="s">
        <v>227</v>
      </c>
      <c r="L124" s="207" t="s">
        <v>228</v>
      </c>
      <c r="M124" s="207"/>
      <c r="N124" s="207" t="s">
        <v>201</v>
      </c>
      <c r="O124" s="207"/>
      <c r="P124" s="207"/>
      <c r="Q124" s="208"/>
      <c r="R124" s="209"/>
      <c r="T124" s="108" t="s">
        <v>229</v>
      </c>
      <c r="U124" s="109" t="s">
        <v>42</v>
      </c>
      <c r="V124" s="109" t="s">
        <v>230</v>
      </c>
      <c r="W124" s="109" t="s">
        <v>231</v>
      </c>
      <c r="X124" s="109" t="s">
        <v>232</v>
      </c>
      <c r="Y124" s="109" t="s">
        <v>233</v>
      </c>
      <c r="Z124" s="109" t="s">
        <v>234</v>
      </c>
      <c r="AA124" s="110" t="s">
        <v>235</v>
      </c>
    </row>
    <row r="125" spans="2:63" s="1" customFormat="1" ht="29.25" customHeight="1">
      <c r="B125" s="48"/>
      <c r="C125" s="112" t="s">
        <v>198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210">
        <f>BK125</f>
        <v>0</v>
      </c>
      <c r="O125" s="211"/>
      <c r="P125" s="211"/>
      <c r="Q125" s="211"/>
      <c r="R125" s="50"/>
      <c r="T125" s="111"/>
      <c r="U125" s="69"/>
      <c r="V125" s="69"/>
      <c r="W125" s="212">
        <f>W126+W218+W225</f>
        <v>0</v>
      </c>
      <c r="X125" s="69"/>
      <c r="Y125" s="212">
        <f>Y126+Y218+Y225</f>
        <v>17.883039999999998</v>
      </c>
      <c r="Z125" s="69"/>
      <c r="AA125" s="213">
        <f>AA126+AA218+AA225</f>
        <v>16.957</v>
      </c>
      <c r="AT125" s="24" t="s">
        <v>77</v>
      </c>
      <c r="AU125" s="24" t="s">
        <v>203</v>
      </c>
      <c r="BK125" s="214">
        <f>BK126+BK218+BK225</f>
        <v>0</v>
      </c>
    </row>
    <row r="126" spans="2:63" s="10" customFormat="1" ht="37.4" customHeight="1">
      <c r="B126" s="215"/>
      <c r="C126" s="216"/>
      <c r="D126" s="217" t="s">
        <v>204</v>
      </c>
      <c r="E126" s="217"/>
      <c r="F126" s="217"/>
      <c r="G126" s="217"/>
      <c r="H126" s="217"/>
      <c r="I126" s="217"/>
      <c r="J126" s="217"/>
      <c r="K126" s="217"/>
      <c r="L126" s="217"/>
      <c r="M126" s="217"/>
      <c r="N126" s="218">
        <f>BK126</f>
        <v>0</v>
      </c>
      <c r="O126" s="189"/>
      <c r="P126" s="189"/>
      <c r="Q126" s="189"/>
      <c r="R126" s="219"/>
      <c r="T126" s="220"/>
      <c r="U126" s="216"/>
      <c r="V126" s="216"/>
      <c r="W126" s="221">
        <f>W127+W143+W157+W181+W198+W206</f>
        <v>0</v>
      </c>
      <c r="X126" s="216"/>
      <c r="Y126" s="221">
        <f>Y127+Y143+Y157+Y181+Y198+Y206</f>
        <v>17.883039999999998</v>
      </c>
      <c r="Z126" s="216"/>
      <c r="AA126" s="222">
        <f>AA127+AA143+AA157+AA181+AA198+AA206</f>
        <v>16.957</v>
      </c>
      <c r="AR126" s="223" t="s">
        <v>85</v>
      </c>
      <c r="AT126" s="224" t="s">
        <v>77</v>
      </c>
      <c r="AU126" s="224" t="s">
        <v>78</v>
      </c>
      <c r="AY126" s="223" t="s">
        <v>236</v>
      </c>
      <c r="BK126" s="225">
        <f>BK127+BK143+BK157+BK181+BK198+BK206</f>
        <v>0</v>
      </c>
    </row>
    <row r="127" spans="2:63" s="10" customFormat="1" ht="19.9" customHeight="1">
      <c r="B127" s="215"/>
      <c r="C127" s="216"/>
      <c r="D127" s="226" t="s">
        <v>205</v>
      </c>
      <c r="E127" s="226"/>
      <c r="F127" s="226"/>
      <c r="G127" s="226"/>
      <c r="H127" s="226"/>
      <c r="I127" s="226"/>
      <c r="J127" s="226"/>
      <c r="K127" s="226"/>
      <c r="L127" s="226"/>
      <c r="M127" s="226"/>
      <c r="N127" s="227">
        <f>BK127</f>
        <v>0</v>
      </c>
      <c r="O127" s="228"/>
      <c r="P127" s="228"/>
      <c r="Q127" s="228"/>
      <c r="R127" s="219"/>
      <c r="T127" s="220"/>
      <c r="U127" s="216"/>
      <c r="V127" s="216"/>
      <c r="W127" s="221">
        <f>SUM(W128:W142)</f>
        <v>0</v>
      </c>
      <c r="X127" s="216"/>
      <c r="Y127" s="221">
        <f>SUM(Y128:Y142)</f>
        <v>0.79018</v>
      </c>
      <c r="Z127" s="216"/>
      <c r="AA127" s="222">
        <f>SUM(AA128:AA142)</f>
        <v>0</v>
      </c>
      <c r="AR127" s="223" t="s">
        <v>85</v>
      </c>
      <c r="AT127" s="224" t="s">
        <v>77</v>
      </c>
      <c r="AU127" s="224" t="s">
        <v>85</v>
      </c>
      <c r="AY127" s="223" t="s">
        <v>236</v>
      </c>
      <c r="BK127" s="225">
        <f>SUM(BK128:BK142)</f>
        <v>0</v>
      </c>
    </row>
    <row r="128" spans="2:65" s="1" customFormat="1" ht="25.5" customHeight="1">
      <c r="B128" s="48"/>
      <c r="C128" s="229" t="s">
        <v>85</v>
      </c>
      <c r="D128" s="229" t="s">
        <v>237</v>
      </c>
      <c r="E128" s="230" t="s">
        <v>238</v>
      </c>
      <c r="F128" s="231" t="s">
        <v>239</v>
      </c>
      <c r="G128" s="231"/>
      <c r="H128" s="231"/>
      <c r="I128" s="231"/>
      <c r="J128" s="232" t="s">
        <v>240</v>
      </c>
      <c r="K128" s="233">
        <v>24</v>
      </c>
      <c r="L128" s="234">
        <v>0</v>
      </c>
      <c r="M128" s="235"/>
      <c r="N128" s="233">
        <f>ROUND(L128*K128,2)</f>
        <v>0</v>
      </c>
      <c r="O128" s="233"/>
      <c r="P128" s="233"/>
      <c r="Q128" s="233"/>
      <c r="R128" s="50"/>
      <c r="T128" s="236" t="s">
        <v>21</v>
      </c>
      <c r="U128" s="58" t="s">
        <v>43</v>
      </c>
      <c r="V128" s="49"/>
      <c r="W128" s="237">
        <f>V128*K128</f>
        <v>0</v>
      </c>
      <c r="X128" s="237">
        <v>0</v>
      </c>
      <c r="Y128" s="237">
        <f>X128*K128</f>
        <v>0</v>
      </c>
      <c r="Z128" s="237">
        <v>0</v>
      </c>
      <c r="AA128" s="238">
        <f>Z128*K128</f>
        <v>0</v>
      </c>
      <c r="AR128" s="24" t="s">
        <v>241</v>
      </c>
      <c r="AT128" s="24" t="s">
        <v>237</v>
      </c>
      <c r="AU128" s="24" t="s">
        <v>90</v>
      </c>
      <c r="AY128" s="24" t="s">
        <v>236</v>
      </c>
      <c r="BE128" s="154">
        <f>IF(U128="základní",N128,0)</f>
        <v>0</v>
      </c>
      <c r="BF128" s="154">
        <f>IF(U128="snížená",N128,0)</f>
        <v>0</v>
      </c>
      <c r="BG128" s="154">
        <f>IF(U128="zákl. přenesená",N128,0)</f>
        <v>0</v>
      </c>
      <c r="BH128" s="154">
        <f>IF(U128="sníž. přenesená",N128,0)</f>
        <v>0</v>
      </c>
      <c r="BI128" s="154">
        <f>IF(U128="nulová",N128,0)</f>
        <v>0</v>
      </c>
      <c r="BJ128" s="24" t="s">
        <v>85</v>
      </c>
      <c r="BK128" s="154">
        <f>ROUND(L128*K128,2)</f>
        <v>0</v>
      </c>
      <c r="BL128" s="24" t="s">
        <v>241</v>
      </c>
      <c r="BM128" s="24" t="s">
        <v>376</v>
      </c>
    </row>
    <row r="129" spans="2:51" s="11" customFormat="1" ht="16.5" customHeight="1">
      <c r="B129" s="239"/>
      <c r="C129" s="240"/>
      <c r="D129" s="240"/>
      <c r="E129" s="241" t="s">
        <v>21</v>
      </c>
      <c r="F129" s="242" t="s">
        <v>243</v>
      </c>
      <c r="G129" s="243"/>
      <c r="H129" s="243"/>
      <c r="I129" s="243"/>
      <c r="J129" s="240"/>
      <c r="K129" s="241" t="s">
        <v>21</v>
      </c>
      <c r="L129" s="240"/>
      <c r="M129" s="240"/>
      <c r="N129" s="240"/>
      <c r="O129" s="240"/>
      <c r="P129" s="240"/>
      <c r="Q129" s="240"/>
      <c r="R129" s="244"/>
      <c r="T129" s="245"/>
      <c r="U129" s="240"/>
      <c r="V129" s="240"/>
      <c r="W129" s="240"/>
      <c r="X129" s="240"/>
      <c r="Y129" s="240"/>
      <c r="Z129" s="240"/>
      <c r="AA129" s="246"/>
      <c r="AT129" s="247" t="s">
        <v>244</v>
      </c>
      <c r="AU129" s="247" t="s">
        <v>90</v>
      </c>
      <c r="AV129" s="11" t="s">
        <v>85</v>
      </c>
      <c r="AW129" s="11" t="s">
        <v>35</v>
      </c>
      <c r="AX129" s="11" t="s">
        <v>78</v>
      </c>
      <c r="AY129" s="247" t="s">
        <v>236</v>
      </c>
    </row>
    <row r="130" spans="2:51" s="12" customFormat="1" ht="16.5" customHeight="1">
      <c r="B130" s="248"/>
      <c r="C130" s="249"/>
      <c r="D130" s="249"/>
      <c r="E130" s="250" t="s">
        <v>21</v>
      </c>
      <c r="F130" s="251" t="s">
        <v>352</v>
      </c>
      <c r="G130" s="249"/>
      <c r="H130" s="249"/>
      <c r="I130" s="249"/>
      <c r="J130" s="249"/>
      <c r="K130" s="252">
        <v>24</v>
      </c>
      <c r="L130" s="249"/>
      <c r="M130" s="249"/>
      <c r="N130" s="249"/>
      <c r="O130" s="249"/>
      <c r="P130" s="249"/>
      <c r="Q130" s="249"/>
      <c r="R130" s="253"/>
      <c r="T130" s="254"/>
      <c r="U130" s="249"/>
      <c r="V130" s="249"/>
      <c r="W130" s="249"/>
      <c r="X130" s="249"/>
      <c r="Y130" s="249"/>
      <c r="Z130" s="249"/>
      <c r="AA130" s="255"/>
      <c r="AT130" s="256" t="s">
        <v>244</v>
      </c>
      <c r="AU130" s="256" t="s">
        <v>90</v>
      </c>
      <c r="AV130" s="12" t="s">
        <v>90</v>
      </c>
      <c r="AW130" s="12" t="s">
        <v>35</v>
      </c>
      <c r="AX130" s="12" t="s">
        <v>85</v>
      </c>
      <c r="AY130" s="256" t="s">
        <v>236</v>
      </c>
    </row>
    <row r="131" spans="2:65" s="1" customFormat="1" ht="25.5" customHeight="1">
      <c r="B131" s="48"/>
      <c r="C131" s="229" t="s">
        <v>90</v>
      </c>
      <c r="D131" s="229" t="s">
        <v>237</v>
      </c>
      <c r="E131" s="230" t="s">
        <v>377</v>
      </c>
      <c r="F131" s="231" t="s">
        <v>378</v>
      </c>
      <c r="G131" s="231"/>
      <c r="H131" s="231"/>
      <c r="I131" s="231"/>
      <c r="J131" s="232" t="s">
        <v>240</v>
      </c>
      <c r="K131" s="233">
        <v>3.5</v>
      </c>
      <c r="L131" s="234">
        <v>0</v>
      </c>
      <c r="M131" s="235"/>
      <c r="N131" s="233">
        <f>ROUND(L131*K131,2)</f>
        <v>0</v>
      </c>
      <c r="O131" s="233"/>
      <c r="P131" s="233"/>
      <c r="Q131" s="233"/>
      <c r="R131" s="50"/>
      <c r="T131" s="236" t="s">
        <v>21</v>
      </c>
      <c r="U131" s="58" t="s">
        <v>43</v>
      </c>
      <c r="V131" s="49"/>
      <c r="W131" s="237">
        <f>V131*K131</f>
        <v>0</v>
      </c>
      <c r="X131" s="237">
        <v>0</v>
      </c>
      <c r="Y131" s="237">
        <f>X131*K131</f>
        <v>0</v>
      </c>
      <c r="Z131" s="237">
        <v>0</v>
      </c>
      <c r="AA131" s="238">
        <f>Z131*K131</f>
        <v>0</v>
      </c>
      <c r="AR131" s="24" t="s">
        <v>241</v>
      </c>
      <c r="AT131" s="24" t="s">
        <v>237</v>
      </c>
      <c r="AU131" s="24" t="s">
        <v>90</v>
      </c>
      <c r="AY131" s="24" t="s">
        <v>236</v>
      </c>
      <c r="BE131" s="154">
        <f>IF(U131="základní",N131,0)</f>
        <v>0</v>
      </c>
      <c r="BF131" s="154">
        <f>IF(U131="snížená",N131,0)</f>
        <v>0</v>
      </c>
      <c r="BG131" s="154">
        <f>IF(U131="zákl. přenesená",N131,0)</f>
        <v>0</v>
      </c>
      <c r="BH131" s="154">
        <f>IF(U131="sníž. přenesená",N131,0)</f>
        <v>0</v>
      </c>
      <c r="BI131" s="154">
        <f>IF(U131="nulová",N131,0)</f>
        <v>0</v>
      </c>
      <c r="BJ131" s="24" t="s">
        <v>85</v>
      </c>
      <c r="BK131" s="154">
        <f>ROUND(L131*K131,2)</f>
        <v>0</v>
      </c>
      <c r="BL131" s="24" t="s">
        <v>241</v>
      </c>
      <c r="BM131" s="24" t="s">
        <v>379</v>
      </c>
    </row>
    <row r="132" spans="2:51" s="11" customFormat="1" ht="16.5" customHeight="1">
      <c r="B132" s="239"/>
      <c r="C132" s="240"/>
      <c r="D132" s="240"/>
      <c r="E132" s="241" t="s">
        <v>21</v>
      </c>
      <c r="F132" s="242" t="s">
        <v>380</v>
      </c>
      <c r="G132" s="243"/>
      <c r="H132" s="243"/>
      <c r="I132" s="243"/>
      <c r="J132" s="240"/>
      <c r="K132" s="241" t="s">
        <v>21</v>
      </c>
      <c r="L132" s="240"/>
      <c r="M132" s="240"/>
      <c r="N132" s="240"/>
      <c r="O132" s="240"/>
      <c r="P132" s="240"/>
      <c r="Q132" s="240"/>
      <c r="R132" s="244"/>
      <c r="T132" s="245"/>
      <c r="U132" s="240"/>
      <c r="V132" s="240"/>
      <c r="W132" s="240"/>
      <c r="X132" s="240"/>
      <c r="Y132" s="240"/>
      <c r="Z132" s="240"/>
      <c r="AA132" s="246"/>
      <c r="AT132" s="247" t="s">
        <v>244</v>
      </c>
      <c r="AU132" s="247" t="s">
        <v>90</v>
      </c>
      <c r="AV132" s="11" t="s">
        <v>85</v>
      </c>
      <c r="AW132" s="11" t="s">
        <v>35</v>
      </c>
      <c r="AX132" s="11" t="s">
        <v>78</v>
      </c>
      <c r="AY132" s="247" t="s">
        <v>236</v>
      </c>
    </row>
    <row r="133" spans="2:51" s="11" customFormat="1" ht="16.5" customHeight="1">
      <c r="B133" s="239"/>
      <c r="C133" s="240"/>
      <c r="D133" s="240"/>
      <c r="E133" s="241" t="s">
        <v>21</v>
      </c>
      <c r="F133" s="257" t="s">
        <v>249</v>
      </c>
      <c r="G133" s="240"/>
      <c r="H133" s="240"/>
      <c r="I133" s="240"/>
      <c r="J133" s="240"/>
      <c r="K133" s="241" t="s">
        <v>21</v>
      </c>
      <c r="L133" s="240"/>
      <c r="M133" s="240"/>
      <c r="N133" s="240"/>
      <c r="O133" s="240"/>
      <c r="P133" s="240"/>
      <c r="Q133" s="240"/>
      <c r="R133" s="244"/>
      <c r="T133" s="245"/>
      <c r="U133" s="240"/>
      <c r="V133" s="240"/>
      <c r="W133" s="240"/>
      <c r="X133" s="240"/>
      <c r="Y133" s="240"/>
      <c r="Z133" s="240"/>
      <c r="AA133" s="246"/>
      <c r="AT133" s="247" t="s">
        <v>244</v>
      </c>
      <c r="AU133" s="247" t="s">
        <v>90</v>
      </c>
      <c r="AV133" s="11" t="s">
        <v>85</v>
      </c>
      <c r="AW133" s="11" t="s">
        <v>35</v>
      </c>
      <c r="AX133" s="11" t="s">
        <v>78</v>
      </c>
      <c r="AY133" s="247" t="s">
        <v>236</v>
      </c>
    </row>
    <row r="134" spans="2:51" s="12" customFormat="1" ht="16.5" customHeight="1">
      <c r="B134" s="248"/>
      <c r="C134" s="249"/>
      <c r="D134" s="249"/>
      <c r="E134" s="250" t="s">
        <v>21</v>
      </c>
      <c r="F134" s="251" t="s">
        <v>381</v>
      </c>
      <c r="G134" s="249"/>
      <c r="H134" s="249"/>
      <c r="I134" s="249"/>
      <c r="J134" s="249"/>
      <c r="K134" s="252">
        <v>3.5</v>
      </c>
      <c r="L134" s="249"/>
      <c r="M134" s="249"/>
      <c r="N134" s="249"/>
      <c r="O134" s="249"/>
      <c r="P134" s="249"/>
      <c r="Q134" s="249"/>
      <c r="R134" s="253"/>
      <c r="T134" s="254"/>
      <c r="U134" s="249"/>
      <c r="V134" s="249"/>
      <c r="W134" s="249"/>
      <c r="X134" s="249"/>
      <c r="Y134" s="249"/>
      <c r="Z134" s="249"/>
      <c r="AA134" s="255"/>
      <c r="AT134" s="256" t="s">
        <v>244</v>
      </c>
      <c r="AU134" s="256" t="s">
        <v>90</v>
      </c>
      <c r="AV134" s="12" t="s">
        <v>90</v>
      </c>
      <c r="AW134" s="12" t="s">
        <v>35</v>
      </c>
      <c r="AX134" s="12" t="s">
        <v>85</v>
      </c>
      <c r="AY134" s="256" t="s">
        <v>236</v>
      </c>
    </row>
    <row r="135" spans="2:65" s="1" customFormat="1" ht="38.25" customHeight="1">
      <c r="B135" s="48"/>
      <c r="C135" s="229" t="s">
        <v>250</v>
      </c>
      <c r="D135" s="229" t="s">
        <v>237</v>
      </c>
      <c r="E135" s="230" t="s">
        <v>382</v>
      </c>
      <c r="F135" s="231" t="s">
        <v>383</v>
      </c>
      <c r="G135" s="231"/>
      <c r="H135" s="231"/>
      <c r="I135" s="231"/>
      <c r="J135" s="232" t="s">
        <v>240</v>
      </c>
      <c r="K135" s="233">
        <v>3.5</v>
      </c>
      <c r="L135" s="234">
        <v>0</v>
      </c>
      <c r="M135" s="235"/>
      <c r="N135" s="233">
        <f>ROUND(L135*K135,2)</f>
        <v>0</v>
      </c>
      <c r="O135" s="233"/>
      <c r="P135" s="233"/>
      <c r="Q135" s="233"/>
      <c r="R135" s="50"/>
      <c r="T135" s="236" t="s">
        <v>21</v>
      </c>
      <c r="U135" s="58" t="s">
        <v>43</v>
      </c>
      <c r="V135" s="49"/>
      <c r="W135" s="237">
        <f>V135*K135</f>
        <v>0</v>
      </c>
      <c r="X135" s="237">
        <v>0</v>
      </c>
      <c r="Y135" s="237">
        <f>X135*K135</f>
        <v>0</v>
      </c>
      <c r="Z135" s="237">
        <v>0</v>
      </c>
      <c r="AA135" s="238">
        <f>Z135*K135</f>
        <v>0</v>
      </c>
      <c r="AR135" s="24" t="s">
        <v>241</v>
      </c>
      <c r="AT135" s="24" t="s">
        <v>237</v>
      </c>
      <c r="AU135" s="24" t="s">
        <v>90</v>
      </c>
      <c r="AY135" s="24" t="s">
        <v>236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24" t="s">
        <v>85</v>
      </c>
      <c r="BK135" s="154">
        <f>ROUND(L135*K135,2)</f>
        <v>0</v>
      </c>
      <c r="BL135" s="24" t="s">
        <v>241</v>
      </c>
      <c r="BM135" s="24" t="s">
        <v>384</v>
      </c>
    </row>
    <row r="136" spans="2:51" s="11" customFormat="1" ht="16.5" customHeight="1">
      <c r="B136" s="239"/>
      <c r="C136" s="240"/>
      <c r="D136" s="240"/>
      <c r="E136" s="241" t="s">
        <v>21</v>
      </c>
      <c r="F136" s="242" t="s">
        <v>249</v>
      </c>
      <c r="G136" s="243"/>
      <c r="H136" s="243"/>
      <c r="I136" s="243"/>
      <c r="J136" s="240"/>
      <c r="K136" s="241" t="s">
        <v>21</v>
      </c>
      <c r="L136" s="240"/>
      <c r="M136" s="240"/>
      <c r="N136" s="240"/>
      <c r="O136" s="240"/>
      <c r="P136" s="240"/>
      <c r="Q136" s="240"/>
      <c r="R136" s="244"/>
      <c r="T136" s="245"/>
      <c r="U136" s="240"/>
      <c r="V136" s="240"/>
      <c r="W136" s="240"/>
      <c r="X136" s="240"/>
      <c r="Y136" s="240"/>
      <c r="Z136" s="240"/>
      <c r="AA136" s="246"/>
      <c r="AT136" s="247" t="s">
        <v>244</v>
      </c>
      <c r="AU136" s="247" t="s">
        <v>90</v>
      </c>
      <c r="AV136" s="11" t="s">
        <v>85</v>
      </c>
      <c r="AW136" s="11" t="s">
        <v>35</v>
      </c>
      <c r="AX136" s="11" t="s">
        <v>78</v>
      </c>
      <c r="AY136" s="247" t="s">
        <v>236</v>
      </c>
    </row>
    <row r="137" spans="2:51" s="12" customFormat="1" ht="16.5" customHeight="1">
      <c r="B137" s="248"/>
      <c r="C137" s="249"/>
      <c r="D137" s="249"/>
      <c r="E137" s="250" t="s">
        <v>21</v>
      </c>
      <c r="F137" s="251" t="s">
        <v>381</v>
      </c>
      <c r="G137" s="249"/>
      <c r="H137" s="249"/>
      <c r="I137" s="249"/>
      <c r="J137" s="249"/>
      <c r="K137" s="252">
        <v>3.5</v>
      </c>
      <c r="L137" s="249"/>
      <c r="M137" s="249"/>
      <c r="N137" s="249"/>
      <c r="O137" s="249"/>
      <c r="P137" s="249"/>
      <c r="Q137" s="249"/>
      <c r="R137" s="253"/>
      <c r="T137" s="254"/>
      <c r="U137" s="249"/>
      <c r="V137" s="249"/>
      <c r="W137" s="249"/>
      <c r="X137" s="249"/>
      <c r="Y137" s="249"/>
      <c r="Z137" s="249"/>
      <c r="AA137" s="255"/>
      <c r="AT137" s="256" t="s">
        <v>244</v>
      </c>
      <c r="AU137" s="256" t="s">
        <v>90</v>
      </c>
      <c r="AV137" s="12" t="s">
        <v>90</v>
      </c>
      <c r="AW137" s="12" t="s">
        <v>35</v>
      </c>
      <c r="AX137" s="12" t="s">
        <v>85</v>
      </c>
      <c r="AY137" s="256" t="s">
        <v>236</v>
      </c>
    </row>
    <row r="138" spans="2:65" s="1" customFormat="1" ht="16.5" customHeight="1">
      <c r="B138" s="48"/>
      <c r="C138" s="271" t="s">
        <v>241</v>
      </c>
      <c r="D138" s="271" t="s">
        <v>385</v>
      </c>
      <c r="E138" s="272" t="s">
        <v>386</v>
      </c>
      <c r="F138" s="273" t="s">
        <v>387</v>
      </c>
      <c r="G138" s="273"/>
      <c r="H138" s="273"/>
      <c r="I138" s="273"/>
      <c r="J138" s="274" t="s">
        <v>344</v>
      </c>
      <c r="K138" s="275">
        <v>0.79</v>
      </c>
      <c r="L138" s="276">
        <v>0</v>
      </c>
      <c r="M138" s="277"/>
      <c r="N138" s="275">
        <f>ROUND(L138*K138,2)</f>
        <v>0</v>
      </c>
      <c r="O138" s="233"/>
      <c r="P138" s="233"/>
      <c r="Q138" s="233"/>
      <c r="R138" s="50"/>
      <c r="T138" s="236" t="s">
        <v>21</v>
      </c>
      <c r="U138" s="58" t="s">
        <v>43</v>
      </c>
      <c r="V138" s="49"/>
      <c r="W138" s="237">
        <f>V138*K138</f>
        <v>0</v>
      </c>
      <c r="X138" s="237">
        <v>1</v>
      </c>
      <c r="Y138" s="237">
        <f>X138*K138</f>
        <v>0.79</v>
      </c>
      <c r="Z138" s="237">
        <v>0</v>
      </c>
      <c r="AA138" s="238">
        <f>Z138*K138</f>
        <v>0</v>
      </c>
      <c r="AR138" s="24" t="s">
        <v>274</v>
      </c>
      <c r="AT138" s="24" t="s">
        <v>385</v>
      </c>
      <c r="AU138" s="24" t="s">
        <v>90</v>
      </c>
      <c r="AY138" s="24" t="s">
        <v>236</v>
      </c>
      <c r="BE138" s="154">
        <f>IF(U138="základní",N138,0)</f>
        <v>0</v>
      </c>
      <c r="BF138" s="154">
        <f>IF(U138="snížená",N138,0)</f>
        <v>0</v>
      </c>
      <c r="BG138" s="154">
        <f>IF(U138="zákl. přenesená",N138,0)</f>
        <v>0</v>
      </c>
      <c r="BH138" s="154">
        <f>IF(U138="sníž. přenesená",N138,0)</f>
        <v>0</v>
      </c>
      <c r="BI138" s="154">
        <f>IF(U138="nulová",N138,0)</f>
        <v>0</v>
      </c>
      <c r="BJ138" s="24" t="s">
        <v>85</v>
      </c>
      <c r="BK138" s="154">
        <f>ROUND(L138*K138,2)</f>
        <v>0</v>
      </c>
      <c r="BL138" s="24" t="s">
        <v>241</v>
      </c>
      <c r="BM138" s="24" t="s">
        <v>388</v>
      </c>
    </row>
    <row r="139" spans="2:51" s="12" customFormat="1" ht="16.5" customHeight="1">
      <c r="B139" s="248"/>
      <c r="C139" s="249"/>
      <c r="D139" s="249"/>
      <c r="E139" s="250" t="s">
        <v>21</v>
      </c>
      <c r="F139" s="267" t="s">
        <v>389</v>
      </c>
      <c r="G139" s="268"/>
      <c r="H139" s="268"/>
      <c r="I139" s="268"/>
      <c r="J139" s="249"/>
      <c r="K139" s="252">
        <v>0.79</v>
      </c>
      <c r="L139" s="249"/>
      <c r="M139" s="249"/>
      <c r="N139" s="249"/>
      <c r="O139" s="249"/>
      <c r="P139" s="249"/>
      <c r="Q139" s="249"/>
      <c r="R139" s="253"/>
      <c r="T139" s="254"/>
      <c r="U139" s="249"/>
      <c r="V139" s="249"/>
      <c r="W139" s="249"/>
      <c r="X139" s="249"/>
      <c r="Y139" s="249"/>
      <c r="Z139" s="249"/>
      <c r="AA139" s="255"/>
      <c r="AT139" s="256" t="s">
        <v>244</v>
      </c>
      <c r="AU139" s="256" t="s">
        <v>90</v>
      </c>
      <c r="AV139" s="12" t="s">
        <v>90</v>
      </c>
      <c r="AW139" s="12" t="s">
        <v>35</v>
      </c>
      <c r="AX139" s="12" t="s">
        <v>85</v>
      </c>
      <c r="AY139" s="256" t="s">
        <v>236</v>
      </c>
    </row>
    <row r="140" spans="2:65" s="1" customFormat="1" ht="25.5" customHeight="1">
      <c r="B140" s="48"/>
      <c r="C140" s="229" t="s">
        <v>260</v>
      </c>
      <c r="D140" s="229" t="s">
        <v>237</v>
      </c>
      <c r="E140" s="230" t="s">
        <v>390</v>
      </c>
      <c r="F140" s="231" t="s">
        <v>391</v>
      </c>
      <c r="G140" s="231"/>
      <c r="H140" s="231"/>
      <c r="I140" s="231"/>
      <c r="J140" s="232" t="s">
        <v>240</v>
      </c>
      <c r="K140" s="233">
        <v>3.5</v>
      </c>
      <c r="L140" s="234">
        <v>0</v>
      </c>
      <c r="M140" s="235"/>
      <c r="N140" s="233">
        <f>ROUND(L140*K140,2)</f>
        <v>0</v>
      </c>
      <c r="O140" s="233"/>
      <c r="P140" s="233"/>
      <c r="Q140" s="233"/>
      <c r="R140" s="50"/>
      <c r="T140" s="236" t="s">
        <v>21</v>
      </c>
      <c r="U140" s="58" t="s">
        <v>43</v>
      </c>
      <c r="V140" s="49"/>
      <c r="W140" s="237">
        <f>V140*K140</f>
        <v>0</v>
      </c>
      <c r="X140" s="237">
        <v>0</v>
      </c>
      <c r="Y140" s="237">
        <f>X140*K140</f>
        <v>0</v>
      </c>
      <c r="Z140" s="237">
        <v>0</v>
      </c>
      <c r="AA140" s="238">
        <f>Z140*K140</f>
        <v>0</v>
      </c>
      <c r="AR140" s="24" t="s">
        <v>241</v>
      </c>
      <c r="AT140" s="24" t="s">
        <v>237</v>
      </c>
      <c r="AU140" s="24" t="s">
        <v>90</v>
      </c>
      <c r="AY140" s="24" t="s">
        <v>236</v>
      </c>
      <c r="BE140" s="154">
        <f>IF(U140="základní",N140,0)</f>
        <v>0</v>
      </c>
      <c r="BF140" s="154">
        <f>IF(U140="snížená",N140,0)</f>
        <v>0</v>
      </c>
      <c r="BG140" s="154">
        <f>IF(U140="zákl. přenesená",N140,0)</f>
        <v>0</v>
      </c>
      <c r="BH140" s="154">
        <f>IF(U140="sníž. přenesená",N140,0)</f>
        <v>0</v>
      </c>
      <c r="BI140" s="154">
        <f>IF(U140="nulová",N140,0)</f>
        <v>0</v>
      </c>
      <c r="BJ140" s="24" t="s">
        <v>85</v>
      </c>
      <c r="BK140" s="154">
        <f>ROUND(L140*K140,2)</f>
        <v>0</v>
      </c>
      <c r="BL140" s="24" t="s">
        <v>241</v>
      </c>
      <c r="BM140" s="24" t="s">
        <v>392</v>
      </c>
    </row>
    <row r="141" spans="2:65" s="1" customFormat="1" ht="16.5" customHeight="1">
      <c r="B141" s="48"/>
      <c r="C141" s="271" t="s">
        <v>265</v>
      </c>
      <c r="D141" s="271" t="s">
        <v>385</v>
      </c>
      <c r="E141" s="272" t="s">
        <v>393</v>
      </c>
      <c r="F141" s="273" t="s">
        <v>394</v>
      </c>
      <c r="G141" s="273"/>
      <c r="H141" s="273"/>
      <c r="I141" s="273"/>
      <c r="J141" s="274" t="s">
        <v>395</v>
      </c>
      <c r="K141" s="275">
        <v>0.18</v>
      </c>
      <c r="L141" s="276">
        <v>0</v>
      </c>
      <c r="M141" s="277"/>
      <c r="N141" s="275">
        <f>ROUND(L141*K141,2)</f>
        <v>0</v>
      </c>
      <c r="O141" s="233"/>
      <c r="P141" s="233"/>
      <c r="Q141" s="233"/>
      <c r="R141" s="50"/>
      <c r="T141" s="236" t="s">
        <v>21</v>
      </c>
      <c r="U141" s="58" t="s">
        <v>43</v>
      </c>
      <c r="V141" s="49"/>
      <c r="W141" s="237">
        <f>V141*K141</f>
        <v>0</v>
      </c>
      <c r="X141" s="237">
        <v>0.001</v>
      </c>
      <c r="Y141" s="237">
        <f>X141*K141</f>
        <v>0.00017999999999999998</v>
      </c>
      <c r="Z141" s="237">
        <v>0</v>
      </c>
      <c r="AA141" s="238">
        <f>Z141*K141</f>
        <v>0</v>
      </c>
      <c r="AR141" s="24" t="s">
        <v>274</v>
      </c>
      <c r="AT141" s="24" t="s">
        <v>385</v>
      </c>
      <c r="AU141" s="24" t="s">
        <v>90</v>
      </c>
      <c r="AY141" s="24" t="s">
        <v>236</v>
      </c>
      <c r="BE141" s="154">
        <f>IF(U141="základní",N141,0)</f>
        <v>0</v>
      </c>
      <c r="BF141" s="154">
        <f>IF(U141="snížená",N141,0)</f>
        <v>0</v>
      </c>
      <c r="BG141" s="154">
        <f>IF(U141="zákl. přenesená",N141,0)</f>
        <v>0</v>
      </c>
      <c r="BH141" s="154">
        <f>IF(U141="sníž. přenesená",N141,0)</f>
        <v>0</v>
      </c>
      <c r="BI141" s="154">
        <f>IF(U141="nulová",N141,0)</f>
        <v>0</v>
      </c>
      <c r="BJ141" s="24" t="s">
        <v>85</v>
      </c>
      <c r="BK141" s="154">
        <f>ROUND(L141*K141,2)</f>
        <v>0</v>
      </c>
      <c r="BL141" s="24" t="s">
        <v>241</v>
      </c>
      <c r="BM141" s="24" t="s">
        <v>396</v>
      </c>
    </row>
    <row r="142" spans="2:51" s="12" customFormat="1" ht="16.5" customHeight="1">
      <c r="B142" s="248"/>
      <c r="C142" s="249"/>
      <c r="D142" s="249"/>
      <c r="E142" s="250" t="s">
        <v>21</v>
      </c>
      <c r="F142" s="267" t="s">
        <v>397</v>
      </c>
      <c r="G142" s="268"/>
      <c r="H142" s="268"/>
      <c r="I142" s="268"/>
      <c r="J142" s="249"/>
      <c r="K142" s="252">
        <v>0.18</v>
      </c>
      <c r="L142" s="249"/>
      <c r="M142" s="249"/>
      <c r="N142" s="249"/>
      <c r="O142" s="249"/>
      <c r="P142" s="249"/>
      <c r="Q142" s="249"/>
      <c r="R142" s="253"/>
      <c r="T142" s="254"/>
      <c r="U142" s="249"/>
      <c r="V142" s="249"/>
      <c r="W142" s="249"/>
      <c r="X142" s="249"/>
      <c r="Y142" s="249"/>
      <c r="Z142" s="249"/>
      <c r="AA142" s="255"/>
      <c r="AT142" s="256" t="s">
        <v>244</v>
      </c>
      <c r="AU142" s="256" t="s">
        <v>90</v>
      </c>
      <c r="AV142" s="12" t="s">
        <v>90</v>
      </c>
      <c r="AW142" s="12" t="s">
        <v>35</v>
      </c>
      <c r="AX142" s="12" t="s">
        <v>85</v>
      </c>
      <c r="AY142" s="256" t="s">
        <v>236</v>
      </c>
    </row>
    <row r="143" spans="2:63" s="10" customFormat="1" ht="29.85" customHeight="1">
      <c r="B143" s="215"/>
      <c r="C143" s="216"/>
      <c r="D143" s="226" t="s">
        <v>206</v>
      </c>
      <c r="E143" s="226"/>
      <c r="F143" s="226"/>
      <c r="G143" s="226"/>
      <c r="H143" s="226"/>
      <c r="I143" s="226"/>
      <c r="J143" s="226"/>
      <c r="K143" s="226"/>
      <c r="L143" s="226"/>
      <c r="M143" s="226"/>
      <c r="N143" s="227">
        <f>BK143</f>
        <v>0</v>
      </c>
      <c r="O143" s="228"/>
      <c r="P143" s="228"/>
      <c r="Q143" s="228"/>
      <c r="R143" s="219"/>
      <c r="T143" s="220"/>
      <c r="U143" s="216"/>
      <c r="V143" s="216"/>
      <c r="W143" s="221">
        <f>SUM(W144:W156)</f>
        <v>0</v>
      </c>
      <c r="X143" s="216"/>
      <c r="Y143" s="221">
        <f>SUM(Y144:Y156)</f>
        <v>0</v>
      </c>
      <c r="Z143" s="216"/>
      <c r="AA143" s="222">
        <f>SUM(AA144:AA156)</f>
        <v>16.957</v>
      </c>
      <c r="AR143" s="223" t="s">
        <v>85</v>
      </c>
      <c r="AT143" s="224" t="s">
        <v>77</v>
      </c>
      <c r="AU143" s="224" t="s">
        <v>85</v>
      </c>
      <c r="AY143" s="223" t="s">
        <v>236</v>
      </c>
      <c r="BK143" s="225">
        <f>SUM(BK144:BK156)</f>
        <v>0</v>
      </c>
    </row>
    <row r="144" spans="2:65" s="1" customFormat="1" ht="25.5" customHeight="1">
      <c r="B144" s="48"/>
      <c r="C144" s="229" t="s">
        <v>269</v>
      </c>
      <c r="D144" s="229" t="s">
        <v>237</v>
      </c>
      <c r="E144" s="230" t="s">
        <v>398</v>
      </c>
      <c r="F144" s="231" t="s">
        <v>399</v>
      </c>
      <c r="G144" s="231"/>
      <c r="H144" s="231"/>
      <c r="I144" s="231"/>
      <c r="J144" s="232" t="s">
        <v>240</v>
      </c>
      <c r="K144" s="233">
        <v>7</v>
      </c>
      <c r="L144" s="234">
        <v>0</v>
      </c>
      <c r="M144" s="235"/>
      <c r="N144" s="233">
        <f>ROUND(L144*K144,2)</f>
        <v>0</v>
      </c>
      <c r="O144" s="233"/>
      <c r="P144" s="233"/>
      <c r="Q144" s="233"/>
      <c r="R144" s="50"/>
      <c r="T144" s="236" t="s">
        <v>21</v>
      </c>
      <c r="U144" s="58" t="s">
        <v>43</v>
      </c>
      <c r="V144" s="49"/>
      <c r="W144" s="237">
        <f>V144*K144</f>
        <v>0</v>
      </c>
      <c r="X144" s="237">
        <v>0</v>
      </c>
      <c r="Y144" s="237">
        <f>X144*K144</f>
        <v>0</v>
      </c>
      <c r="Z144" s="237">
        <v>0.26</v>
      </c>
      <c r="AA144" s="238">
        <f>Z144*K144</f>
        <v>1.82</v>
      </c>
      <c r="AR144" s="24" t="s">
        <v>241</v>
      </c>
      <c r="AT144" s="24" t="s">
        <v>237</v>
      </c>
      <c r="AU144" s="24" t="s">
        <v>90</v>
      </c>
      <c r="AY144" s="24" t="s">
        <v>236</v>
      </c>
      <c r="BE144" s="154">
        <f>IF(U144="základní",N144,0)</f>
        <v>0</v>
      </c>
      <c r="BF144" s="154">
        <f>IF(U144="snížená",N144,0)</f>
        <v>0</v>
      </c>
      <c r="BG144" s="154">
        <f>IF(U144="zákl. přenesená",N144,0)</f>
        <v>0</v>
      </c>
      <c r="BH144" s="154">
        <f>IF(U144="sníž. přenesená",N144,0)</f>
        <v>0</v>
      </c>
      <c r="BI144" s="154">
        <f>IF(U144="nulová",N144,0)</f>
        <v>0</v>
      </c>
      <c r="BJ144" s="24" t="s">
        <v>85</v>
      </c>
      <c r="BK144" s="154">
        <f>ROUND(L144*K144,2)</f>
        <v>0</v>
      </c>
      <c r="BL144" s="24" t="s">
        <v>241</v>
      </c>
      <c r="BM144" s="24" t="s">
        <v>400</v>
      </c>
    </row>
    <row r="145" spans="2:51" s="11" customFormat="1" ht="16.5" customHeight="1">
      <c r="B145" s="239"/>
      <c r="C145" s="240"/>
      <c r="D145" s="240"/>
      <c r="E145" s="241" t="s">
        <v>21</v>
      </c>
      <c r="F145" s="242" t="s">
        <v>249</v>
      </c>
      <c r="G145" s="243"/>
      <c r="H145" s="243"/>
      <c r="I145" s="243"/>
      <c r="J145" s="240"/>
      <c r="K145" s="241" t="s">
        <v>21</v>
      </c>
      <c r="L145" s="240"/>
      <c r="M145" s="240"/>
      <c r="N145" s="240"/>
      <c r="O145" s="240"/>
      <c r="P145" s="240"/>
      <c r="Q145" s="240"/>
      <c r="R145" s="244"/>
      <c r="T145" s="245"/>
      <c r="U145" s="240"/>
      <c r="V145" s="240"/>
      <c r="W145" s="240"/>
      <c r="X145" s="240"/>
      <c r="Y145" s="240"/>
      <c r="Z145" s="240"/>
      <c r="AA145" s="246"/>
      <c r="AT145" s="247" t="s">
        <v>244</v>
      </c>
      <c r="AU145" s="247" t="s">
        <v>90</v>
      </c>
      <c r="AV145" s="11" t="s">
        <v>85</v>
      </c>
      <c r="AW145" s="11" t="s">
        <v>35</v>
      </c>
      <c r="AX145" s="11" t="s">
        <v>78</v>
      </c>
      <c r="AY145" s="247" t="s">
        <v>236</v>
      </c>
    </row>
    <row r="146" spans="2:51" s="12" customFormat="1" ht="16.5" customHeight="1">
      <c r="B146" s="248"/>
      <c r="C146" s="249"/>
      <c r="D146" s="249"/>
      <c r="E146" s="250" t="s">
        <v>21</v>
      </c>
      <c r="F146" s="251" t="s">
        <v>269</v>
      </c>
      <c r="G146" s="249"/>
      <c r="H146" s="249"/>
      <c r="I146" s="249"/>
      <c r="J146" s="249"/>
      <c r="K146" s="252">
        <v>7</v>
      </c>
      <c r="L146" s="249"/>
      <c r="M146" s="249"/>
      <c r="N146" s="249"/>
      <c r="O146" s="249"/>
      <c r="P146" s="249"/>
      <c r="Q146" s="249"/>
      <c r="R146" s="253"/>
      <c r="T146" s="254"/>
      <c r="U146" s="249"/>
      <c r="V146" s="249"/>
      <c r="W146" s="249"/>
      <c r="X146" s="249"/>
      <c r="Y146" s="249"/>
      <c r="Z146" s="249"/>
      <c r="AA146" s="255"/>
      <c r="AT146" s="256" t="s">
        <v>244</v>
      </c>
      <c r="AU146" s="256" t="s">
        <v>90</v>
      </c>
      <c r="AV146" s="12" t="s">
        <v>90</v>
      </c>
      <c r="AW146" s="12" t="s">
        <v>35</v>
      </c>
      <c r="AX146" s="12" t="s">
        <v>85</v>
      </c>
      <c r="AY146" s="256" t="s">
        <v>236</v>
      </c>
    </row>
    <row r="147" spans="2:65" s="1" customFormat="1" ht="25.5" customHeight="1">
      <c r="B147" s="48"/>
      <c r="C147" s="229" t="s">
        <v>274</v>
      </c>
      <c r="D147" s="229" t="s">
        <v>237</v>
      </c>
      <c r="E147" s="230" t="s">
        <v>401</v>
      </c>
      <c r="F147" s="231" t="s">
        <v>402</v>
      </c>
      <c r="G147" s="231"/>
      <c r="H147" s="231"/>
      <c r="I147" s="231"/>
      <c r="J147" s="232" t="s">
        <v>240</v>
      </c>
      <c r="K147" s="233">
        <v>13.7</v>
      </c>
      <c r="L147" s="234">
        <v>0</v>
      </c>
      <c r="M147" s="235"/>
      <c r="N147" s="233">
        <f>ROUND(L147*K147,2)</f>
        <v>0</v>
      </c>
      <c r="O147" s="233"/>
      <c r="P147" s="233"/>
      <c r="Q147" s="233"/>
      <c r="R147" s="50"/>
      <c r="T147" s="236" t="s">
        <v>21</v>
      </c>
      <c r="U147" s="58" t="s">
        <v>43</v>
      </c>
      <c r="V147" s="49"/>
      <c r="W147" s="237">
        <f>V147*K147</f>
        <v>0</v>
      </c>
      <c r="X147" s="237">
        <v>0</v>
      </c>
      <c r="Y147" s="237">
        <f>X147*K147</f>
        <v>0</v>
      </c>
      <c r="Z147" s="237">
        <v>0.22</v>
      </c>
      <c r="AA147" s="238">
        <f>Z147*K147</f>
        <v>3.014</v>
      </c>
      <c r="AR147" s="24" t="s">
        <v>241</v>
      </c>
      <c r="AT147" s="24" t="s">
        <v>237</v>
      </c>
      <c r="AU147" s="24" t="s">
        <v>90</v>
      </c>
      <c r="AY147" s="24" t="s">
        <v>236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24" t="s">
        <v>85</v>
      </c>
      <c r="BK147" s="154">
        <f>ROUND(L147*K147,2)</f>
        <v>0</v>
      </c>
      <c r="BL147" s="24" t="s">
        <v>241</v>
      </c>
      <c r="BM147" s="24" t="s">
        <v>403</v>
      </c>
    </row>
    <row r="148" spans="2:51" s="11" customFormat="1" ht="16.5" customHeight="1">
      <c r="B148" s="239"/>
      <c r="C148" s="240"/>
      <c r="D148" s="240"/>
      <c r="E148" s="241" t="s">
        <v>21</v>
      </c>
      <c r="F148" s="242" t="s">
        <v>249</v>
      </c>
      <c r="G148" s="243"/>
      <c r="H148" s="243"/>
      <c r="I148" s="243"/>
      <c r="J148" s="240"/>
      <c r="K148" s="241" t="s">
        <v>21</v>
      </c>
      <c r="L148" s="240"/>
      <c r="M148" s="240"/>
      <c r="N148" s="240"/>
      <c r="O148" s="240"/>
      <c r="P148" s="240"/>
      <c r="Q148" s="240"/>
      <c r="R148" s="244"/>
      <c r="T148" s="245"/>
      <c r="U148" s="240"/>
      <c r="V148" s="240"/>
      <c r="W148" s="240"/>
      <c r="X148" s="240"/>
      <c r="Y148" s="240"/>
      <c r="Z148" s="240"/>
      <c r="AA148" s="246"/>
      <c r="AT148" s="247" t="s">
        <v>244</v>
      </c>
      <c r="AU148" s="247" t="s">
        <v>90</v>
      </c>
      <c r="AV148" s="11" t="s">
        <v>85</v>
      </c>
      <c r="AW148" s="11" t="s">
        <v>35</v>
      </c>
      <c r="AX148" s="11" t="s">
        <v>78</v>
      </c>
      <c r="AY148" s="247" t="s">
        <v>236</v>
      </c>
    </row>
    <row r="149" spans="2:51" s="11" customFormat="1" ht="16.5" customHeight="1">
      <c r="B149" s="239"/>
      <c r="C149" s="240"/>
      <c r="D149" s="240"/>
      <c r="E149" s="241" t="s">
        <v>21</v>
      </c>
      <c r="F149" s="257" t="s">
        <v>404</v>
      </c>
      <c r="G149" s="240"/>
      <c r="H149" s="240"/>
      <c r="I149" s="240"/>
      <c r="J149" s="240"/>
      <c r="K149" s="241" t="s">
        <v>21</v>
      </c>
      <c r="L149" s="240"/>
      <c r="M149" s="240"/>
      <c r="N149" s="240"/>
      <c r="O149" s="240"/>
      <c r="P149" s="240"/>
      <c r="Q149" s="240"/>
      <c r="R149" s="244"/>
      <c r="T149" s="245"/>
      <c r="U149" s="240"/>
      <c r="V149" s="240"/>
      <c r="W149" s="240"/>
      <c r="X149" s="240"/>
      <c r="Y149" s="240"/>
      <c r="Z149" s="240"/>
      <c r="AA149" s="246"/>
      <c r="AT149" s="247" t="s">
        <v>244</v>
      </c>
      <c r="AU149" s="247" t="s">
        <v>90</v>
      </c>
      <c r="AV149" s="11" t="s">
        <v>85</v>
      </c>
      <c r="AW149" s="11" t="s">
        <v>35</v>
      </c>
      <c r="AX149" s="11" t="s">
        <v>78</v>
      </c>
      <c r="AY149" s="247" t="s">
        <v>236</v>
      </c>
    </row>
    <row r="150" spans="2:51" s="12" customFormat="1" ht="16.5" customHeight="1">
      <c r="B150" s="248"/>
      <c r="C150" s="249"/>
      <c r="D150" s="249"/>
      <c r="E150" s="250" t="s">
        <v>21</v>
      </c>
      <c r="F150" s="251" t="s">
        <v>405</v>
      </c>
      <c r="G150" s="249"/>
      <c r="H150" s="249"/>
      <c r="I150" s="249"/>
      <c r="J150" s="249"/>
      <c r="K150" s="252">
        <v>13.7</v>
      </c>
      <c r="L150" s="249"/>
      <c r="M150" s="249"/>
      <c r="N150" s="249"/>
      <c r="O150" s="249"/>
      <c r="P150" s="249"/>
      <c r="Q150" s="249"/>
      <c r="R150" s="253"/>
      <c r="T150" s="254"/>
      <c r="U150" s="249"/>
      <c r="V150" s="249"/>
      <c r="W150" s="249"/>
      <c r="X150" s="249"/>
      <c r="Y150" s="249"/>
      <c r="Z150" s="249"/>
      <c r="AA150" s="255"/>
      <c r="AT150" s="256" t="s">
        <v>244</v>
      </c>
      <c r="AU150" s="256" t="s">
        <v>90</v>
      </c>
      <c r="AV150" s="12" t="s">
        <v>90</v>
      </c>
      <c r="AW150" s="12" t="s">
        <v>35</v>
      </c>
      <c r="AX150" s="12" t="s">
        <v>85</v>
      </c>
      <c r="AY150" s="256" t="s">
        <v>236</v>
      </c>
    </row>
    <row r="151" spans="2:65" s="1" customFormat="1" ht="25.5" customHeight="1">
      <c r="B151" s="48"/>
      <c r="C151" s="229" t="s">
        <v>278</v>
      </c>
      <c r="D151" s="229" t="s">
        <v>237</v>
      </c>
      <c r="E151" s="230" t="s">
        <v>406</v>
      </c>
      <c r="F151" s="231" t="s">
        <v>407</v>
      </c>
      <c r="G151" s="231"/>
      <c r="H151" s="231"/>
      <c r="I151" s="231"/>
      <c r="J151" s="232" t="s">
        <v>240</v>
      </c>
      <c r="K151" s="233">
        <v>24</v>
      </c>
      <c r="L151" s="234">
        <v>0</v>
      </c>
      <c r="M151" s="235"/>
      <c r="N151" s="233">
        <f>ROUND(L151*K151,2)</f>
        <v>0</v>
      </c>
      <c r="O151" s="233"/>
      <c r="P151" s="233"/>
      <c r="Q151" s="233"/>
      <c r="R151" s="50"/>
      <c r="T151" s="236" t="s">
        <v>21</v>
      </c>
      <c r="U151" s="58" t="s">
        <v>43</v>
      </c>
      <c r="V151" s="49"/>
      <c r="W151" s="237">
        <f>V151*K151</f>
        <v>0</v>
      </c>
      <c r="X151" s="237">
        <v>0</v>
      </c>
      <c r="Y151" s="237">
        <f>X151*K151</f>
        <v>0</v>
      </c>
      <c r="Z151" s="237">
        <v>0.44</v>
      </c>
      <c r="AA151" s="238">
        <f>Z151*K151</f>
        <v>10.56</v>
      </c>
      <c r="AR151" s="24" t="s">
        <v>241</v>
      </c>
      <c r="AT151" s="24" t="s">
        <v>237</v>
      </c>
      <c r="AU151" s="24" t="s">
        <v>90</v>
      </c>
      <c r="AY151" s="24" t="s">
        <v>236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24" t="s">
        <v>85</v>
      </c>
      <c r="BK151" s="154">
        <f>ROUND(L151*K151,2)</f>
        <v>0</v>
      </c>
      <c r="BL151" s="24" t="s">
        <v>241</v>
      </c>
      <c r="BM151" s="24" t="s">
        <v>408</v>
      </c>
    </row>
    <row r="152" spans="2:51" s="11" customFormat="1" ht="16.5" customHeight="1">
      <c r="B152" s="239"/>
      <c r="C152" s="240"/>
      <c r="D152" s="240"/>
      <c r="E152" s="241" t="s">
        <v>21</v>
      </c>
      <c r="F152" s="242" t="s">
        <v>249</v>
      </c>
      <c r="G152" s="243"/>
      <c r="H152" s="243"/>
      <c r="I152" s="243"/>
      <c r="J152" s="240"/>
      <c r="K152" s="241" t="s">
        <v>21</v>
      </c>
      <c r="L152" s="240"/>
      <c r="M152" s="240"/>
      <c r="N152" s="240"/>
      <c r="O152" s="240"/>
      <c r="P152" s="240"/>
      <c r="Q152" s="240"/>
      <c r="R152" s="244"/>
      <c r="T152" s="245"/>
      <c r="U152" s="240"/>
      <c r="V152" s="240"/>
      <c r="W152" s="240"/>
      <c r="X152" s="240"/>
      <c r="Y152" s="240"/>
      <c r="Z152" s="240"/>
      <c r="AA152" s="246"/>
      <c r="AT152" s="247" t="s">
        <v>244</v>
      </c>
      <c r="AU152" s="247" t="s">
        <v>90</v>
      </c>
      <c r="AV152" s="11" t="s">
        <v>85</v>
      </c>
      <c r="AW152" s="11" t="s">
        <v>35</v>
      </c>
      <c r="AX152" s="11" t="s">
        <v>78</v>
      </c>
      <c r="AY152" s="247" t="s">
        <v>236</v>
      </c>
    </row>
    <row r="153" spans="2:51" s="11" customFormat="1" ht="16.5" customHeight="1">
      <c r="B153" s="239"/>
      <c r="C153" s="240"/>
      <c r="D153" s="240"/>
      <c r="E153" s="241" t="s">
        <v>21</v>
      </c>
      <c r="F153" s="257" t="s">
        <v>409</v>
      </c>
      <c r="G153" s="240"/>
      <c r="H153" s="240"/>
      <c r="I153" s="240"/>
      <c r="J153" s="240"/>
      <c r="K153" s="241" t="s">
        <v>21</v>
      </c>
      <c r="L153" s="240"/>
      <c r="M153" s="240"/>
      <c r="N153" s="240"/>
      <c r="O153" s="240"/>
      <c r="P153" s="240"/>
      <c r="Q153" s="240"/>
      <c r="R153" s="244"/>
      <c r="T153" s="245"/>
      <c r="U153" s="240"/>
      <c r="V153" s="240"/>
      <c r="W153" s="240"/>
      <c r="X153" s="240"/>
      <c r="Y153" s="240"/>
      <c r="Z153" s="240"/>
      <c r="AA153" s="246"/>
      <c r="AT153" s="247" t="s">
        <v>244</v>
      </c>
      <c r="AU153" s="247" t="s">
        <v>90</v>
      </c>
      <c r="AV153" s="11" t="s">
        <v>85</v>
      </c>
      <c r="AW153" s="11" t="s">
        <v>35</v>
      </c>
      <c r="AX153" s="11" t="s">
        <v>78</v>
      </c>
      <c r="AY153" s="247" t="s">
        <v>236</v>
      </c>
    </row>
    <row r="154" spans="2:51" s="12" customFormat="1" ht="16.5" customHeight="1">
      <c r="B154" s="248"/>
      <c r="C154" s="249"/>
      <c r="D154" s="249"/>
      <c r="E154" s="250" t="s">
        <v>21</v>
      </c>
      <c r="F154" s="251" t="s">
        <v>352</v>
      </c>
      <c r="G154" s="249"/>
      <c r="H154" s="249"/>
      <c r="I154" s="249"/>
      <c r="J154" s="249"/>
      <c r="K154" s="252">
        <v>24</v>
      </c>
      <c r="L154" s="249"/>
      <c r="M154" s="249"/>
      <c r="N154" s="249"/>
      <c r="O154" s="249"/>
      <c r="P154" s="249"/>
      <c r="Q154" s="249"/>
      <c r="R154" s="253"/>
      <c r="T154" s="254"/>
      <c r="U154" s="249"/>
      <c r="V154" s="249"/>
      <c r="W154" s="249"/>
      <c r="X154" s="249"/>
      <c r="Y154" s="249"/>
      <c r="Z154" s="249"/>
      <c r="AA154" s="255"/>
      <c r="AT154" s="256" t="s">
        <v>244</v>
      </c>
      <c r="AU154" s="256" t="s">
        <v>90</v>
      </c>
      <c r="AV154" s="12" t="s">
        <v>90</v>
      </c>
      <c r="AW154" s="12" t="s">
        <v>35</v>
      </c>
      <c r="AX154" s="12" t="s">
        <v>85</v>
      </c>
      <c r="AY154" s="256" t="s">
        <v>236</v>
      </c>
    </row>
    <row r="155" spans="2:65" s="1" customFormat="1" ht="25.5" customHeight="1">
      <c r="B155" s="48"/>
      <c r="C155" s="229" t="s">
        <v>170</v>
      </c>
      <c r="D155" s="229" t="s">
        <v>237</v>
      </c>
      <c r="E155" s="230" t="s">
        <v>410</v>
      </c>
      <c r="F155" s="231" t="s">
        <v>411</v>
      </c>
      <c r="G155" s="231"/>
      <c r="H155" s="231"/>
      <c r="I155" s="231"/>
      <c r="J155" s="232" t="s">
        <v>293</v>
      </c>
      <c r="K155" s="233">
        <v>6.2</v>
      </c>
      <c r="L155" s="234">
        <v>0</v>
      </c>
      <c r="M155" s="235"/>
      <c r="N155" s="233">
        <f>ROUND(L155*K155,2)</f>
        <v>0</v>
      </c>
      <c r="O155" s="233"/>
      <c r="P155" s="233"/>
      <c r="Q155" s="233"/>
      <c r="R155" s="50"/>
      <c r="T155" s="236" t="s">
        <v>21</v>
      </c>
      <c r="U155" s="58" t="s">
        <v>43</v>
      </c>
      <c r="V155" s="49"/>
      <c r="W155" s="237">
        <f>V155*K155</f>
        <v>0</v>
      </c>
      <c r="X155" s="237">
        <v>0</v>
      </c>
      <c r="Y155" s="237">
        <f>X155*K155</f>
        <v>0</v>
      </c>
      <c r="Z155" s="237">
        <v>0.205</v>
      </c>
      <c r="AA155" s="238">
        <f>Z155*K155</f>
        <v>1.271</v>
      </c>
      <c r="AR155" s="24" t="s">
        <v>241</v>
      </c>
      <c r="AT155" s="24" t="s">
        <v>237</v>
      </c>
      <c r="AU155" s="24" t="s">
        <v>90</v>
      </c>
      <c r="AY155" s="24" t="s">
        <v>236</v>
      </c>
      <c r="BE155" s="154">
        <f>IF(U155="základní",N155,0)</f>
        <v>0</v>
      </c>
      <c r="BF155" s="154">
        <f>IF(U155="snížená",N155,0)</f>
        <v>0</v>
      </c>
      <c r="BG155" s="154">
        <f>IF(U155="zákl. přenesená",N155,0)</f>
        <v>0</v>
      </c>
      <c r="BH155" s="154">
        <f>IF(U155="sníž. přenesená",N155,0)</f>
        <v>0</v>
      </c>
      <c r="BI155" s="154">
        <f>IF(U155="nulová",N155,0)</f>
        <v>0</v>
      </c>
      <c r="BJ155" s="24" t="s">
        <v>85</v>
      </c>
      <c r="BK155" s="154">
        <f>ROUND(L155*K155,2)</f>
        <v>0</v>
      </c>
      <c r="BL155" s="24" t="s">
        <v>241</v>
      </c>
      <c r="BM155" s="24" t="s">
        <v>412</v>
      </c>
    </row>
    <row r="156" spans="2:65" s="1" customFormat="1" ht="16.5" customHeight="1">
      <c r="B156" s="48"/>
      <c r="C156" s="229" t="s">
        <v>286</v>
      </c>
      <c r="D156" s="229" t="s">
        <v>237</v>
      </c>
      <c r="E156" s="230" t="s">
        <v>413</v>
      </c>
      <c r="F156" s="231" t="s">
        <v>414</v>
      </c>
      <c r="G156" s="231"/>
      <c r="H156" s="231"/>
      <c r="I156" s="231"/>
      <c r="J156" s="232" t="s">
        <v>293</v>
      </c>
      <c r="K156" s="233">
        <v>7.3</v>
      </c>
      <c r="L156" s="234">
        <v>0</v>
      </c>
      <c r="M156" s="235"/>
      <c r="N156" s="233">
        <f>ROUND(L156*K156,2)</f>
        <v>0</v>
      </c>
      <c r="O156" s="233"/>
      <c r="P156" s="233"/>
      <c r="Q156" s="233"/>
      <c r="R156" s="50"/>
      <c r="T156" s="236" t="s">
        <v>21</v>
      </c>
      <c r="U156" s="58" t="s">
        <v>43</v>
      </c>
      <c r="V156" s="49"/>
      <c r="W156" s="237">
        <f>V156*K156</f>
        <v>0</v>
      </c>
      <c r="X156" s="237">
        <v>0</v>
      </c>
      <c r="Y156" s="237">
        <f>X156*K156</f>
        <v>0</v>
      </c>
      <c r="Z156" s="237">
        <v>0.04</v>
      </c>
      <c r="AA156" s="238">
        <f>Z156*K156</f>
        <v>0.292</v>
      </c>
      <c r="AR156" s="24" t="s">
        <v>241</v>
      </c>
      <c r="AT156" s="24" t="s">
        <v>237</v>
      </c>
      <c r="AU156" s="24" t="s">
        <v>90</v>
      </c>
      <c r="AY156" s="24" t="s">
        <v>236</v>
      </c>
      <c r="BE156" s="154">
        <f>IF(U156="základní",N156,0)</f>
        <v>0</v>
      </c>
      <c r="BF156" s="154">
        <f>IF(U156="snížená",N156,0)</f>
        <v>0</v>
      </c>
      <c r="BG156" s="154">
        <f>IF(U156="zákl. přenesená",N156,0)</f>
        <v>0</v>
      </c>
      <c r="BH156" s="154">
        <f>IF(U156="sníž. přenesená",N156,0)</f>
        <v>0</v>
      </c>
      <c r="BI156" s="154">
        <f>IF(U156="nulová",N156,0)</f>
        <v>0</v>
      </c>
      <c r="BJ156" s="24" t="s">
        <v>85</v>
      </c>
      <c r="BK156" s="154">
        <f>ROUND(L156*K156,2)</f>
        <v>0</v>
      </c>
      <c r="BL156" s="24" t="s">
        <v>241</v>
      </c>
      <c r="BM156" s="24" t="s">
        <v>415</v>
      </c>
    </row>
    <row r="157" spans="2:63" s="10" customFormat="1" ht="29.85" customHeight="1">
      <c r="B157" s="215"/>
      <c r="C157" s="216"/>
      <c r="D157" s="226" t="s">
        <v>207</v>
      </c>
      <c r="E157" s="226"/>
      <c r="F157" s="226"/>
      <c r="G157" s="226"/>
      <c r="H157" s="226"/>
      <c r="I157" s="226"/>
      <c r="J157" s="226"/>
      <c r="K157" s="226"/>
      <c r="L157" s="226"/>
      <c r="M157" s="226"/>
      <c r="N157" s="278">
        <f>BK157</f>
        <v>0</v>
      </c>
      <c r="O157" s="279"/>
      <c r="P157" s="279"/>
      <c r="Q157" s="279"/>
      <c r="R157" s="219"/>
      <c r="T157" s="220"/>
      <c r="U157" s="216"/>
      <c r="V157" s="216"/>
      <c r="W157" s="221">
        <f>SUM(W158:W180)</f>
        <v>0</v>
      </c>
      <c r="X157" s="216"/>
      <c r="Y157" s="221">
        <f>SUM(Y158:Y180)</f>
        <v>14.33363</v>
      </c>
      <c r="Z157" s="216"/>
      <c r="AA157" s="222">
        <f>SUM(AA158:AA180)</f>
        <v>0</v>
      </c>
      <c r="AR157" s="223" t="s">
        <v>85</v>
      </c>
      <c r="AT157" s="224" t="s">
        <v>77</v>
      </c>
      <c r="AU157" s="224" t="s">
        <v>85</v>
      </c>
      <c r="AY157" s="223" t="s">
        <v>236</v>
      </c>
      <c r="BK157" s="225">
        <f>SUM(BK158:BK180)</f>
        <v>0</v>
      </c>
    </row>
    <row r="158" spans="2:65" s="1" customFormat="1" ht="16.5" customHeight="1">
      <c r="B158" s="48"/>
      <c r="C158" s="229" t="s">
        <v>290</v>
      </c>
      <c r="D158" s="229" t="s">
        <v>237</v>
      </c>
      <c r="E158" s="230" t="s">
        <v>416</v>
      </c>
      <c r="F158" s="231" t="s">
        <v>417</v>
      </c>
      <c r="G158" s="231"/>
      <c r="H158" s="231"/>
      <c r="I158" s="231"/>
      <c r="J158" s="232" t="s">
        <v>240</v>
      </c>
      <c r="K158" s="233">
        <v>24</v>
      </c>
      <c r="L158" s="234">
        <v>0</v>
      </c>
      <c r="M158" s="235"/>
      <c r="N158" s="233">
        <f>ROUND(L158*K158,2)</f>
        <v>0</v>
      </c>
      <c r="O158" s="233"/>
      <c r="P158" s="233"/>
      <c r="Q158" s="233"/>
      <c r="R158" s="50"/>
      <c r="T158" s="236" t="s">
        <v>21</v>
      </c>
      <c r="U158" s="58" t="s">
        <v>43</v>
      </c>
      <c r="V158" s="49"/>
      <c r="W158" s="237">
        <f>V158*K158</f>
        <v>0</v>
      </c>
      <c r="X158" s="237">
        <v>0.378</v>
      </c>
      <c r="Y158" s="237">
        <f>X158*K158</f>
        <v>9.072</v>
      </c>
      <c r="Z158" s="237">
        <v>0</v>
      </c>
      <c r="AA158" s="238">
        <f>Z158*K158</f>
        <v>0</v>
      </c>
      <c r="AR158" s="24" t="s">
        <v>241</v>
      </c>
      <c r="AT158" s="24" t="s">
        <v>237</v>
      </c>
      <c r="AU158" s="24" t="s">
        <v>90</v>
      </c>
      <c r="AY158" s="24" t="s">
        <v>236</v>
      </c>
      <c r="BE158" s="154">
        <f>IF(U158="základní",N158,0)</f>
        <v>0</v>
      </c>
      <c r="BF158" s="154">
        <f>IF(U158="snížená",N158,0)</f>
        <v>0</v>
      </c>
      <c r="BG158" s="154">
        <f>IF(U158="zákl. přenesená",N158,0)</f>
        <v>0</v>
      </c>
      <c r="BH158" s="154">
        <f>IF(U158="sníž. přenesená",N158,0)</f>
        <v>0</v>
      </c>
      <c r="BI158" s="154">
        <f>IF(U158="nulová",N158,0)</f>
        <v>0</v>
      </c>
      <c r="BJ158" s="24" t="s">
        <v>85</v>
      </c>
      <c r="BK158" s="154">
        <f>ROUND(L158*K158,2)</f>
        <v>0</v>
      </c>
      <c r="BL158" s="24" t="s">
        <v>241</v>
      </c>
      <c r="BM158" s="24" t="s">
        <v>418</v>
      </c>
    </row>
    <row r="159" spans="2:51" s="11" customFormat="1" ht="16.5" customHeight="1">
      <c r="B159" s="239"/>
      <c r="C159" s="240"/>
      <c r="D159" s="240"/>
      <c r="E159" s="241" t="s">
        <v>21</v>
      </c>
      <c r="F159" s="242" t="s">
        <v>419</v>
      </c>
      <c r="G159" s="243"/>
      <c r="H159" s="243"/>
      <c r="I159" s="243"/>
      <c r="J159" s="240"/>
      <c r="K159" s="241" t="s">
        <v>21</v>
      </c>
      <c r="L159" s="240"/>
      <c r="M159" s="240"/>
      <c r="N159" s="240"/>
      <c r="O159" s="240"/>
      <c r="P159" s="240"/>
      <c r="Q159" s="240"/>
      <c r="R159" s="244"/>
      <c r="T159" s="245"/>
      <c r="U159" s="240"/>
      <c r="V159" s="240"/>
      <c r="W159" s="240"/>
      <c r="X159" s="240"/>
      <c r="Y159" s="240"/>
      <c r="Z159" s="240"/>
      <c r="AA159" s="246"/>
      <c r="AT159" s="247" t="s">
        <v>244</v>
      </c>
      <c r="AU159" s="247" t="s">
        <v>90</v>
      </c>
      <c r="AV159" s="11" t="s">
        <v>85</v>
      </c>
      <c r="AW159" s="11" t="s">
        <v>35</v>
      </c>
      <c r="AX159" s="11" t="s">
        <v>78</v>
      </c>
      <c r="AY159" s="247" t="s">
        <v>236</v>
      </c>
    </row>
    <row r="160" spans="2:51" s="11" customFormat="1" ht="16.5" customHeight="1">
      <c r="B160" s="239"/>
      <c r="C160" s="240"/>
      <c r="D160" s="240"/>
      <c r="E160" s="241" t="s">
        <v>21</v>
      </c>
      <c r="F160" s="257" t="s">
        <v>249</v>
      </c>
      <c r="G160" s="240"/>
      <c r="H160" s="240"/>
      <c r="I160" s="240"/>
      <c r="J160" s="240"/>
      <c r="K160" s="241" t="s">
        <v>21</v>
      </c>
      <c r="L160" s="240"/>
      <c r="M160" s="240"/>
      <c r="N160" s="240"/>
      <c r="O160" s="240"/>
      <c r="P160" s="240"/>
      <c r="Q160" s="240"/>
      <c r="R160" s="244"/>
      <c r="T160" s="245"/>
      <c r="U160" s="240"/>
      <c r="V160" s="240"/>
      <c r="W160" s="240"/>
      <c r="X160" s="240"/>
      <c r="Y160" s="240"/>
      <c r="Z160" s="240"/>
      <c r="AA160" s="246"/>
      <c r="AT160" s="247" t="s">
        <v>244</v>
      </c>
      <c r="AU160" s="247" t="s">
        <v>90</v>
      </c>
      <c r="AV160" s="11" t="s">
        <v>85</v>
      </c>
      <c r="AW160" s="11" t="s">
        <v>35</v>
      </c>
      <c r="AX160" s="11" t="s">
        <v>78</v>
      </c>
      <c r="AY160" s="247" t="s">
        <v>236</v>
      </c>
    </row>
    <row r="161" spans="2:51" s="12" customFormat="1" ht="16.5" customHeight="1">
      <c r="B161" s="248"/>
      <c r="C161" s="249"/>
      <c r="D161" s="249"/>
      <c r="E161" s="250" t="s">
        <v>21</v>
      </c>
      <c r="F161" s="251" t="s">
        <v>352</v>
      </c>
      <c r="G161" s="249"/>
      <c r="H161" s="249"/>
      <c r="I161" s="249"/>
      <c r="J161" s="249"/>
      <c r="K161" s="252">
        <v>24</v>
      </c>
      <c r="L161" s="249"/>
      <c r="M161" s="249"/>
      <c r="N161" s="249"/>
      <c r="O161" s="249"/>
      <c r="P161" s="249"/>
      <c r="Q161" s="249"/>
      <c r="R161" s="253"/>
      <c r="T161" s="254"/>
      <c r="U161" s="249"/>
      <c r="V161" s="249"/>
      <c r="W161" s="249"/>
      <c r="X161" s="249"/>
      <c r="Y161" s="249"/>
      <c r="Z161" s="249"/>
      <c r="AA161" s="255"/>
      <c r="AT161" s="256" t="s">
        <v>244</v>
      </c>
      <c r="AU161" s="256" t="s">
        <v>90</v>
      </c>
      <c r="AV161" s="12" t="s">
        <v>90</v>
      </c>
      <c r="AW161" s="12" t="s">
        <v>35</v>
      </c>
      <c r="AX161" s="12" t="s">
        <v>85</v>
      </c>
      <c r="AY161" s="256" t="s">
        <v>236</v>
      </c>
    </row>
    <row r="162" spans="2:65" s="1" customFormat="1" ht="38.25" customHeight="1">
      <c r="B162" s="48"/>
      <c r="C162" s="229" t="s">
        <v>300</v>
      </c>
      <c r="D162" s="229" t="s">
        <v>237</v>
      </c>
      <c r="E162" s="230" t="s">
        <v>420</v>
      </c>
      <c r="F162" s="231" t="s">
        <v>421</v>
      </c>
      <c r="G162" s="231"/>
      <c r="H162" s="231"/>
      <c r="I162" s="231"/>
      <c r="J162" s="232" t="s">
        <v>240</v>
      </c>
      <c r="K162" s="233">
        <v>24</v>
      </c>
      <c r="L162" s="234">
        <v>0</v>
      </c>
      <c r="M162" s="235"/>
      <c r="N162" s="233">
        <f>ROUND(L162*K162,2)</f>
        <v>0</v>
      </c>
      <c r="O162" s="233"/>
      <c r="P162" s="233"/>
      <c r="Q162" s="233"/>
      <c r="R162" s="50"/>
      <c r="T162" s="236" t="s">
        <v>21</v>
      </c>
      <c r="U162" s="58" t="s">
        <v>43</v>
      </c>
      <c r="V162" s="49"/>
      <c r="W162" s="237">
        <f>V162*K162</f>
        <v>0</v>
      </c>
      <c r="X162" s="237">
        <v>0.08425</v>
      </c>
      <c r="Y162" s="237">
        <f>X162*K162</f>
        <v>2.0220000000000002</v>
      </c>
      <c r="Z162" s="237">
        <v>0</v>
      </c>
      <c r="AA162" s="238">
        <f>Z162*K162</f>
        <v>0</v>
      </c>
      <c r="AR162" s="24" t="s">
        <v>241</v>
      </c>
      <c r="AT162" s="24" t="s">
        <v>237</v>
      </c>
      <c r="AU162" s="24" t="s">
        <v>90</v>
      </c>
      <c r="AY162" s="24" t="s">
        <v>236</v>
      </c>
      <c r="BE162" s="154">
        <f>IF(U162="základní",N162,0)</f>
        <v>0</v>
      </c>
      <c r="BF162" s="154">
        <f>IF(U162="snížená",N162,0)</f>
        <v>0</v>
      </c>
      <c r="BG162" s="154">
        <f>IF(U162="zákl. přenesená",N162,0)</f>
        <v>0</v>
      </c>
      <c r="BH162" s="154">
        <f>IF(U162="sníž. přenesená",N162,0)</f>
        <v>0</v>
      </c>
      <c r="BI162" s="154">
        <f>IF(U162="nulová",N162,0)</f>
        <v>0</v>
      </c>
      <c r="BJ162" s="24" t="s">
        <v>85</v>
      </c>
      <c r="BK162" s="154">
        <f>ROUND(L162*K162,2)</f>
        <v>0</v>
      </c>
      <c r="BL162" s="24" t="s">
        <v>241</v>
      </c>
      <c r="BM162" s="24" t="s">
        <v>422</v>
      </c>
    </row>
    <row r="163" spans="2:51" s="11" customFormat="1" ht="16.5" customHeight="1">
      <c r="B163" s="239"/>
      <c r="C163" s="240"/>
      <c r="D163" s="240"/>
      <c r="E163" s="241" t="s">
        <v>21</v>
      </c>
      <c r="F163" s="242" t="s">
        <v>419</v>
      </c>
      <c r="G163" s="243"/>
      <c r="H163" s="243"/>
      <c r="I163" s="243"/>
      <c r="J163" s="240"/>
      <c r="K163" s="241" t="s">
        <v>21</v>
      </c>
      <c r="L163" s="240"/>
      <c r="M163" s="240"/>
      <c r="N163" s="240"/>
      <c r="O163" s="240"/>
      <c r="P163" s="240"/>
      <c r="Q163" s="240"/>
      <c r="R163" s="244"/>
      <c r="T163" s="245"/>
      <c r="U163" s="240"/>
      <c r="V163" s="240"/>
      <c r="W163" s="240"/>
      <c r="X163" s="240"/>
      <c r="Y163" s="240"/>
      <c r="Z163" s="240"/>
      <c r="AA163" s="246"/>
      <c r="AT163" s="247" t="s">
        <v>244</v>
      </c>
      <c r="AU163" s="247" t="s">
        <v>90</v>
      </c>
      <c r="AV163" s="11" t="s">
        <v>85</v>
      </c>
      <c r="AW163" s="11" t="s">
        <v>35</v>
      </c>
      <c r="AX163" s="11" t="s">
        <v>78</v>
      </c>
      <c r="AY163" s="247" t="s">
        <v>236</v>
      </c>
    </row>
    <row r="164" spans="2:51" s="11" customFormat="1" ht="16.5" customHeight="1">
      <c r="B164" s="239"/>
      <c r="C164" s="240"/>
      <c r="D164" s="240"/>
      <c r="E164" s="241" t="s">
        <v>21</v>
      </c>
      <c r="F164" s="257" t="s">
        <v>249</v>
      </c>
      <c r="G164" s="240"/>
      <c r="H164" s="240"/>
      <c r="I164" s="240"/>
      <c r="J164" s="240"/>
      <c r="K164" s="241" t="s">
        <v>21</v>
      </c>
      <c r="L164" s="240"/>
      <c r="M164" s="240"/>
      <c r="N164" s="240"/>
      <c r="O164" s="240"/>
      <c r="P164" s="240"/>
      <c r="Q164" s="240"/>
      <c r="R164" s="244"/>
      <c r="T164" s="245"/>
      <c r="U164" s="240"/>
      <c r="V164" s="240"/>
      <c r="W164" s="240"/>
      <c r="X164" s="240"/>
      <c r="Y164" s="240"/>
      <c r="Z164" s="240"/>
      <c r="AA164" s="246"/>
      <c r="AT164" s="247" t="s">
        <v>244</v>
      </c>
      <c r="AU164" s="247" t="s">
        <v>90</v>
      </c>
      <c r="AV164" s="11" t="s">
        <v>85</v>
      </c>
      <c r="AW164" s="11" t="s">
        <v>35</v>
      </c>
      <c r="AX164" s="11" t="s">
        <v>78</v>
      </c>
      <c r="AY164" s="247" t="s">
        <v>236</v>
      </c>
    </row>
    <row r="165" spans="2:51" s="12" customFormat="1" ht="16.5" customHeight="1">
      <c r="B165" s="248"/>
      <c r="C165" s="249"/>
      <c r="D165" s="249"/>
      <c r="E165" s="250" t="s">
        <v>21</v>
      </c>
      <c r="F165" s="251" t="s">
        <v>352</v>
      </c>
      <c r="G165" s="249"/>
      <c r="H165" s="249"/>
      <c r="I165" s="249"/>
      <c r="J165" s="249"/>
      <c r="K165" s="252">
        <v>24</v>
      </c>
      <c r="L165" s="249"/>
      <c r="M165" s="249"/>
      <c r="N165" s="249"/>
      <c r="O165" s="249"/>
      <c r="P165" s="249"/>
      <c r="Q165" s="249"/>
      <c r="R165" s="253"/>
      <c r="T165" s="254"/>
      <c r="U165" s="249"/>
      <c r="V165" s="249"/>
      <c r="W165" s="249"/>
      <c r="X165" s="249"/>
      <c r="Y165" s="249"/>
      <c r="Z165" s="249"/>
      <c r="AA165" s="255"/>
      <c r="AT165" s="256" t="s">
        <v>244</v>
      </c>
      <c r="AU165" s="256" t="s">
        <v>90</v>
      </c>
      <c r="AV165" s="12" t="s">
        <v>90</v>
      </c>
      <c r="AW165" s="12" t="s">
        <v>35</v>
      </c>
      <c r="AX165" s="12" t="s">
        <v>85</v>
      </c>
      <c r="AY165" s="256" t="s">
        <v>236</v>
      </c>
    </row>
    <row r="166" spans="2:65" s="1" customFormat="1" ht="25.5" customHeight="1">
      <c r="B166" s="48"/>
      <c r="C166" s="271" t="s">
        <v>305</v>
      </c>
      <c r="D166" s="271" t="s">
        <v>385</v>
      </c>
      <c r="E166" s="272" t="s">
        <v>423</v>
      </c>
      <c r="F166" s="273" t="s">
        <v>424</v>
      </c>
      <c r="G166" s="273"/>
      <c r="H166" s="273"/>
      <c r="I166" s="273"/>
      <c r="J166" s="274" t="s">
        <v>240</v>
      </c>
      <c r="K166" s="275">
        <v>10.82</v>
      </c>
      <c r="L166" s="276">
        <v>0</v>
      </c>
      <c r="M166" s="277"/>
      <c r="N166" s="275">
        <f>ROUND(L166*K166,2)</f>
        <v>0</v>
      </c>
      <c r="O166" s="233"/>
      <c r="P166" s="233"/>
      <c r="Q166" s="233"/>
      <c r="R166" s="50"/>
      <c r="T166" s="236" t="s">
        <v>21</v>
      </c>
      <c r="U166" s="58" t="s">
        <v>43</v>
      </c>
      <c r="V166" s="49"/>
      <c r="W166" s="237">
        <f>V166*K166</f>
        <v>0</v>
      </c>
      <c r="X166" s="237">
        <v>0.131</v>
      </c>
      <c r="Y166" s="237">
        <f>X166*K166</f>
        <v>1.4174200000000001</v>
      </c>
      <c r="Z166" s="237">
        <v>0</v>
      </c>
      <c r="AA166" s="238">
        <f>Z166*K166</f>
        <v>0</v>
      </c>
      <c r="AR166" s="24" t="s">
        <v>274</v>
      </c>
      <c r="AT166" s="24" t="s">
        <v>385</v>
      </c>
      <c r="AU166" s="24" t="s">
        <v>90</v>
      </c>
      <c r="AY166" s="24" t="s">
        <v>236</v>
      </c>
      <c r="BE166" s="154">
        <f>IF(U166="základní",N166,0)</f>
        <v>0</v>
      </c>
      <c r="BF166" s="154">
        <f>IF(U166="snížená",N166,0)</f>
        <v>0</v>
      </c>
      <c r="BG166" s="154">
        <f>IF(U166="zákl. přenesená",N166,0)</f>
        <v>0</v>
      </c>
      <c r="BH166" s="154">
        <f>IF(U166="sníž. přenesená",N166,0)</f>
        <v>0</v>
      </c>
      <c r="BI166" s="154">
        <f>IF(U166="nulová",N166,0)</f>
        <v>0</v>
      </c>
      <c r="BJ166" s="24" t="s">
        <v>85</v>
      </c>
      <c r="BK166" s="154">
        <f>ROUND(L166*K166,2)</f>
        <v>0</v>
      </c>
      <c r="BL166" s="24" t="s">
        <v>241</v>
      </c>
      <c r="BM166" s="24" t="s">
        <v>425</v>
      </c>
    </row>
    <row r="167" spans="2:51" s="11" customFormat="1" ht="16.5" customHeight="1">
      <c r="B167" s="239"/>
      <c r="C167" s="240"/>
      <c r="D167" s="240"/>
      <c r="E167" s="241" t="s">
        <v>21</v>
      </c>
      <c r="F167" s="242" t="s">
        <v>419</v>
      </c>
      <c r="G167" s="243"/>
      <c r="H167" s="243"/>
      <c r="I167" s="243"/>
      <c r="J167" s="240"/>
      <c r="K167" s="241" t="s">
        <v>21</v>
      </c>
      <c r="L167" s="240"/>
      <c r="M167" s="240"/>
      <c r="N167" s="240"/>
      <c r="O167" s="240"/>
      <c r="P167" s="240"/>
      <c r="Q167" s="240"/>
      <c r="R167" s="244"/>
      <c r="T167" s="245"/>
      <c r="U167" s="240"/>
      <c r="V167" s="240"/>
      <c r="W167" s="240"/>
      <c r="X167" s="240"/>
      <c r="Y167" s="240"/>
      <c r="Z167" s="240"/>
      <c r="AA167" s="246"/>
      <c r="AT167" s="247" t="s">
        <v>244</v>
      </c>
      <c r="AU167" s="247" t="s">
        <v>90</v>
      </c>
      <c r="AV167" s="11" t="s">
        <v>85</v>
      </c>
      <c r="AW167" s="11" t="s">
        <v>35</v>
      </c>
      <c r="AX167" s="11" t="s">
        <v>78</v>
      </c>
      <c r="AY167" s="247" t="s">
        <v>236</v>
      </c>
    </row>
    <row r="168" spans="2:51" s="11" customFormat="1" ht="16.5" customHeight="1">
      <c r="B168" s="239"/>
      <c r="C168" s="240"/>
      <c r="D168" s="240"/>
      <c r="E168" s="241" t="s">
        <v>21</v>
      </c>
      <c r="F168" s="257" t="s">
        <v>249</v>
      </c>
      <c r="G168" s="240"/>
      <c r="H168" s="240"/>
      <c r="I168" s="240"/>
      <c r="J168" s="240"/>
      <c r="K168" s="241" t="s">
        <v>21</v>
      </c>
      <c r="L168" s="240"/>
      <c r="M168" s="240"/>
      <c r="N168" s="240"/>
      <c r="O168" s="240"/>
      <c r="P168" s="240"/>
      <c r="Q168" s="240"/>
      <c r="R168" s="244"/>
      <c r="T168" s="245"/>
      <c r="U168" s="240"/>
      <c r="V168" s="240"/>
      <c r="W168" s="240"/>
      <c r="X168" s="240"/>
      <c r="Y168" s="240"/>
      <c r="Z168" s="240"/>
      <c r="AA168" s="246"/>
      <c r="AT168" s="247" t="s">
        <v>244</v>
      </c>
      <c r="AU168" s="247" t="s">
        <v>90</v>
      </c>
      <c r="AV168" s="11" t="s">
        <v>85</v>
      </c>
      <c r="AW168" s="11" t="s">
        <v>35</v>
      </c>
      <c r="AX168" s="11" t="s">
        <v>78</v>
      </c>
      <c r="AY168" s="247" t="s">
        <v>236</v>
      </c>
    </row>
    <row r="169" spans="2:51" s="12" customFormat="1" ht="16.5" customHeight="1">
      <c r="B169" s="248"/>
      <c r="C169" s="249"/>
      <c r="D169" s="249"/>
      <c r="E169" s="250" t="s">
        <v>21</v>
      </c>
      <c r="F169" s="251" t="s">
        <v>426</v>
      </c>
      <c r="G169" s="249"/>
      <c r="H169" s="249"/>
      <c r="I169" s="249"/>
      <c r="J169" s="249"/>
      <c r="K169" s="252">
        <v>10.82</v>
      </c>
      <c r="L169" s="249"/>
      <c r="M169" s="249"/>
      <c r="N169" s="249"/>
      <c r="O169" s="249"/>
      <c r="P169" s="249"/>
      <c r="Q169" s="249"/>
      <c r="R169" s="253"/>
      <c r="T169" s="254"/>
      <c r="U169" s="249"/>
      <c r="V169" s="249"/>
      <c r="W169" s="249"/>
      <c r="X169" s="249"/>
      <c r="Y169" s="249"/>
      <c r="Z169" s="249"/>
      <c r="AA169" s="255"/>
      <c r="AT169" s="256" t="s">
        <v>244</v>
      </c>
      <c r="AU169" s="256" t="s">
        <v>90</v>
      </c>
      <c r="AV169" s="12" t="s">
        <v>90</v>
      </c>
      <c r="AW169" s="12" t="s">
        <v>35</v>
      </c>
      <c r="AX169" s="12" t="s">
        <v>85</v>
      </c>
      <c r="AY169" s="256" t="s">
        <v>236</v>
      </c>
    </row>
    <row r="170" spans="2:51" s="11" customFormat="1" ht="16.5" customHeight="1">
      <c r="B170" s="239"/>
      <c r="C170" s="240"/>
      <c r="D170" s="240"/>
      <c r="E170" s="241" t="s">
        <v>21</v>
      </c>
      <c r="F170" s="257" t="s">
        <v>427</v>
      </c>
      <c r="G170" s="240"/>
      <c r="H170" s="240"/>
      <c r="I170" s="240"/>
      <c r="J170" s="240"/>
      <c r="K170" s="241" t="s">
        <v>21</v>
      </c>
      <c r="L170" s="240"/>
      <c r="M170" s="240"/>
      <c r="N170" s="240"/>
      <c r="O170" s="240"/>
      <c r="P170" s="240"/>
      <c r="Q170" s="240"/>
      <c r="R170" s="244"/>
      <c r="T170" s="245"/>
      <c r="U170" s="240"/>
      <c r="V170" s="240"/>
      <c r="W170" s="240"/>
      <c r="X170" s="240"/>
      <c r="Y170" s="240"/>
      <c r="Z170" s="240"/>
      <c r="AA170" s="246"/>
      <c r="AT170" s="247" t="s">
        <v>244</v>
      </c>
      <c r="AU170" s="247" t="s">
        <v>90</v>
      </c>
      <c r="AV170" s="11" t="s">
        <v>85</v>
      </c>
      <c r="AW170" s="11" t="s">
        <v>35</v>
      </c>
      <c r="AX170" s="11" t="s">
        <v>78</v>
      </c>
      <c r="AY170" s="247" t="s">
        <v>236</v>
      </c>
    </row>
    <row r="171" spans="2:65" s="1" customFormat="1" ht="25.5" customHeight="1">
      <c r="B171" s="48"/>
      <c r="C171" s="271" t="s">
        <v>11</v>
      </c>
      <c r="D171" s="271" t="s">
        <v>385</v>
      </c>
      <c r="E171" s="272" t="s">
        <v>428</v>
      </c>
      <c r="F171" s="273" t="s">
        <v>429</v>
      </c>
      <c r="G171" s="273"/>
      <c r="H171" s="273"/>
      <c r="I171" s="273"/>
      <c r="J171" s="274" t="s">
        <v>240</v>
      </c>
      <c r="K171" s="275">
        <v>7.21</v>
      </c>
      <c r="L171" s="276">
        <v>0</v>
      </c>
      <c r="M171" s="277"/>
      <c r="N171" s="275">
        <f>ROUND(L171*K171,2)</f>
        <v>0</v>
      </c>
      <c r="O171" s="233"/>
      <c r="P171" s="233"/>
      <c r="Q171" s="233"/>
      <c r="R171" s="50"/>
      <c r="T171" s="236" t="s">
        <v>21</v>
      </c>
      <c r="U171" s="58" t="s">
        <v>43</v>
      </c>
      <c r="V171" s="49"/>
      <c r="W171" s="237">
        <f>V171*K171</f>
        <v>0</v>
      </c>
      <c r="X171" s="237">
        <v>0.131</v>
      </c>
      <c r="Y171" s="237">
        <f>X171*K171</f>
        <v>0.9445100000000001</v>
      </c>
      <c r="Z171" s="237">
        <v>0</v>
      </c>
      <c r="AA171" s="238">
        <f>Z171*K171</f>
        <v>0</v>
      </c>
      <c r="AR171" s="24" t="s">
        <v>274</v>
      </c>
      <c r="AT171" s="24" t="s">
        <v>385</v>
      </c>
      <c r="AU171" s="24" t="s">
        <v>90</v>
      </c>
      <c r="AY171" s="24" t="s">
        <v>236</v>
      </c>
      <c r="BE171" s="154">
        <f>IF(U171="základní",N171,0)</f>
        <v>0</v>
      </c>
      <c r="BF171" s="154">
        <f>IF(U171="snížená",N171,0)</f>
        <v>0</v>
      </c>
      <c r="BG171" s="154">
        <f>IF(U171="zákl. přenesená",N171,0)</f>
        <v>0</v>
      </c>
      <c r="BH171" s="154">
        <f>IF(U171="sníž. přenesená",N171,0)</f>
        <v>0</v>
      </c>
      <c r="BI171" s="154">
        <f>IF(U171="nulová",N171,0)</f>
        <v>0</v>
      </c>
      <c r="BJ171" s="24" t="s">
        <v>85</v>
      </c>
      <c r="BK171" s="154">
        <f>ROUND(L171*K171,2)</f>
        <v>0</v>
      </c>
      <c r="BL171" s="24" t="s">
        <v>241</v>
      </c>
      <c r="BM171" s="24" t="s">
        <v>430</v>
      </c>
    </row>
    <row r="172" spans="2:51" s="11" customFormat="1" ht="16.5" customHeight="1">
      <c r="B172" s="239"/>
      <c r="C172" s="240"/>
      <c r="D172" s="240"/>
      <c r="E172" s="241" t="s">
        <v>21</v>
      </c>
      <c r="F172" s="242" t="s">
        <v>419</v>
      </c>
      <c r="G172" s="243"/>
      <c r="H172" s="243"/>
      <c r="I172" s="243"/>
      <c r="J172" s="240"/>
      <c r="K172" s="241" t="s">
        <v>21</v>
      </c>
      <c r="L172" s="240"/>
      <c r="M172" s="240"/>
      <c r="N172" s="240"/>
      <c r="O172" s="240"/>
      <c r="P172" s="240"/>
      <c r="Q172" s="240"/>
      <c r="R172" s="244"/>
      <c r="T172" s="245"/>
      <c r="U172" s="240"/>
      <c r="V172" s="240"/>
      <c r="W172" s="240"/>
      <c r="X172" s="240"/>
      <c r="Y172" s="240"/>
      <c r="Z172" s="240"/>
      <c r="AA172" s="246"/>
      <c r="AT172" s="247" t="s">
        <v>244</v>
      </c>
      <c r="AU172" s="247" t="s">
        <v>90</v>
      </c>
      <c r="AV172" s="11" t="s">
        <v>85</v>
      </c>
      <c r="AW172" s="11" t="s">
        <v>35</v>
      </c>
      <c r="AX172" s="11" t="s">
        <v>78</v>
      </c>
      <c r="AY172" s="247" t="s">
        <v>236</v>
      </c>
    </row>
    <row r="173" spans="2:51" s="11" customFormat="1" ht="16.5" customHeight="1">
      <c r="B173" s="239"/>
      <c r="C173" s="240"/>
      <c r="D173" s="240"/>
      <c r="E173" s="241" t="s">
        <v>21</v>
      </c>
      <c r="F173" s="257" t="s">
        <v>249</v>
      </c>
      <c r="G173" s="240"/>
      <c r="H173" s="240"/>
      <c r="I173" s="240"/>
      <c r="J173" s="240"/>
      <c r="K173" s="241" t="s">
        <v>21</v>
      </c>
      <c r="L173" s="240"/>
      <c r="M173" s="240"/>
      <c r="N173" s="240"/>
      <c r="O173" s="240"/>
      <c r="P173" s="240"/>
      <c r="Q173" s="240"/>
      <c r="R173" s="244"/>
      <c r="T173" s="245"/>
      <c r="U173" s="240"/>
      <c r="V173" s="240"/>
      <c r="W173" s="240"/>
      <c r="X173" s="240"/>
      <c r="Y173" s="240"/>
      <c r="Z173" s="240"/>
      <c r="AA173" s="246"/>
      <c r="AT173" s="247" t="s">
        <v>244</v>
      </c>
      <c r="AU173" s="247" t="s">
        <v>90</v>
      </c>
      <c r="AV173" s="11" t="s">
        <v>85</v>
      </c>
      <c r="AW173" s="11" t="s">
        <v>35</v>
      </c>
      <c r="AX173" s="11" t="s">
        <v>78</v>
      </c>
      <c r="AY173" s="247" t="s">
        <v>236</v>
      </c>
    </row>
    <row r="174" spans="2:51" s="12" customFormat="1" ht="16.5" customHeight="1">
      <c r="B174" s="248"/>
      <c r="C174" s="249"/>
      <c r="D174" s="249"/>
      <c r="E174" s="250" t="s">
        <v>21</v>
      </c>
      <c r="F174" s="251" t="s">
        <v>431</v>
      </c>
      <c r="G174" s="249"/>
      <c r="H174" s="249"/>
      <c r="I174" s="249"/>
      <c r="J174" s="249"/>
      <c r="K174" s="252">
        <v>7.21</v>
      </c>
      <c r="L174" s="249"/>
      <c r="M174" s="249"/>
      <c r="N174" s="249"/>
      <c r="O174" s="249"/>
      <c r="P174" s="249"/>
      <c r="Q174" s="249"/>
      <c r="R174" s="253"/>
      <c r="T174" s="254"/>
      <c r="U174" s="249"/>
      <c r="V174" s="249"/>
      <c r="W174" s="249"/>
      <c r="X174" s="249"/>
      <c r="Y174" s="249"/>
      <c r="Z174" s="249"/>
      <c r="AA174" s="255"/>
      <c r="AT174" s="256" t="s">
        <v>244</v>
      </c>
      <c r="AU174" s="256" t="s">
        <v>90</v>
      </c>
      <c r="AV174" s="12" t="s">
        <v>90</v>
      </c>
      <c r="AW174" s="12" t="s">
        <v>35</v>
      </c>
      <c r="AX174" s="12" t="s">
        <v>85</v>
      </c>
      <c r="AY174" s="256" t="s">
        <v>236</v>
      </c>
    </row>
    <row r="175" spans="2:51" s="11" customFormat="1" ht="16.5" customHeight="1">
      <c r="B175" s="239"/>
      <c r="C175" s="240"/>
      <c r="D175" s="240"/>
      <c r="E175" s="241" t="s">
        <v>21</v>
      </c>
      <c r="F175" s="257" t="s">
        <v>427</v>
      </c>
      <c r="G175" s="240"/>
      <c r="H175" s="240"/>
      <c r="I175" s="240"/>
      <c r="J175" s="240"/>
      <c r="K175" s="241" t="s">
        <v>21</v>
      </c>
      <c r="L175" s="240"/>
      <c r="M175" s="240"/>
      <c r="N175" s="240"/>
      <c r="O175" s="240"/>
      <c r="P175" s="240"/>
      <c r="Q175" s="240"/>
      <c r="R175" s="244"/>
      <c r="T175" s="245"/>
      <c r="U175" s="240"/>
      <c r="V175" s="240"/>
      <c r="W175" s="240"/>
      <c r="X175" s="240"/>
      <c r="Y175" s="240"/>
      <c r="Z175" s="240"/>
      <c r="AA175" s="246"/>
      <c r="AT175" s="247" t="s">
        <v>244</v>
      </c>
      <c r="AU175" s="247" t="s">
        <v>90</v>
      </c>
      <c r="AV175" s="11" t="s">
        <v>85</v>
      </c>
      <c r="AW175" s="11" t="s">
        <v>35</v>
      </c>
      <c r="AX175" s="11" t="s">
        <v>78</v>
      </c>
      <c r="AY175" s="247" t="s">
        <v>236</v>
      </c>
    </row>
    <row r="176" spans="2:65" s="1" customFormat="1" ht="25.5" customHeight="1">
      <c r="B176" s="48"/>
      <c r="C176" s="271" t="s">
        <v>315</v>
      </c>
      <c r="D176" s="271" t="s">
        <v>385</v>
      </c>
      <c r="E176" s="272" t="s">
        <v>432</v>
      </c>
      <c r="F176" s="273" t="s">
        <v>433</v>
      </c>
      <c r="G176" s="273"/>
      <c r="H176" s="273"/>
      <c r="I176" s="273"/>
      <c r="J176" s="274" t="s">
        <v>240</v>
      </c>
      <c r="K176" s="275">
        <v>6.7</v>
      </c>
      <c r="L176" s="276">
        <v>0</v>
      </c>
      <c r="M176" s="277"/>
      <c r="N176" s="275">
        <f>ROUND(L176*K176,2)</f>
        <v>0</v>
      </c>
      <c r="O176" s="233"/>
      <c r="P176" s="233"/>
      <c r="Q176" s="233"/>
      <c r="R176" s="50"/>
      <c r="T176" s="236" t="s">
        <v>21</v>
      </c>
      <c r="U176" s="58" t="s">
        <v>43</v>
      </c>
      <c r="V176" s="49"/>
      <c r="W176" s="237">
        <f>V176*K176</f>
        <v>0</v>
      </c>
      <c r="X176" s="237">
        <v>0.131</v>
      </c>
      <c r="Y176" s="237">
        <f>X176*K176</f>
        <v>0.8777</v>
      </c>
      <c r="Z176" s="237">
        <v>0</v>
      </c>
      <c r="AA176" s="238">
        <f>Z176*K176</f>
        <v>0</v>
      </c>
      <c r="AR176" s="24" t="s">
        <v>274</v>
      </c>
      <c r="AT176" s="24" t="s">
        <v>385</v>
      </c>
      <c r="AU176" s="24" t="s">
        <v>90</v>
      </c>
      <c r="AY176" s="24" t="s">
        <v>236</v>
      </c>
      <c r="BE176" s="154">
        <f>IF(U176="základní",N176,0)</f>
        <v>0</v>
      </c>
      <c r="BF176" s="154">
        <f>IF(U176="snížená",N176,0)</f>
        <v>0</v>
      </c>
      <c r="BG176" s="154">
        <f>IF(U176="zákl. přenesená",N176,0)</f>
        <v>0</v>
      </c>
      <c r="BH176" s="154">
        <f>IF(U176="sníž. přenesená",N176,0)</f>
        <v>0</v>
      </c>
      <c r="BI176" s="154">
        <f>IF(U176="nulová",N176,0)</f>
        <v>0</v>
      </c>
      <c r="BJ176" s="24" t="s">
        <v>85</v>
      </c>
      <c r="BK176" s="154">
        <f>ROUND(L176*K176,2)</f>
        <v>0</v>
      </c>
      <c r="BL176" s="24" t="s">
        <v>241</v>
      </c>
      <c r="BM176" s="24" t="s">
        <v>434</v>
      </c>
    </row>
    <row r="177" spans="2:51" s="11" customFormat="1" ht="16.5" customHeight="1">
      <c r="B177" s="239"/>
      <c r="C177" s="240"/>
      <c r="D177" s="240"/>
      <c r="E177" s="241" t="s">
        <v>21</v>
      </c>
      <c r="F177" s="242" t="s">
        <v>419</v>
      </c>
      <c r="G177" s="243"/>
      <c r="H177" s="243"/>
      <c r="I177" s="243"/>
      <c r="J177" s="240"/>
      <c r="K177" s="241" t="s">
        <v>21</v>
      </c>
      <c r="L177" s="240"/>
      <c r="M177" s="240"/>
      <c r="N177" s="240"/>
      <c r="O177" s="240"/>
      <c r="P177" s="240"/>
      <c r="Q177" s="240"/>
      <c r="R177" s="244"/>
      <c r="T177" s="245"/>
      <c r="U177" s="240"/>
      <c r="V177" s="240"/>
      <c r="W177" s="240"/>
      <c r="X177" s="240"/>
      <c r="Y177" s="240"/>
      <c r="Z177" s="240"/>
      <c r="AA177" s="246"/>
      <c r="AT177" s="247" t="s">
        <v>244</v>
      </c>
      <c r="AU177" s="247" t="s">
        <v>90</v>
      </c>
      <c r="AV177" s="11" t="s">
        <v>85</v>
      </c>
      <c r="AW177" s="11" t="s">
        <v>35</v>
      </c>
      <c r="AX177" s="11" t="s">
        <v>78</v>
      </c>
      <c r="AY177" s="247" t="s">
        <v>236</v>
      </c>
    </row>
    <row r="178" spans="2:51" s="11" customFormat="1" ht="16.5" customHeight="1">
      <c r="B178" s="239"/>
      <c r="C178" s="240"/>
      <c r="D178" s="240"/>
      <c r="E178" s="241" t="s">
        <v>21</v>
      </c>
      <c r="F178" s="257" t="s">
        <v>249</v>
      </c>
      <c r="G178" s="240"/>
      <c r="H178" s="240"/>
      <c r="I178" s="240"/>
      <c r="J178" s="240"/>
      <c r="K178" s="241" t="s">
        <v>21</v>
      </c>
      <c r="L178" s="240"/>
      <c r="M178" s="240"/>
      <c r="N178" s="240"/>
      <c r="O178" s="240"/>
      <c r="P178" s="240"/>
      <c r="Q178" s="240"/>
      <c r="R178" s="244"/>
      <c r="T178" s="245"/>
      <c r="U178" s="240"/>
      <c r="V178" s="240"/>
      <c r="W178" s="240"/>
      <c r="X178" s="240"/>
      <c r="Y178" s="240"/>
      <c r="Z178" s="240"/>
      <c r="AA178" s="246"/>
      <c r="AT178" s="247" t="s">
        <v>244</v>
      </c>
      <c r="AU178" s="247" t="s">
        <v>90</v>
      </c>
      <c r="AV178" s="11" t="s">
        <v>85</v>
      </c>
      <c r="AW178" s="11" t="s">
        <v>35</v>
      </c>
      <c r="AX178" s="11" t="s">
        <v>78</v>
      </c>
      <c r="AY178" s="247" t="s">
        <v>236</v>
      </c>
    </row>
    <row r="179" spans="2:51" s="12" customFormat="1" ht="16.5" customHeight="1">
      <c r="B179" s="248"/>
      <c r="C179" s="249"/>
      <c r="D179" s="249"/>
      <c r="E179" s="250" t="s">
        <v>21</v>
      </c>
      <c r="F179" s="251" t="s">
        <v>435</v>
      </c>
      <c r="G179" s="249"/>
      <c r="H179" s="249"/>
      <c r="I179" s="249"/>
      <c r="J179" s="249"/>
      <c r="K179" s="252">
        <v>6.7</v>
      </c>
      <c r="L179" s="249"/>
      <c r="M179" s="249"/>
      <c r="N179" s="249"/>
      <c r="O179" s="249"/>
      <c r="P179" s="249"/>
      <c r="Q179" s="249"/>
      <c r="R179" s="253"/>
      <c r="T179" s="254"/>
      <c r="U179" s="249"/>
      <c r="V179" s="249"/>
      <c r="W179" s="249"/>
      <c r="X179" s="249"/>
      <c r="Y179" s="249"/>
      <c r="Z179" s="249"/>
      <c r="AA179" s="255"/>
      <c r="AT179" s="256" t="s">
        <v>244</v>
      </c>
      <c r="AU179" s="256" t="s">
        <v>90</v>
      </c>
      <c r="AV179" s="12" t="s">
        <v>90</v>
      </c>
      <c r="AW179" s="12" t="s">
        <v>35</v>
      </c>
      <c r="AX179" s="12" t="s">
        <v>85</v>
      </c>
      <c r="AY179" s="256" t="s">
        <v>236</v>
      </c>
    </row>
    <row r="180" spans="2:51" s="11" customFormat="1" ht="16.5" customHeight="1">
      <c r="B180" s="239"/>
      <c r="C180" s="240"/>
      <c r="D180" s="240"/>
      <c r="E180" s="241" t="s">
        <v>21</v>
      </c>
      <c r="F180" s="257" t="s">
        <v>427</v>
      </c>
      <c r="G180" s="240"/>
      <c r="H180" s="240"/>
      <c r="I180" s="240"/>
      <c r="J180" s="240"/>
      <c r="K180" s="241" t="s">
        <v>21</v>
      </c>
      <c r="L180" s="240"/>
      <c r="M180" s="240"/>
      <c r="N180" s="240"/>
      <c r="O180" s="240"/>
      <c r="P180" s="240"/>
      <c r="Q180" s="240"/>
      <c r="R180" s="244"/>
      <c r="T180" s="245"/>
      <c r="U180" s="240"/>
      <c r="V180" s="240"/>
      <c r="W180" s="240"/>
      <c r="X180" s="240"/>
      <c r="Y180" s="240"/>
      <c r="Z180" s="240"/>
      <c r="AA180" s="246"/>
      <c r="AT180" s="247" t="s">
        <v>244</v>
      </c>
      <c r="AU180" s="247" t="s">
        <v>90</v>
      </c>
      <c r="AV180" s="11" t="s">
        <v>85</v>
      </c>
      <c r="AW180" s="11" t="s">
        <v>35</v>
      </c>
      <c r="AX180" s="11" t="s">
        <v>78</v>
      </c>
      <c r="AY180" s="247" t="s">
        <v>236</v>
      </c>
    </row>
    <row r="181" spans="2:63" s="10" customFormat="1" ht="29.85" customHeight="1">
      <c r="B181" s="215"/>
      <c r="C181" s="216"/>
      <c r="D181" s="226" t="s">
        <v>208</v>
      </c>
      <c r="E181" s="226"/>
      <c r="F181" s="226"/>
      <c r="G181" s="226"/>
      <c r="H181" s="226"/>
      <c r="I181" s="226"/>
      <c r="J181" s="226"/>
      <c r="K181" s="226"/>
      <c r="L181" s="226"/>
      <c r="M181" s="226"/>
      <c r="N181" s="227">
        <f>BK181</f>
        <v>0</v>
      </c>
      <c r="O181" s="228"/>
      <c r="P181" s="228"/>
      <c r="Q181" s="228"/>
      <c r="R181" s="219"/>
      <c r="T181" s="220"/>
      <c r="U181" s="216"/>
      <c r="V181" s="216"/>
      <c r="W181" s="221">
        <f>SUM(W182:W197)</f>
        <v>0</v>
      </c>
      <c r="X181" s="216"/>
      <c r="Y181" s="221">
        <f>SUM(Y182:Y197)</f>
        <v>2.75923</v>
      </c>
      <c r="Z181" s="216"/>
      <c r="AA181" s="222">
        <f>SUM(AA182:AA197)</f>
        <v>0</v>
      </c>
      <c r="AR181" s="223" t="s">
        <v>85</v>
      </c>
      <c r="AT181" s="224" t="s">
        <v>77</v>
      </c>
      <c r="AU181" s="224" t="s">
        <v>85</v>
      </c>
      <c r="AY181" s="223" t="s">
        <v>236</v>
      </c>
      <c r="BK181" s="225">
        <f>SUM(BK182:BK197)</f>
        <v>0</v>
      </c>
    </row>
    <row r="182" spans="2:65" s="1" customFormat="1" ht="25.5" customHeight="1">
      <c r="B182" s="48"/>
      <c r="C182" s="229" t="s">
        <v>319</v>
      </c>
      <c r="D182" s="229" t="s">
        <v>237</v>
      </c>
      <c r="E182" s="230" t="s">
        <v>436</v>
      </c>
      <c r="F182" s="231" t="s">
        <v>437</v>
      </c>
      <c r="G182" s="231"/>
      <c r="H182" s="231"/>
      <c r="I182" s="231"/>
      <c r="J182" s="232" t="s">
        <v>438</v>
      </c>
      <c r="K182" s="233">
        <v>2</v>
      </c>
      <c r="L182" s="234">
        <v>0</v>
      </c>
      <c r="M182" s="235"/>
      <c r="N182" s="233">
        <f>ROUND(L182*K182,2)</f>
        <v>0</v>
      </c>
      <c r="O182" s="233"/>
      <c r="P182" s="233"/>
      <c r="Q182" s="233"/>
      <c r="R182" s="50"/>
      <c r="T182" s="236" t="s">
        <v>21</v>
      </c>
      <c r="U182" s="58" t="s">
        <v>43</v>
      </c>
      <c r="V182" s="49"/>
      <c r="W182" s="237">
        <f>V182*K182</f>
        <v>0</v>
      </c>
      <c r="X182" s="237">
        <v>0.0007</v>
      </c>
      <c r="Y182" s="237">
        <f>X182*K182</f>
        <v>0.0014</v>
      </c>
      <c r="Z182" s="237">
        <v>0</v>
      </c>
      <c r="AA182" s="238">
        <f>Z182*K182</f>
        <v>0</v>
      </c>
      <c r="AR182" s="24" t="s">
        <v>241</v>
      </c>
      <c r="AT182" s="24" t="s">
        <v>237</v>
      </c>
      <c r="AU182" s="24" t="s">
        <v>90</v>
      </c>
      <c r="AY182" s="24" t="s">
        <v>236</v>
      </c>
      <c r="BE182" s="154">
        <f>IF(U182="základní",N182,0)</f>
        <v>0</v>
      </c>
      <c r="BF182" s="154">
        <f>IF(U182="snížená",N182,0)</f>
        <v>0</v>
      </c>
      <c r="BG182" s="154">
        <f>IF(U182="zákl. přenesená",N182,0)</f>
        <v>0</v>
      </c>
      <c r="BH182" s="154">
        <f>IF(U182="sníž. přenesená",N182,0)</f>
        <v>0</v>
      </c>
      <c r="BI182" s="154">
        <f>IF(U182="nulová",N182,0)</f>
        <v>0</v>
      </c>
      <c r="BJ182" s="24" t="s">
        <v>85</v>
      </c>
      <c r="BK182" s="154">
        <f>ROUND(L182*K182,2)</f>
        <v>0</v>
      </c>
      <c r="BL182" s="24" t="s">
        <v>241</v>
      </c>
      <c r="BM182" s="24" t="s">
        <v>439</v>
      </c>
    </row>
    <row r="183" spans="2:51" s="11" customFormat="1" ht="25.5" customHeight="1">
      <c r="B183" s="239"/>
      <c r="C183" s="240"/>
      <c r="D183" s="240"/>
      <c r="E183" s="241" t="s">
        <v>21</v>
      </c>
      <c r="F183" s="242" t="s">
        <v>440</v>
      </c>
      <c r="G183" s="243"/>
      <c r="H183" s="243"/>
      <c r="I183" s="243"/>
      <c r="J183" s="240"/>
      <c r="K183" s="241" t="s">
        <v>21</v>
      </c>
      <c r="L183" s="240"/>
      <c r="M183" s="240"/>
      <c r="N183" s="240"/>
      <c r="O183" s="240"/>
      <c r="P183" s="240"/>
      <c r="Q183" s="240"/>
      <c r="R183" s="244"/>
      <c r="T183" s="245"/>
      <c r="U183" s="240"/>
      <c r="V183" s="240"/>
      <c r="W183" s="240"/>
      <c r="X183" s="240"/>
      <c r="Y183" s="240"/>
      <c r="Z183" s="240"/>
      <c r="AA183" s="246"/>
      <c r="AT183" s="247" t="s">
        <v>244</v>
      </c>
      <c r="AU183" s="247" t="s">
        <v>90</v>
      </c>
      <c r="AV183" s="11" t="s">
        <v>85</v>
      </c>
      <c r="AW183" s="11" t="s">
        <v>35</v>
      </c>
      <c r="AX183" s="11" t="s">
        <v>78</v>
      </c>
      <c r="AY183" s="247" t="s">
        <v>236</v>
      </c>
    </row>
    <row r="184" spans="2:51" s="12" customFormat="1" ht="16.5" customHeight="1">
      <c r="B184" s="248"/>
      <c r="C184" s="249"/>
      <c r="D184" s="249"/>
      <c r="E184" s="250" t="s">
        <v>21</v>
      </c>
      <c r="F184" s="251" t="s">
        <v>90</v>
      </c>
      <c r="G184" s="249"/>
      <c r="H184" s="249"/>
      <c r="I184" s="249"/>
      <c r="J184" s="249"/>
      <c r="K184" s="252">
        <v>2</v>
      </c>
      <c r="L184" s="249"/>
      <c r="M184" s="249"/>
      <c r="N184" s="249"/>
      <c r="O184" s="249"/>
      <c r="P184" s="249"/>
      <c r="Q184" s="249"/>
      <c r="R184" s="253"/>
      <c r="T184" s="254"/>
      <c r="U184" s="249"/>
      <c r="V184" s="249"/>
      <c r="W184" s="249"/>
      <c r="X184" s="249"/>
      <c r="Y184" s="249"/>
      <c r="Z184" s="249"/>
      <c r="AA184" s="255"/>
      <c r="AT184" s="256" t="s">
        <v>244</v>
      </c>
      <c r="AU184" s="256" t="s">
        <v>90</v>
      </c>
      <c r="AV184" s="12" t="s">
        <v>90</v>
      </c>
      <c r="AW184" s="12" t="s">
        <v>35</v>
      </c>
      <c r="AX184" s="12" t="s">
        <v>85</v>
      </c>
      <c r="AY184" s="256" t="s">
        <v>236</v>
      </c>
    </row>
    <row r="185" spans="2:65" s="1" customFormat="1" ht="38.25" customHeight="1">
      <c r="B185" s="48"/>
      <c r="C185" s="229" t="s">
        <v>324</v>
      </c>
      <c r="D185" s="229" t="s">
        <v>237</v>
      </c>
      <c r="E185" s="230" t="s">
        <v>441</v>
      </c>
      <c r="F185" s="231" t="s">
        <v>442</v>
      </c>
      <c r="G185" s="231"/>
      <c r="H185" s="231"/>
      <c r="I185" s="231"/>
      <c r="J185" s="232" t="s">
        <v>293</v>
      </c>
      <c r="K185" s="233">
        <v>6.2</v>
      </c>
      <c r="L185" s="234">
        <v>0</v>
      </c>
      <c r="M185" s="235"/>
      <c r="N185" s="233">
        <f>ROUND(L185*K185,2)</f>
        <v>0</v>
      </c>
      <c r="O185" s="233"/>
      <c r="P185" s="233"/>
      <c r="Q185" s="233"/>
      <c r="R185" s="50"/>
      <c r="T185" s="236" t="s">
        <v>21</v>
      </c>
      <c r="U185" s="58" t="s">
        <v>43</v>
      </c>
      <c r="V185" s="49"/>
      <c r="W185" s="237">
        <f>V185*K185</f>
        <v>0</v>
      </c>
      <c r="X185" s="237">
        <v>0.1554</v>
      </c>
      <c r="Y185" s="237">
        <f>X185*K185</f>
        <v>0.9634800000000001</v>
      </c>
      <c r="Z185" s="237">
        <v>0</v>
      </c>
      <c r="AA185" s="238">
        <f>Z185*K185</f>
        <v>0</v>
      </c>
      <c r="AR185" s="24" t="s">
        <v>241</v>
      </c>
      <c r="AT185" s="24" t="s">
        <v>237</v>
      </c>
      <c r="AU185" s="24" t="s">
        <v>90</v>
      </c>
      <c r="AY185" s="24" t="s">
        <v>236</v>
      </c>
      <c r="BE185" s="154">
        <f>IF(U185="základní",N185,0)</f>
        <v>0</v>
      </c>
      <c r="BF185" s="154">
        <f>IF(U185="snížená",N185,0)</f>
        <v>0</v>
      </c>
      <c r="BG185" s="154">
        <f>IF(U185="zákl. přenesená",N185,0)</f>
        <v>0</v>
      </c>
      <c r="BH185" s="154">
        <f>IF(U185="sníž. přenesená",N185,0)</f>
        <v>0</v>
      </c>
      <c r="BI185" s="154">
        <f>IF(U185="nulová",N185,0)</f>
        <v>0</v>
      </c>
      <c r="BJ185" s="24" t="s">
        <v>85</v>
      </c>
      <c r="BK185" s="154">
        <f>ROUND(L185*K185,2)</f>
        <v>0</v>
      </c>
      <c r="BL185" s="24" t="s">
        <v>241</v>
      </c>
      <c r="BM185" s="24" t="s">
        <v>443</v>
      </c>
    </row>
    <row r="186" spans="2:51" s="11" customFormat="1" ht="16.5" customHeight="1">
      <c r="B186" s="239"/>
      <c r="C186" s="240"/>
      <c r="D186" s="240"/>
      <c r="E186" s="241" t="s">
        <v>21</v>
      </c>
      <c r="F186" s="242" t="s">
        <v>249</v>
      </c>
      <c r="G186" s="243"/>
      <c r="H186" s="243"/>
      <c r="I186" s="243"/>
      <c r="J186" s="240"/>
      <c r="K186" s="241" t="s">
        <v>21</v>
      </c>
      <c r="L186" s="240"/>
      <c r="M186" s="240"/>
      <c r="N186" s="240"/>
      <c r="O186" s="240"/>
      <c r="P186" s="240"/>
      <c r="Q186" s="240"/>
      <c r="R186" s="244"/>
      <c r="T186" s="245"/>
      <c r="U186" s="240"/>
      <c r="V186" s="240"/>
      <c r="W186" s="240"/>
      <c r="X186" s="240"/>
      <c r="Y186" s="240"/>
      <c r="Z186" s="240"/>
      <c r="AA186" s="246"/>
      <c r="AT186" s="247" t="s">
        <v>244</v>
      </c>
      <c r="AU186" s="247" t="s">
        <v>90</v>
      </c>
      <c r="AV186" s="11" t="s">
        <v>85</v>
      </c>
      <c r="AW186" s="11" t="s">
        <v>35</v>
      </c>
      <c r="AX186" s="11" t="s">
        <v>78</v>
      </c>
      <c r="AY186" s="247" t="s">
        <v>236</v>
      </c>
    </row>
    <row r="187" spans="2:51" s="12" customFormat="1" ht="16.5" customHeight="1">
      <c r="B187" s="248"/>
      <c r="C187" s="249"/>
      <c r="D187" s="249"/>
      <c r="E187" s="250" t="s">
        <v>21</v>
      </c>
      <c r="F187" s="251" t="s">
        <v>444</v>
      </c>
      <c r="G187" s="249"/>
      <c r="H187" s="249"/>
      <c r="I187" s="249"/>
      <c r="J187" s="249"/>
      <c r="K187" s="252">
        <v>6.2</v>
      </c>
      <c r="L187" s="249"/>
      <c r="M187" s="249"/>
      <c r="N187" s="249"/>
      <c r="O187" s="249"/>
      <c r="P187" s="249"/>
      <c r="Q187" s="249"/>
      <c r="R187" s="253"/>
      <c r="T187" s="254"/>
      <c r="U187" s="249"/>
      <c r="V187" s="249"/>
      <c r="W187" s="249"/>
      <c r="X187" s="249"/>
      <c r="Y187" s="249"/>
      <c r="Z187" s="249"/>
      <c r="AA187" s="255"/>
      <c r="AT187" s="256" t="s">
        <v>244</v>
      </c>
      <c r="AU187" s="256" t="s">
        <v>90</v>
      </c>
      <c r="AV187" s="12" t="s">
        <v>90</v>
      </c>
      <c r="AW187" s="12" t="s">
        <v>35</v>
      </c>
      <c r="AX187" s="12" t="s">
        <v>85</v>
      </c>
      <c r="AY187" s="256" t="s">
        <v>236</v>
      </c>
    </row>
    <row r="188" spans="2:65" s="1" customFormat="1" ht="25.5" customHeight="1">
      <c r="B188" s="48"/>
      <c r="C188" s="271" t="s">
        <v>329</v>
      </c>
      <c r="D188" s="271" t="s">
        <v>385</v>
      </c>
      <c r="E188" s="272" t="s">
        <v>445</v>
      </c>
      <c r="F188" s="273" t="s">
        <v>446</v>
      </c>
      <c r="G188" s="273"/>
      <c r="H188" s="273"/>
      <c r="I188" s="273"/>
      <c r="J188" s="274" t="s">
        <v>438</v>
      </c>
      <c r="K188" s="275">
        <v>2</v>
      </c>
      <c r="L188" s="276">
        <v>0</v>
      </c>
      <c r="M188" s="277"/>
      <c r="N188" s="275">
        <f>ROUND(L188*K188,2)</f>
        <v>0</v>
      </c>
      <c r="O188" s="233"/>
      <c r="P188" s="233"/>
      <c r="Q188" s="233"/>
      <c r="R188" s="50"/>
      <c r="T188" s="236" t="s">
        <v>21</v>
      </c>
      <c r="U188" s="58" t="s">
        <v>43</v>
      </c>
      <c r="V188" s="49"/>
      <c r="W188" s="237">
        <f>V188*K188</f>
        <v>0</v>
      </c>
      <c r="X188" s="237">
        <v>0.086</v>
      </c>
      <c r="Y188" s="237">
        <f>X188*K188</f>
        <v>0.172</v>
      </c>
      <c r="Z188" s="237">
        <v>0</v>
      </c>
      <c r="AA188" s="238">
        <f>Z188*K188</f>
        <v>0</v>
      </c>
      <c r="AR188" s="24" t="s">
        <v>274</v>
      </c>
      <c r="AT188" s="24" t="s">
        <v>385</v>
      </c>
      <c r="AU188" s="24" t="s">
        <v>90</v>
      </c>
      <c r="AY188" s="24" t="s">
        <v>236</v>
      </c>
      <c r="BE188" s="154">
        <f>IF(U188="základní",N188,0)</f>
        <v>0</v>
      </c>
      <c r="BF188" s="154">
        <f>IF(U188="snížená",N188,0)</f>
        <v>0</v>
      </c>
      <c r="BG188" s="154">
        <f>IF(U188="zákl. přenesená",N188,0)</f>
        <v>0</v>
      </c>
      <c r="BH188" s="154">
        <f>IF(U188="sníž. přenesená",N188,0)</f>
        <v>0</v>
      </c>
      <c r="BI188" s="154">
        <f>IF(U188="nulová",N188,0)</f>
        <v>0</v>
      </c>
      <c r="BJ188" s="24" t="s">
        <v>85</v>
      </c>
      <c r="BK188" s="154">
        <f>ROUND(L188*K188,2)</f>
        <v>0</v>
      </c>
      <c r="BL188" s="24" t="s">
        <v>241</v>
      </c>
      <c r="BM188" s="24" t="s">
        <v>447</v>
      </c>
    </row>
    <row r="189" spans="2:65" s="1" customFormat="1" ht="25.5" customHeight="1">
      <c r="B189" s="48"/>
      <c r="C189" s="271" t="s">
        <v>333</v>
      </c>
      <c r="D189" s="271" t="s">
        <v>385</v>
      </c>
      <c r="E189" s="272" t="s">
        <v>448</v>
      </c>
      <c r="F189" s="273" t="s">
        <v>449</v>
      </c>
      <c r="G189" s="273"/>
      <c r="H189" s="273"/>
      <c r="I189" s="273"/>
      <c r="J189" s="274" t="s">
        <v>438</v>
      </c>
      <c r="K189" s="275">
        <v>3</v>
      </c>
      <c r="L189" s="276">
        <v>0</v>
      </c>
      <c r="M189" s="277"/>
      <c r="N189" s="275">
        <f>ROUND(L189*K189,2)</f>
        <v>0</v>
      </c>
      <c r="O189" s="233"/>
      <c r="P189" s="233"/>
      <c r="Q189" s="233"/>
      <c r="R189" s="50"/>
      <c r="T189" s="236" t="s">
        <v>21</v>
      </c>
      <c r="U189" s="58" t="s">
        <v>43</v>
      </c>
      <c r="V189" s="49"/>
      <c r="W189" s="237">
        <f>V189*K189</f>
        <v>0</v>
      </c>
      <c r="X189" s="237">
        <v>0.063</v>
      </c>
      <c r="Y189" s="237">
        <f>X189*K189</f>
        <v>0.189</v>
      </c>
      <c r="Z189" s="237">
        <v>0</v>
      </c>
      <c r="AA189" s="238">
        <f>Z189*K189</f>
        <v>0</v>
      </c>
      <c r="AR189" s="24" t="s">
        <v>274</v>
      </c>
      <c r="AT189" s="24" t="s">
        <v>385</v>
      </c>
      <c r="AU189" s="24" t="s">
        <v>90</v>
      </c>
      <c r="AY189" s="24" t="s">
        <v>236</v>
      </c>
      <c r="BE189" s="154">
        <f>IF(U189="základní",N189,0)</f>
        <v>0</v>
      </c>
      <c r="BF189" s="154">
        <f>IF(U189="snížená",N189,0)</f>
        <v>0</v>
      </c>
      <c r="BG189" s="154">
        <f>IF(U189="zákl. přenesená",N189,0)</f>
        <v>0</v>
      </c>
      <c r="BH189" s="154">
        <f>IF(U189="sníž. přenesená",N189,0)</f>
        <v>0</v>
      </c>
      <c r="BI189" s="154">
        <f>IF(U189="nulová",N189,0)</f>
        <v>0</v>
      </c>
      <c r="BJ189" s="24" t="s">
        <v>85</v>
      </c>
      <c r="BK189" s="154">
        <f>ROUND(L189*K189,2)</f>
        <v>0</v>
      </c>
      <c r="BL189" s="24" t="s">
        <v>241</v>
      </c>
      <c r="BM189" s="24" t="s">
        <v>450</v>
      </c>
    </row>
    <row r="190" spans="2:65" s="1" customFormat="1" ht="25.5" customHeight="1">
      <c r="B190" s="48"/>
      <c r="C190" s="271" t="s">
        <v>10</v>
      </c>
      <c r="D190" s="271" t="s">
        <v>385</v>
      </c>
      <c r="E190" s="272" t="s">
        <v>451</v>
      </c>
      <c r="F190" s="273" t="s">
        <v>452</v>
      </c>
      <c r="G190" s="273"/>
      <c r="H190" s="273"/>
      <c r="I190" s="273"/>
      <c r="J190" s="274" t="s">
        <v>438</v>
      </c>
      <c r="K190" s="275">
        <v>2</v>
      </c>
      <c r="L190" s="276">
        <v>0</v>
      </c>
      <c r="M190" s="277"/>
      <c r="N190" s="275">
        <f>ROUND(L190*K190,2)</f>
        <v>0</v>
      </c>
      <c r="O190" s="233"/>
      <c r="P190" s="233"/>
      <c r="Q190" s="233"/>
      <c r="R190" s="50"/>
      <c r="T190" s="236" t="s">
        <v>21</v>
      </c>
      <c r="U190" s="58" t="s">
        <v>43</v>
      </c>
      <c r="V190" s="49"/>
      <c r="W190" s="237">
        <f>V190*K190</f>
        <v>0</v>
      </c>
      <c r="X190" s="237">
        <v>0.064</v>
      </c>
      <c r="Y190" s="237">
        <f>X190*K190</f>
        <v>0.128</v>
      </c>
      <c r="Z190" s="237">
        <v>0</v>
      </c>
      <c r="AA190" s="238">
        <f>Z190*K190</f>
        <v>0</v>
      </c>
      <c r="AR190" s="24" t="s">
        <v>274</v>
      </c>
      <c r="AT190" s="24" t="s">
        <v>385</v>
      </c>
      <c r="AU190" s="24" t="s">
        <v>90</v>
      </c>
      <c r="AY190" s="24" t="s">
        <v>236</v>
      </c>
      <c r="BE190" s="154">
        <f>IF(U190="základní",N190,0)</f>
        <v>0</v>
      </c>
      <c r="BF190" s="154">
        <f>IF(U190="snížená",N190,0)</f>
        <v>0</v>
      </c>
      <c r="BG190" s="154">
        <f>IF(U190="zákl. přenesená",N190,0)</f>
        <v>0</v>
      </c>
      <c r="BH190" s="154">
        <f>IF(U190="sníž. přenesená",N190,0)</f>
        <v>0</v>
      </c>
      <c r="BI190" s="154">
        <f>IF(U190="nulová",N190,0)</f>
        <v>0</v>
      </c>
      <c r="BJ190" s="24" t="s">
        <v>85</v>
      </c>
      <c r="BK190" s="154">
        <f>ROUND(L190*K190,2)</f>
        <v>0</v>
      </c>
      <c r="BL190" s="24" t="s">
        <v>241</v>
      </c>
      <c r="BM190" s="24" t="s">
        <v>453</v>
      </c>
    </row>
    <row r="191" spans="2:65" s="1" customFormat="1" ht="38.25" customHeight="1">
      <c r="B191" s="48"/>
      <c r="C191" s="229" t="s">
        <v>341</v>
      </c>
      <c r="D191" s="229" t="s">
        <v>237</v>
      </c>
      <c r="E191" s="230" t="s">
        <v>454</v>
      </c>
      <c r="F191" s="231" t="s">
        <v>455</v>
      </c>
      <c r="G191" s="231"/>
      <c r="H191" s="231"/>
      <c r="I191" s="231"/>
      <c r="J191" s="232" t="s">
        <v>293</v>
      </c>
      <c r="K191" s="233">
        <v>7.3</v>
      </c>
      <c r="L191" s="234">
        <v>0</v>
      </c>
      <c r="M191" s="235"/>
      <c r="N191" s="233">
        <f>ROUND(L191*K191,2)</f>
        <v>0</v>
      </c>
      <c r="O191" s="233"/>
      <c r="P191" s="233"/>
      <c r="Q191" s="233"/>
      <c r="R191" s="50"/>
      <c r="T191" s="236" t="s">
        <v>21</v>
      </c>
      <c r="U191" s="58" t="s">
        <v>43</v>
      </c>
      <c r="V191" s="49"/>
      <c r="W191" s="237">
        <f>V191*K191</f>
        <v>0</v>
      </c>
      <c r="X191" s="237">
        <v>0.1295</v>
      </c>
      <c r="Y191" s="237">
        <f>X191*K191</f>
        <v>0.94535</v>
      </c>
      <c r="Z191" s="237">
        <v>0</v>
      </c>
      <c r="AA191" s="238">
        <f>Z191*K191</f>
        <v>0</v>
      </c>
      <c r="AR191" s="24" t="s">
        <v>241</v>
      </c>
      <c r="AT191" s="24" t="s">
        <v>237</v>
      </c>
      <c r="AU191" s="24" t="s">
        <v>90</v>
      </c>
      <c r="AY191" s="24" t="s">
        <v>236</v>
      </c>
      <c r="BE191" s="154">
        <f>IF(U191="základní",N191,0)</f>
        <v>0</v>
      </c>
      <c r="BF191" s="154">
        <f>IF(U191="snížená",N191,0)</f>
        <v>0</v>
      </c>
      <c r="BG191" s="154">
        <f>IF(U191="zákl. přenesená",N191,0)</f>
        <v>0</v>
      </c>
      <c r="BH191" s="154">
        <f>IF(U191="sníž. přenesená",N191,0)</f>
        <v>0</v>
      </c>
      <c r="BI191" s="154">
        <f>IF(U191="nulová",N191,0)</f>
        <v>0</v>
      </c>
      <c r="BJ191" s="24" t="s">
        <v>85</v>
      </c>
      <c r="BK191" s="154">
        <f>ROUND(L191*K191,2)</f>
        <v>0</v>
      </c>
      <c r="BL191" s="24" t="s">
        <v>241</v>
      </c>
      <c r="BM191" s="24" t="s">
        <v>456</v>
      </c>
    </row>
    <row r="192" spans="2:51" s="11" customFormat="1" ht="16.5" customHeight="1">
      <c r="B192" s="239"/>
      <c r="C192" s="240"/>
      <c r="D192" s="240"/>
      <c r="E192" s="241" t="s">
        <v>21</v>
      </c>
      <c r="F192" s="242" t="s">
        <v>249</v>
      </c>
      <c r="G192" s="243"/>
      <c r="H192" s="243"/>
      <c r="I192" s="243"/>
      <c r="J192" s="240"/>
      <c r="K192" s="241" t="s">
        <v>21</v>
      </c>
      <c r="L192" s="240"/>
      <c r="M192" s="240"/>
      <c r="N192" s="240"/>
      <c r="O192" s="240"/>
      <c r="P192" s="240"/>
      <c r="Q192" s="240"/>
      <c r="R192" s="244"/>
      <c r="T192" s="245"/>
      <c r="U192" s="240"/>
      <c r="V192" s="240"/>
      <c r="W192" s="240"/>
      <c r="X192" s="240"/>
      <c r="Y192" s="240"/>
      <c r="Z192" s="240"/>
      <c r="AA192" s="246"/>
      <c r="AT192" s="247" t="s">
        <v>244</v>
      </c>
      <c r="AU192" s="247" t="s">
        <v>90</v>
      </c>
      <c r="AV192" s="11" t="s">
        <v>85</v>
      </c>
      <c r="AW192" s="11" t="s">
        <v>35</v>
      </c>
      <c r="AX192" s="11" t="s">
        <v>78</v>
      </c>
      <c r="AY192" s="247" t="s">
        <v>236</v>
      </c>
    </row>
    <row r="193" spans="2:51" s="12" customFormat="1" ht="16.5" customHeight="1">
      <c r="B193" s="248"/>
      <c r="C193" s="249"/>
      <c r="D193" s="249"/>
      <c r="E193" s="250" t="s">
        <v>21</v>
      </c>
      <c r="F193" s="251" t="s">
        <v>457</v>
      </c>
      <c r="G193" s="249"/>
      <c r="H193" s="249"/>
      <c r="I193" s="249"/>
      <c r="J193" s="249"/>
      <c r="K193" s="252">
        <v>7.3</v>
      </c>
      <c r="L193" s="249"/>
      <c r="M193" s="249"/>
      <c r="N193" s="249"/>
      <c r="O193" s="249"/>
      <c r="P193" s="249"/>
      <c r="Q193" s="249"/>
      <c r="R193" s="253"/>
      <c r="T193" s="254"/>
      <c r="U193" s="249"/>
      <c r="V193" s="249"/>
      <c r="W193" s="249"/>
      <c r="X193" s="249"/>
      <c r="Y193" s="249"/>
      <c r="Z193" s="249"/>
      <c r="AA193" s="255"/>
      <c r="AT193" s="256" t="s">
        <v>244</v>
      </c>
      <c r="AU193" s="256" t="s">
        <v>90</v>
      </c>
      <c r="AV193" s="12" t="s">
        <v>90</v>
      </c>
      <c r="AW193" s="12" t="s">
        <v>35</v>
      </c>
      <c r="AX193" s="12" t="s">
        <v>85</v>
      </c>
      <c r="AY193" s="256" t="s">
        <v>236</v>
      </c>
    </row>
    <row r="194" spans="2:65" s="1" customFormat="1" ht="25.5" customHeight="1">
      <c r="B194" s="48"/>
      <c r="C194" s="271" t="s">
        <v>346</v>
      </c>
      <c r="D194" s="271" t="s">
        <v>385</v>
      </c>
      <c r="E194" s="272" t="s">
        <v>458</v>
      </c>
      <c r="F194" s="273" t="s">
        <v>459</v>
      </c>
      <c r="G194" s="273"/>
      <c r="H194" s="273"/>
      <c r="I194" s="273"/>
      <c r="J194" s="274" t="s">
        <v>438</v>
      </c>
      <c r="K194" s="275">
        <v>8</v>
      </c>
      <c r="L194" s="276">
        <v>0</v>
      </c>
      <c r="M194" s="277"/>
      <c r="N194" s="275">
        <f>ROUND(L194*K194,2)</f>
        <v>0</v>
      </c>
      <c r="O194" s="233"/>
      <c r="P194" s="233"/>
      <c r="Q194" s="233"/>
      <c r="R194" s="50"/>
      <c r="T194" s="236" t="s">
        <v>21</v>
      </c>
      <c r="U194" s="58" t="s">
        <v>43</v>
      </c>
      <c r="V194" s="49"/>
      <c r="W194" s="237">
        <f>V194*K194</f>
        <v>0</v>
      </c>
      <c r="X194" s="237">
        <v>0.045</v>
      </c>
      <c r="Y194" s="237">
        <f>X194*K194</f>
        <v>0.36</v>
      </c>
      <c r="Z194" s="237">
        <v>0</v>
      </c>
      <c r="AA194" s="238">
        <f>Z194*K194</f>
        <v>0</v>
      </c>
      <c r="AR194" s="24" t="s">
        <v>274</v>
      </c>
      <c r="AT194" s="24" t="s">
        <v>385</v>
      </c>
      <c r="AU194" s="24" t="s">
        <v>90</v>
      </c>
      <c r="AY194" s="24" t="s">
        <v>236</v>
      </c>
      <c r="BE194" s="154">
        <f>IF(U194="základní",N194,0)</f>
        <v>0</v>
      </c>
      <c r="BF194" s="154">
        <f>IF(U194="snížená",N194,0)</f>
        <v>0</v>
      </c>
      <c r="BG194" s="154">
        <f>IF(U194="zákl. přenesená",N194,0)</f>
        <v>0</v>
      </c>
      <c r="BH194" s="154">
        <f>IF(U194="sníž. přenesená",N194,0)</f>
        <v>0</v>
      </c>
      <c r="BI194" s="154">
        <f>IF(U194="nulová",N194,0)</f>
        <v>0</v>
      </c>
      <c r="BJ194" s="24" t="s">
        <v>85</v>
      </c>
      <c r="BK194" s="154">
        <f>ROUND(L194*K194,2)</f>
        <v>0</v>
      </c>
      <c r="BL194" s="24" t="s">
        <v>241</v>
      </c>
      <c r="BM194" s="24" t="s">
        <v>460</v>
      </c>
    </row>
    <row r="195" spans="2:65" s="1" customFormat="1" ht="25.5" customHeight="1">
      <c r="B195" s="48"/>
      <c r="C195" s="229" t="s">
        <v>352</v>
      </c>
      <c r="D195" s="229" t="s">
        <v>237</v>
      </c>
      <c r="E195" s="230" t="s">
        <v>325</v>
      </c>
      <c r="F195" s="231" t="s">
        <v>326</v>
      </c>
      <c r="G195" s="231"/>
      <c r="H195" s="231"/>
      <c r="I195" s="231"/>
      <c r="J195" s="232" t="s">
        <v>293</v>
      </c>
      <c r="K195" s="233">
        <v>4.2</v>
      </c>
      <c r="L195" s="234">
        <v>0</v>
      </c>
      <c r="M195" s="235"/>
      <c r="N195" s="233">
        <f>ROUND(L195*K195,2)</f>
        <v>0</v>
      </c>
      <c r="O195" s="233"/>
      <c r="P195" s="233"/>
      <c r="Q195" s="233"/>
      <c r="R195" s="50"/>
      <c r="T195" s="236" t="s">
        <v>21</v>
      </c>
      <c r="U195" s="58" t="s">
        <v>43</v>
      </c>
      <c r="V195" s="49"/>
      <c r="W195" s="237">
        <f>V195*K195</f>
        <v>0</v>
      </c>
      <c r="X195" s="237">
        <v>0</v>
      </c>
      <c r="Y195" s="237">
        <f>X195*K195</f>
        <v>0</v>
      </c>
      <c r="Z195" s="237">
        <v>0</v>
      </c>
      <c r="AA195" s="238">
        <f>Z195*K195</f>
        <v>0</v>
      </c>
      <c r="AR195" s="24" t="s">
        <v>241</v>
      </c>
      <c r="AT195" s="24" t="s">
        <v>237</v>
      </c>
      <c r="AU195" s="24" t="s">
        <v>90</v>
      </c>
      <c r="AY195" s="24" t="s">
        <v>236</v>
      </c>
      <c r="BE195" s="154">
        <f>IF(U195="základní",N195,0)</f>
        <v>0</v>
      </c>
      <c r="BF195" s="154">
        <f>IF(U195="snížená",N195,0)</f>
        <v>0</v>
      </c>
      <c r="BG195" s="154">
        <f>IF(U195="zákl. přenesená",N195,0)</f>
        <v>0</v>
      </c>
      <c r="BH195" s="154">
        <f>IF(U195="sníž. přenesená",N195,0)</f>
        <v>0</v>
      </c>
      <c r="BI195" s="154">
        <f>IF(U195="nulová",N195,0)</f>
        <v>0</v>
      </c>
      <c r="BJ195" s="24" t="s">
        <v>85</v>
      </c>
      <c r="BK195" s="154">
        <f>ROUND(L195*K195,2)</f>
        <v>0</v>
      </c>
      <c r="BL195" s="24" t="s">
        <v>241</v>
      </c>
      <c r="BM195" s="24" t="s">
        <v>461</v>
      </c>
    </row>
    <row r="196" spans="2:51" s="11" customFormat="1" ht="16.5" customHeight="1">
      <c r="B196" s="239"/>
      <c r="C196" s="240"/>
      <c r="D196" s="240"/>
      <c r="E196" s="241" t="s">
        <v>21</v>
      </c>
      <c r="F196" s="242" t="s">
        <v>249</v>
      </c>
      <c r="G196" s="243"/>
      <c r="H196" s="243"/>
      <c r="I196" s="243"/>
      <c r="J196" s="240"/>
      <c r="K196" s="241" t="s">
        <v>21</v>
      </c>
      <c r="L196" s="240"/>
      <c r="M196" s="240"/>
      <c r="N196" s="240"/>
      <c r="O196" s="240"/>
      <c r="P196" s="240"/>
      <c r="Q196" s="240"/>
      <c r="R196" s="244"/>
      <c r="T196" s="245"/>
      <c r="U196" s="240"/>
      <c r="V196" s="240"/>
      <c r="W196" s="240"/>
      <c r="X196" s="240"/>
      <c r="Y196" s="240"/>
      <c r="Z196" s="240"/>
      <c r="AA196" s="246"/>
      <c r="AT196" s="247" t="s">
        <v>244</v>
      </c>
      <c r="AU196" s="247" t="s">
        <v>90</v>
      </c>
      <c r="AV196" s="11" t="s">
        <v>85</v>
      </c>
      <c r="AW196" s="11" t="s">
        <v>35</v>
      </c>
      <c r="AX196" s="11" t="s">
        <v>78</v>
      </c>
      <c r="AY196" s="247" t="s">
        <v>236</v>
      </c>
    </row>
    <row r="197" spans="2:51" s="12" customFormat="1" ht="16.5" customHeight="1">
      <c r="B197" s="248"/>
      <c r="C197" s="249"/>
      <c r="D197" s="249"/>
      <c r="E197" s="250" t="s">
        <v>21</v>
      </c>
      <c r="F197" s="251" t="s">
        <v>462</v>
      </c>
      <c r="G197" s="249"/>
      <c r="H197" s="249"/>
      <c r="I197" s="249"/>
      <c r="J197" s="249"/>
      <c r="K197" s="252">
        <v>4.2</v>
      </c>
      <c r="L197" s="249"/>
      <c r="M197" s="249"/>
      <c r="N197" s="249"/>
      <c r="O197" s="249"/>
      <c r="P197" s="249"/>
      <c r="Q197" s="249"/>
      <c r="R197" s="253"/>
      <c r="T197" s="254"/>
      <c r="U197" s="249"/>
      <c r="V197" s="249"/>
      <c r="W197" s="249"/>
      <c r="X197" s="249"/>
      <c r="Y197" s="249"/>
      <c r="Z197" s="249"/>
      <c r="AA197" s="255"/>
      <c r="AT197" s="256" t="s">
        <v>244</v>
      </c>
      <c r="AU197" s="256" t="s">
        <v>90</v>
      </c>
      <c r="AV197" s="12" t="s">
        <v>90</v>
      </c>
      <c r="AW197" s="12" t="s">
        <v>35</v>
      </c>
      <c r="AX197" s="12" t="s">
        <v>85</v>
      </c>
      <c r="AY197" s="256" t="s">
        <v>236</v>
      </c>
    </row>
    <row r="198" spans="2:63" s="10" customFormat="1" ht="29.85" customHeight="1">
      <c r="B198" s="215"/>
      <c r="C198" s="216"/>
      <c r="D198" s="226" t="s">
        <v>374</v>
      </c>
      <c r="E198" s="226"/>
      <c r="F198" s="226"/>
      <c r="G198" s="226"/>
      <c r="H198" s="226"/>
      <c r="I198" s="226"/>
      <c r="J198" s="226"/>
      <c r="K198" s="226"/>
      <c r="L198" s="226"/>
      <c r="M198" s="226"/>
      <c r="N198" s="227">
        <f>BK198</f>
        <v>0</v>
      </c>
      <c r="O198" s="228"/>
      <c r="P198" s="228"/>
      <c r="Q198" s="228"/>
      <c r="R198" s="219"/>
      <c r="T198" s="220"/>
      <c r="U198" s="216"/>
      <c r="V198" s="216"/>
      <c r="W198" s="221">
        <f>SUM(W199:W205)</f>
        <v>0</v>
      </c>
      <c r="X198" s="216"/>
      <c r="Y198" s="221">
        <f>SUM(Y199:Y205)</f>
        <v>0</v>
      </c>
      <c r="Z198" s="216"/>
      <c r="AA198" s="222">
        <f>SUM(AA199:AA205)</f>
        <v>0</v>
      </c>
      <c r="AR198" s="223" t="s">
        <v>85</v>
      </c>
      <c r="AT198" s="224" t="s">
        <v>77</v>
      </c>
      <c r="AU198" s="224" t="s">
        <v>85</v>
      </c>
      <c r="AY198" s="223" t="s">
        <v>236</v>
      </c>
      <c r="BK198" s="225">
        <f>SUM(BK199:BK205)</f>
        <v>0</v>
      </c>
    </row>
    <row r="199" spans="2:65" s="1" customFormat="1" ht="25.5" customHeight="1">
      <c r="B199" s="48"/>
      <c r="C199" s="229" t="s">
        <v>357</v>
      </c>
      <c r="D199" s="229" t="s">
        <v>237</v>
      </c>
      <c r="E199" s="230" t="s">
        <v>463</v>
      </c>
      <c r="F199" s="231" t="s">
        <v>464</v>
      </c>
      <c r="G199" s="231"/>
      <c r="H199" s="231"/>
      <c r="I199" s="231"/>
      <c r="J199" s="232" t="s">
        <v>438</v>
      </c>
      <c r="K199" s="233">
        <v>2</v>
      </c>
      <c r="L199" s="234">
        <v>0</v>
      </c>
      <c r="M199" s="235"/>
      <c r="N199" s="233">
        <f>ROUND(L199*K199,2)</f>
        <v>0</v>
      </c>
      <c r="O199" s="233"/>
      <c r="P199" s="233"/>
      <c r="Q199" s="233"/>
      <c r="R199" s="50"/>
      <c r="T199" s="236" t="s">
        <v>21</v>
      </c>
      <c r="U199" s="58" t="s">
        <v>43</v>
      </c>
      <c r="V199" s="49"/>
      <c r="W199" s="237">
        <f>V199*K199</f>
        <v>0</v>
      </c>
      <c r="X199" s="237">
        <v>0</v>
      </c>
      <c r="Y199" s="237">
        <f>X199*K199</f>
        <v>0</v>
      </c>
      <c r="Z199" s="237">
        <v>0</v>
      </c>
      <c r="AA199" s="238">
        <f>Z199*K199</f>
        <v>0</v>
      </c>
      <c r="AR199" s="24" t="s">
        <v>241</v>
      </c>
      <c r="AT199" s="24" t="s">
        <v>237</v>
      </c>
      <c r="AU199" s="24" t="s">
        <v>90</v>
      </c>
      <c r="AY199" s="24" t="s">
        <v>236</v>
      </c>
      <c r="BE199" s="154">
        <f>IF(U199="základní",N199,0)</f>
        <v>0</v>
      </c>
      <c r="BF199" s="154">
        <f>IF(U199="snížená",N199,0)</f>
        <v>0</v>
      </c>
      <c r="BG199" s="154">
        <f>IF(U199="zákl. přenesená",N199,0)</f>
        <v>0</v>
      </c>
      <c r="BH199" s="154">
        <f>IF(U199="sníž. přenesená",N199,0)</f>
        <v>0</v>
      </c>
      <c r="BI199" s="154">
        <f>IF(U199="nulová",N199,0)</f>
        <v>0</v>
      </c>
      <c r="BJ199" s="24" t="s">
        <v>85</v>
      </c>
      <c r="BK199" s="154">
        <f>ROUND(L199*K199,2)</f>
        <v>0</v>
      </c>
      <c r="BL199" s="24" t="s">
        <v>241</v>
      </c>
      <c r="BM199" s="24" t="s">
        <v>465</v>
      </c>
    </row>
    <row r="200" spans="2:51" s="11" customFormat="1" ht="16.5" customHeight="1">
      <c r="B200" s="239"/>
      <c r="C200" s="240"/>
      <c r="D200" s="240"/>
      <c r="E200" s="241" t="s">
        <v>21</v>
      </c>
      <c r="F200" s="242" t="s">
        <v>466</v>
      </c>
      <c r="G200" s="243"/>
      <c r="H200" s="243"/>
      <c r="I200" s="243"/>
      <c r="J200" s="240"/>
      <c r="K200" s="241" t="s">
        <v>21</v>
      </c>
      <c r="L200" s="240"/>
      <c r="M200" s="240"/>
      <c r="N200" s="240"/>
      <c r="O200" s="240"/>
      <c r="P200" s="240"/>
      <c r="Q200" s="240"/>
      <c r="R200" s="244"/>
      <c r="T200" s="245"/>
      <c r="U200" s="240"/>
      <c r="V200" s="240"/>
      <c r="W200" s="240"/>
      <c r="X200" s="240"/>
      <c r="Y200" s="240"/>
      <c r="Z200" s="240"/>
      <c r="AA200" s="246"/>
      <c r="AT200" s="247" t="s">
        <v>244</v>
      </c>
      <c r="AU200" s="247" t="s">
        <v>90</v>
      </c>
      <c r="AV200" s="11" t="s">
        <v>85</v>
      </c>
      <c r="AW200" s="11" t="s">
        <v>35</v>
      </c>
      <c r="AX200" s="11" t="s">
        <v>78</v>
      </c>
      <c r="AY200" s="247" t="s">
        <v>236</v>
      </c>
    </row>
    <row r="201" spans="2:51" s="12" customFormat="1" ht="16.5" customHeight="1">
      <c r="B201" s="248"/>
      <c r="C201" s="249"/>
      <c r="D201" s="249"/>
      <c r="E201" s="250" t="s">
        <v>21</v>
      </c>
      <c r="F201" s="251" t="s">
        <v>90</v>
      </c>
      <c r="G201" s="249"/>
      <c r="H201" s="249"/>
      <c r="I201" s="249"/>
      <c r="J201" s="249"/>
      <c r="K201" s="252">
        <v>2</v>
      </c>
      <c r="L201" s="249"/>
      <c r="M201" s="249"/>
      <c r="N201" s="249"/>
      <c r="O201" s="249"/>
      <c r="P201" s="249"/>
      <c r="Q201" s="249"/>
      <c r="R201" s="253"/>
      <c r="T201" s="254"/>
      <c r="U201" s="249"/>
      <c r="V201" s="249"/>
      <c r="W201" s="249"/>
      <c r="X201" s="249"/>
      <c r="Y201" s="249"/>
      <c r="Z201" s="249"/>
      <c r="AA201" s="255"/>
      <c r="AT201" s="256" t="s">
        <v>244</v>
      </c>
      <c r="AU201" s="256" t="s">
        <v>90</v>
      </c>
      <c r="AV201" s="12" t="s">
        <v>90</v>
      </c>
      <c r="AW201" s="12" t="s">
        <v>35</v>
      </c>
      <c r="AX201" s="12" t="s">
        <v>85</v>
      </c>
      <c r="AY201" s="256" t="s">
        <v>236</v>
      </c>
    </row>
    <row r="202" spans="2:65" s="1" customFormat="1" ht="25.5" customHeight="1">
      <c r="B202" s="48"/>
      <c r="C202" s="229" t="s">
        <v>362</v>
      </c>
      <c r="D202" s="229" t="s">
        <v>237</v>
      </c>
      <c r="E202" s="230" t="s">
        <v>467</v>
      </c>
      <c r="F202" s="231" t="s">
        <v>468</v>
      </c>
      <c r="G202" s="231"/>
      <c r="H202" s="231"/>
      <c r="I202" s="231"/>
      <c r="J202" s="232" t="s">
        <v>438</v>
      </c>
      <c r="K202" s="233">
        <v>2</v>
      </c>
      <c r="L202" s="234">
        <v>0</v>
      </c>
      <c r="M202" s="235"/>
      <c r="N202" s="233">
        <f>ROUND(L202*K202,2)</f>
        <v>0</v>
      </c>
      <c r="O202" s="233"/>
      <c r="P202" s="233"/>
      <c r="Q202" s="233"/>
      <c r="R202" s="50"/>
      <c r="T202" s="236" t="s">
        <v>21</v>
      </c>
      <c r="U202" s="58" t="s">
        <v>43</v>
      </c>
      <c r="V202" s="49"/>
      <c r="W202" s="237">
        <f>V202*K202</f>
        <v>0</v>
      </c>
      <c r="X202" s="237">
        <v>0</v>
      </c>
      <c r="Y202" s="237">
        <f>X202*K202</f>
        <v>0</v>
      </c>
      <c r="Z202" s="237">
        <v>0</v>
      </c>
      <c r="AA202" s="238">
        <f>Z202*K202</f>
        <v>0</v>
      </c>
      <c r="AR202" s="24" t="s">
        <v>241</v>
      </c>
      <c r="AT202" s="24" t="s">
        <v>237</v>
      </c>
      <c r="AU202" s="24" t="s">
        <v>90</v>
      </c>
      <c r="AY202" s="24" t="s">
        <v>236</v>
      </c>
      <c r="BE202" s="154">
        <f>IF(U202="základní",N202,0)</f>
        <v>0</v>
      </c>
      <c r="BF202" s="154">
        <f>IF(U202="snížená",N202,0)</f>
        <v>0</v>
      </c>
      <c r="BG202" s="154">
        <f>IF(U202="zákl. přenesená",N202,0)</f>
        <v>0</v>
      </c>
      <c r="BH202" s="154">
        <f>IF(U202="sníž. přenesená",N202,0)</f>
        <v>0</v>
      </c>
      <c r="BI202" s="154">
        <f>IF(U202="nulová",N202,0)</f>
        <v>0</v>
      </c>
      <c r="BJ202" s="24" t="s">
        <v>85</v>
      </c>
      <c r="BK202" s="154">
        <f>ROUND(L202*K202,2)</f>
        <v>0</v>
      </c>
      <c r="BL202" s="24" t="s">
        <v>241</v>
      </c>
      <c r="BM202" s="24" t="s">
        <v>469</v>
      </c>
    </row>
    <row r="203" spans="2:51" s="11" customFormat="1" ht="16.5" customHeight="1">
      <c r="B203" s="239"/>
      <c r="C203" s="240"/>
      <c r="D203" s="240"/>
      <c r="E203" s="241" t="s">
        <v>21</v>
      </c>
      <c r="F203" s="242" t="s">
        <v>470</v>
      </c>
      <c r="G203" s="243"/>
      <c r="H203" s="243"/>
      <c r="I203" s="243"/>
      <c r="J203" s="240"/>
      <c r="K203" s="241" t="s">
        <v>21</v>
      </c>
      <c r="L203" s="240"/>
      <c r="M203" s="240"/>
      <c r="N203" s="240"/>
      <c r="O203" s="240"/>
      <c r="P203" s="240"/>
      <c r="Q203" s="240"/>
      <c r="R203" s="244"/>
      <c r="T203" s="245"/>
      <c r="U203" s="240"/>
      <c r="V203" s="240"/>
      <c r="W203" s="240"/>
      <c r="X203" s="240"/>
      <c r="Y203" s="240"/>
      <c r="Z203" s="240"/>
      <c r="AA203" s="246"/>
      <c r="AT203" s="247" t="s">
        <v>244</v>
      </c>
      <c r="AU203" s="247" t="s">
        <v>90</v>
      </c>
      <c r="AV203" s="11" t="s">
        <v>85</v>
      </c>
      <c r="AW203" s="11" t="s">
        <v>35</v>
      </c>
      <c r="AX203" s="11" t="s">
        <v>78</v>
      </c>
      <c r="AY203" s="247" t="s">
        <v>236</v>
      </c>
    </row>
    <row r="204" spans="2:51" s="11" customFormat="1" ht="16.5" customHeight="1">
      <c r="B204" s="239"/>
      <c r="C204" s="240"/>
      <c r="D204" s="240"/>
      <c r="E204" s="241" t="s">
        <v>21</v>
      </c>
      <c r="F204" s="257" t="s">
        <v>471</v>
      </c>
      <c r="G204" s="240"/>
      <c r="H204" s="240"/>
      <c r="I204" s="240"/>
      <c r="J204" s="240"/>
      <c r="K204" s="241" t="s">
        <v>21</v>
      </c>
      <c r="L204" s="240"/>
      <c r="M204" s="240"/>
      <c r="N204" s="240"/>
      <c r="O204" s="240"/>
      <c r="P204" s="240"/>
      <c r="Q204" s="240"/>
      <c r="R204" s="244"/>
      <c r="T204" s="245"/>
      <c r="U204" s="240"/>
      <c r="V204" s="240"/>
      <c r="W204" s="240"/>
      <c r="X204" s="240"/>
      <c r="Y204" s="240"/>
      <c r="Z204" s="240"/>
      <c r="AA204" s="246"/>
      <c r="AT204" s="247" t="s">
        <v>244</v>
      </c>
      <c r="AU204" s="247" t="s">
        <v>90</v>
      </c>
      <c r="AV204" s="11" t="s">
        <v>85</v>
      </c>
      <c r="AW204" s="11" t="s">
        <v>35</v>
      </c>
      <c r="AX204" s="11" t="s">
        <v>78</v>
      </c>
      <c r="AY204" s="247" t="s">
        <v>236</v>
      </c>
    </row>
    <row r="205" spans="2:51" s="12" customFormat="1" ht="16.5" customHeight="1">
      <c r="B205" s="248"/>
      <c r="C205" s="249"/>
      <c r="D205" s="249"/>
      <c r="E205" s="250" t="s">
        <v>21</v>
      </c>
      <c r="F205" s="251" t="s">
        <v>90</v>
      </c>
      <c r="G205" s="249"/>
      <c r="H205" s="249"/>
      <c r="I205" s="249"/>
      <c r="J205" s="249"/>
      <c r="K205" s="252">
        <v>2</v>
      </c>
      <c r="L205" s="249"/>
      <c r="M205" s="249"/>
      <c r="N205" s="249"/>
      <c r="O205" s="249"/>
      <c r="P205" s="249"/>
      <c r="Q205" s="249"/>
      <c r="R205" s="253"/>
      <c r="T205" s="254"/>
      <c r="U205" s="249"/>
      <c r="V205" s="249"/>
      <c r="W205" s="249"/>
      <c r="X205" s="249"/>
      <c r="Y205" s="249"/>
      <c r="Z205" s="249"/>
      <c r="AA205" s="255"/>
      <c r="AT205" s="256" t="s">
        <v>244</v>
      </c>
      <c r="AU205" s="256" t="s">
        <v>90</v>
      </c>
      <c r="AV205" s="12" t="s">
        <v>90</v>
      </c>
      <c r="AW205" s="12" t="s">
        <v>35</v>
      </c>
      <c r="AX205" s="12" t="s">
        <v>85</v>
      </c>
      <c r="AY205" s="256" t="s">
        <v>236</v>
      </c>
    </row>
    <row r="206" spans="2:63" s="10" customFormat="1" ht="29.85" customHeight="1">
      <c r="B206" s="215"/>
      <c r="C206" s="216"/>
      <c r="D206" s="226" t="s">
        <v>210</v>
      </c>
      <c r="E206" s="226"/>
      <c r="F206" s="226"/>
      <c r="G206" s="226"/>
      <c r="H206" s="226"/>
      <c r="I206" s="226"/>
      <c r="J206" s="226"/>
      <c r="K206" s="226"/>
      <c r="L206" s="226"/>
      <c r="M206" s="226"/>
      <c r="N206" s="227">
        <f>BK206</f>
        <v>0</v>
      </c>
      <c r="O206" s="228"/>
      <c r="P206" s="228"/>
      <c r="Q206" s="228"/>
      <c r="R206" s="219"/>
      <c r="T206" s="220"/>
      <c r="U206" s="216"/>
      <c r="V206" s="216"/>
      <c r="W206" s="221">
        <f>SUM(W207:W217)</f>
        <v>0</v>
      </c>
      <c r="X206" s="216"/>
      <c r="Y206" s="221">
        <f>SUM(Y207:Y217)</f>
        <v>0</v>
      </c>
      <c r="Z206" s="216"/>
      <c r="AA206" s="222">
        <f>SUM(AA207:AA217)</f>
        <v>0</v>
      </c>
      <c r="AR206" s="223" t="s">
        <v>85</v>
      </c>
      <c r="AT206" s="224" t="s">
        <v>77</v>
      </c>
      <c r="AU206" s="224" t="s">
        <v>85</v>
      </c>
      <c r="AY206" s="223" t="s">
        <v>236</v>
      </c>
      <c r="BK206" s="225">
        <f>SUM(BK207:BK217)</f>
        <v>0</v>
      </c>
    </row>
    <row r="207" spans="2:65" s="1" customFormat="1" ht="16.5" customHeight="1">
      <c r="B207" s="48"/>
      <c r="C207" s="229" t="s">
        <v>366</v>
      </c>
      <c r="D207" s="229" t="s">
        <v>237</v>
      </c>
      <c r="E207" s="230" t="s">
        <v>342</v>
      </c>
      <c r="F207" s="231" t="s">
        <v>343</v>
      </c>
      <c r="G207" s="231"/>
      <c r="H207" s="231"/>
      <c r="I207" s="231"/>
      <c r="J207" s="232" t="s">
        <v>344</v>
      </c>
      <c r="K207" s="233">
        <v>16.96</v>
      </c>
      <c r="L207" s="234">
        <v>0</v>
      </c>
      <c r="M207" s="235"/>
      <c r="N207" s="233">
        <f>ROUND(L207*K207,2)</f>
        <v>0</v>
      </c>
      <c r="O207" s="233"/>
      <c r="P207" s="233"/>
      <c r="Q207" s="233"/>
      <c r="R207" s="50"/>
      <c r="T207" s="236" t="s">
        <v>21</v>
      </c>
      <c r="U207" s="58" t="s">
        <v>43</v>
      </c>
      <c r="V207" s="49"/>
      <c r="W207" s="237">
        <f>V207*K207</f>
        <v>0</v>
      </c>
      <c r="X207" s="237">
        <v>0</v>
      </c>
      <c r="Y207" s="237">
        <f>X207*K207</f>
        <v>0</v>
      </c>
      <c r="Z207" s="237">
        <v>0</v>
      </c>
      <c r="AA207" s="238">
        <f>Z207*K207</f>
        <v>0</v>
      </c>
      <c r="AR207" s="24" t="s">
        <v>241</v>
      </c>
      <c r="AT207" s="24" t="s">
        <v>237</v>
      </c>
      <c r="AU207" s="24" t="s">
        <v>90</v>
      </c>
      <c r="AY207" s="24" t="s">
        <v>236</v>
      </c>
      <c r="BE207" s="154">
        <f>IF(U207="základní",N207,0)</f>
        <v>0</v>
      </c>
      <c r="BF207" s="154">
        <f>IF(U207="snížená",N207,0)</f>
        <v>0</v>
      </c>
      <c r="BG207" s="154">
        <f>IF(U207="zákl. přenesená",N207,0)</f>
        <v>0</v>
      </c>
      <c r="BH207" s="154">
        <f>IF(U207="sníž. přenesená",N207,0)</f>
        <v>0</v>
      </c>
      <c r="BI207" s="154">
        <f>IF(U207="nulová",N207,0)</f>
        <v>0</v>
      </c>
      <c r="BJ207" s="24" t="s">
        <v>85</v>
      </c>
      <c r="BK207" s="154">
        <f>ROUND(L207*K207,2)</f>
        <v>0</v>
      </c>
      <c r="BL207" s="24" t="s">
        <v>241</v>
      </c>
      <c r="BM207" s="24" t="s">
        <v>472</v>
      </c>
    </row>
    <row r="208" spans="2:65" s="1" customFormat="1" ht="25.5" customHeight="1">
      <c r="B208" s="48"/>
      <c r="C208" s="229" t="s">
        <v>473</v>
      </c>
      <c r="D208" s="229" t="s">
        <v>237</v>
      </c>
      <c r="E208" s="230" t="s">
        <v>347</v>
      </c>
      <c r="F208" s="231" t="s">
        <v>348</v>
      </c>
      <c r="G208" s="231"/>
      <c r="H208" s="231"/>
      <c r="I208" s="231"/>
      <c r="J208" s="232" t="s">
        <v>344</v>
      </c>
      <c r="K208" s="233">
        <v>339.2</v>
      </c>
      <c r="L208" s="234">
        <v>0</v>
      </c>
      <c r="M208" s="235"/>
      <c r="N208" s="233">
        <f>ROUND(L208*K208,2)</f>
        <v>0</v>
      </c>
      <c r="O208" s="233"/>
      <c r="P208" s="233"/>
      <c r="Q208" s="233"/>
      <c r="R208" s="50"/>
      <c r="T208" s="236" t="s">
        <v>21</v>
      </c>
      <c r="U208" s="58" t="s">
        <v>43</v>
      </c>
      <c r="V208" s="49"/>
      <c r="W208" s="237">
        <f>V208*K208</f>
        <v>0</v>
      </c>
      <c r="X208" s="237">
        <v>0</v>
      </c>
      <c r="Y208" s="237">
        <f>X208*K208</f>
        <v>0</v>
      </c>
      <c r="Z208" s="237">
        <v>0</v>
      </c>
      <c r="AA208" s="238">
        <f>Z208*K208</f>
        <v>0</v>
      </c>
      <c r="AR208" s="24" t="s">
        <v>241</v>
      </c>
      <c r="AT208" s="24" t="s">
        <v>237</v>
      </c>
      <c r="AU208" s="24" t="s">
        <v>90</v>
      </c>
      <c r="AY208" s="24" t="s">
        <v>236</v>
      </c>
      <c r="BE208" s="154">
        <f>IF(U208="základní",N208,0)</f>
        <v>0</v>
      </c>
      <c r="BF208" s="154">
        <f>IF(U208="snížená",N208,0)</f>
        <v>0</v>
      </c>
      <c r="BG208" s="154">
        <f>IF(U208="zákl. přenesená",N208,0)</f>
        <v>0</v>
      </c>
      <c r="BH208" s="154">
        <f>IF(U208="sníž. přenesená",N208,0)</f>
        <v>0</v>
      </c>
      <c r="BI208" s="154">
        <f>IF(U208="nulová",N208,0)</f>
        <v>0</v>
      </c>
      <c r="BJ208" s="24" t="s">
        <v>85</v>
      </c>
      <c r="BK208" s="154">
        <f>ROUND(L208*K208,2)</f>
        <v>0</v>
      </c>
      <c r="BL208" s="24" t="s">
        <v>241</v>
      </c>
      <c r="BM208" s="24" t="s">
        <v>474</v>
      </c>
    </row>
    <row r="209" spans="2:51" s="11" customFormat="1" ht="16.5" customHeight="1">
      <c r="B209" s="239"/>
      <c r="C209" s="240"/>
      <c r="D209" s="240"/>
      <c r="E209" s="241" t="s">
        <v>21</v>
      </c>
      <c r="F209" s="242" t="s">
        <v>350</v>
      </c>
      <c r="G209" s="243"/>
      <c r="H209" s="243"/>
      <c r="I209" s="243"/>
      <c r="J209" s="240"/>
      <c r="K209" s="241" t="s">
        <v>21</v>
      </c>
      <c r="L209" s="240"/>
      <c r="M209" s="240"/>
      <c r="N209" s="240"/>
      <c r="O209" s="240"/>
      <c r="P209" s="240"/>
      <c r="Q209" s="240"/>
      <c r="R209" s="244"/>
      <c r="T209" s="245"/>
      <c r="U209" s="240"/>
      <c r="V209" s="240"/>
      <c r="W209" s="240"/>
      <c r="X209" s="240"/>
      <c r="Y209" s="240"/>
      <c r="Z209" s="240"/>
      <c r="AA209" s="246"/>
      <c r="AT209" s="247" t="s">
        <v>244</v>
      </c>
      <c r="AU209" s="247" t="s">
        <v>90</v>
      </c>
      <c r="AV209" s="11" t="s">
        <v>85</v>
      </c>
      <c r="AW209" s="11" t="s">
        <v>35</v>
      </c>
      <c r="AX209" s="11" t="s">
        <v>78</v>
      </c>
      <c r="AY209" s="247" t="s">
        <v>236</v>
      </c>
    </row>
    <row r="210" spans="2:51" s="12" customFormat="1" ht="16.5" customHeight="1">
      <c r="B210" s="248"/>
      <c r="C210" s="249"/>
      <c r="D210" s="249"/>
      <c r="E210" s="250" t="s">
        <v>21</v>
      </c>
      <c r="F210" s="251" t="s">
        <v>475</v>
      </c>
      <c r="G210" s="249"/>
      <c r="H210" s="249"/>
      <c r="I210" s="249"/>
      <c r="J210" s="249"/>
      <c r="K210" s="252">
        <v>339.2</v>
      </c>
      <c r="L210" s="249"/>
      <c r="M210" s="249"/>
      <c r="N210" s="249"/>
      <c r="O210" s="249"/>
      <c r="P210" s="249"/>
      <c r="Q210" s="249"/>
      <c r="R210" s="253"/>
      <c r="T210" s="254"/>
      <c r="U210" s="249"/>
      <c r="V210" s="249"/>
      <c r="W210" s="249"/>
      <c r="X210" s="249"/>
      <c r="Y210" s="249"/>
      <c r="Z210" s="249"/>
      <c r="AA210" s="255"/>
      <c r="AT210" s="256" t="s">
        <v>244</v>
      </c>
      <c r="AU210" s="256" t="s">
        <v>90</v>
      </c>
      <c r="AV210" s="12" t="s">
        <v>90</v>
      </c>
      <c r="AW210" s="12" t="s">
        <v>35</v>
      </c>
      <c r="AX210" s="12" t="s">
        <v>85</v>
      </c>
      <c r="AY210" s="256" t="s">
        <v>236</v>
      </c>
    </row>
    <row r="211" spans="2:65" s="1" customFormat="1" ht="25.5" customHeight="1">
      <c r="B211" s="48"/>
      <c r="C211" s="229" t="s">
        <v>476</v>
      </c>
      <c r="D211" s="229" t="s">
        <v>237</v>
      </c>
      <c r="E211" s="230" t="s">
        <v>477</v>
      </c>
      <c r="F211" s="231" t="s">
        <v>478</v>
      </c>
      <c r="G211" s="231"/>
      <c r="H211" s="231"/>
      <c r="I211" s="231"/>
      <c r="J211" s="232" t="s">
        <v>344</v>
      </c>
      <c r="K211" s="233">
        <v>3.38</v>
      </c>
      <c r="L211" s="234">
        <v>0</v>
      </c>
      <c r="M211" s="235"/>
      <c r="N211" s="233">
        <f>ROUND(L211*K211,2)</f>
        <v>0</v>
      </c>
      <c r="O211" s="233"/>
      <c r="P211" s="233"/>
      <c r="Q211" s="233"/>
      <c r="R211" s="50"/>
      <c r="T211" s="236" t="s">
        <v>21</v>
      </c>
      <c r="U211" s="58" t="s">
        <v>43</v>
      </c>
      <c r="V211" s="49"/>
      <c r="W211" s="237">
        <f>V211*K211</f>
        <v>0</v>
      </c>
      <c r="X211" s="237">
        <v>0</v>
      </c>
      <c r="Y211" s="237">
        <f>X211*K211</f>
        <v>0</v>
      </c>
      <c r="Z211" s="237">
        <v>0</v>
      </c>
      <c r="AA211" s="238">
        <f>Z211*K211</f>
        <v>0</v>
      </c>
      <c r="AR211" s="24" t="s">
        <v>241</v>
      </c>
      <c r="AT211" s="24" t="s">
        <v>237</v>
      </c>
      <c r="AU211" s="24" t="s">
        <v>90</v>
      </c>
      <c r="AY211" s="24" t="s">
        <v>236</v>
      </c>
      <c r="BE211" s="154">
        <f>IF(U211="základní",N211,0)</f>
        <v>0</v>
      </c>
      <c r="BF211" s="154">
        <f>IF(U211="snížená",N211,0)</f>
        <v>0</v>
      </c>
      <c r="BG211" s="154">
        <f>IF(U211="zákl. přenesená",N211,0)</f>
        <v>0</v>
      </c>
      <c r="BH211" s="154">
        <f>IF(U211="sníž. přenesená",N211,0)</f>
        <v>0</v>
      </c>
      <c r="BI211" s="154">
        <f>IF(U211="nulová",N211,0)</f>
        <v>0</v>
      </c>
      <c r="BJ211" s="24" t="s">
        <v>85</v>
      </c>
      <c r="BK211" s="154">
        <f>ROUND(L211*K211,2)</f>
        <v>0</v>
      </c>
      <c r="BL211" s="24" t="s">
        <v>241</v>
      </c>
      <c r="BM211" s="24" t="s">
        <v>479</v>
      </c>
    </row>
    <row r="212" spans="2:51" s="12" customFormat="1" ht="16.5" customHeight="1">
      <c r="B212" s="248"/>
      <c r="C212" s="249"/>
      <c r="D212" s="249"/>
      <c r="E212" s="250" t="s">
        <v>21</v>
      </c>
      <c r="F212" s="267" t="s">
        <v>480</v>
      </c>
      <c r="G212" s="268"/>
      <c r="H212" s="268"/>
      <c r="I212" s="268"/>
      <c r="J212" s="249"/>
      <c r="K212" s="252">
        <v>3.38</v>
      </c>
      <c r="L212" s="249"/>
      <c r="M212" s="249"/>
      <c r="N212" s="249"/>
      <c r="O212" s="249"/>
      <c r="P212" s="249"/>
      <c r="Q212" s="249"/>
      <c r="R212" s="253"/>
      <c r="T212" s="254"/>
      <c r="U212" s="249"/>
      <c r="V212" s="249"/>
      <c r="W212" s="249"/>
      <c r="X212" s="249"/>
      <c r="Y212" s="249"/>
      <c r="Z212" s="249"/>
      <c r="AA212" s="255"/>
      <c r="AT212" s="256" t="s">
        <v>244</v>
      </c>
      <c r="AU212" s="256" t="s">
        <v>90</v>
      </c>
      <c r="AV212" s="12" t="s">
        <v>90</v>
      </c>
      <c r="AW212" s="12" t="s">
        <v>35</v>
      </c>
      <c r="AX212" s="12" t="s">
        <v>85</v>
      </c>
      <c r="AY212" s="256" t="s">
        <v>236</v>
      </c>
    </row>
    <row r="213" spans="2:65" s="1" customFormat="1" ht="25.5" customHeight="1">
      <c r="B213" s="48"/>
      <c r="C213" s="229" t="s">
        <v>481</v>
      </c>
      <c r="D213" s="229" t="s">
        <v>237</v>
      </c>
      <c r="E213" s="230" t="s">
        <v>353</v>
      </c>
      <c r="F213" s="231" t="s">
        <v>354</v>
      </c>
      <c r="G213" s="231"/>
      <c r="H213" s="231"/>
      <c r="I213" s="231"/>
      <c r="J213" s="232" t="s">
        <v>344</v>
      </c>
      <c r="K213" s="233">
        <v>3.01</v>
      </c>
      <c r="L213" s="234">
        <v>0</v>
      </c>
      <c r="M213" s="235"/>
      <c r="N213" s="233">
        <f>ROUND(L213*K213,2)</f>
        <v>0</v>
      </c>
      <c r="O213" s="233"/>
      <c r="P213" s="233"/>
      <c r="Q213" s="233"/>
      <c r="R213" s="50"/>
      <c r="T213" s="236" t="s">
        <v>21</v>
      </c>
      <c r="U213" s="58" t="s">
        <v>43</v>
      </c>
      <c r="V213" s="49"/>
      <c r="W213" s="237">
        <f>V213*K213</f>
        <v>0</v>
      </c>
      <c r="X213" s="237">
        <v>0</v>
      </c>
      <c r="Y213" s="237">
        <f>X213*K213</f>
        <v>0</v>
      </c>
      <c r="Z213" s="237">
        <v>0</v>
      </c>
      <c r="AA213" s="238">
        <f>Z213*K213</f>
        <v>0</v>
      </c>
      <c r="AR213" s="24" t="s">
        <v>241</v>
      </c>
      <c r="AT213" s="24" t="s">
        <v>237</v>
      </c>
      <c r="AU213" s="24" t="s">
        <v>90</v>
      </c>
      <c r="AY213" s="24" t="s">
        <v>236</v>
      </c>
      <c r="BE213" s="154">
        <f>IF(U213="základní",N213,0)</f>
        <v>0</v>
      </c>
      <c r="BF213" s="154">
        <f>IF(U213="snížená",N213,0)</f>
        <v>0</v>
      </c>
      <c r="BG213" s="154">
        <f>IF(U213="zákl. přenesená",N213,0)</f>
        <v>0</v>
      </c>
      <c r="BH213" s="154">
        <f>IF(U213="sníž. přenesená",N213,0)</f>
        <v>0</v>
      </c>
      <c r="BI213" s="154">
        <f>IF(U213="nulová",N213,0)</f>
        <v>0</v>
      </c>
      <c r="BJ213" s="24" t="s">
        <v>85</v>
      </c>
      <c r="BK213" s="154">
        <f>ROUND(L213*K213,2)</f>
        <v>0</v>
      </c>
      <c r="BL213" s="24" t="s">
        <v>241</v>
      </c>
      <c r="BM213" s="24" t="s">
        <v>482</v>
      </c>
    </row>
    <row r="214" spans="2:51" s="12" customFormat="1" ht="16.5" customHeight="1">
      <c r="B214" s="248"/>
      <c r="C214" s="249"/>
      <c r="D214" s="249"/>
      <c r="E214" s="250" t="s">
        <v>21</v>
      </c>
      <c r="F214" s="267" t="s">
        <v>483</v>
      </c>
      <c r="G214" s="268"/>
      <c r="H214" s="268"/>
      <c r="I214" s="268"/>
      <c r="J214" s="249"/>
      <c r="K214" s="252">
        <v>3.01</v>
      </c>
      <c r="L214" s="249"/>
      <c r="M214" s="249"/>
      <c r="N214" s="249"/>
      <c r="O214" s="249"/>
      <c r="P214" s="249"/>
      <c r="Q214" s="249"/>
      <c r="R214" s="253"/>
      <c r="T214" s="254"/>
      <c r="U214" s="249"/>
      <c r="V214" s="249"/>
      <c r="W214" s="249"/>
      <c r="X214" s="249"/>
      <c r="Y214" s="249"/>
      <c r="Z214" s="249"/>
      <c r="AA214" s="255"/>
      <c r="AT214" s="256" t="s">
        <v>244</v>
      </c>
      <c r="AU214" s="256" t="s">
        <v>90</v>
      </c>
      <c r="AV214" s="12" t="s">
        <v>90</v>
      </c>
      <c r="AW214" s="12" t="s">
        <v>35</v>
      </c>
      <c r="AX214" s="12" t="s">
        <v>85</v>
      </c>
      <c r="AY214" s="256" t="s">
        <v>236</v>
      </c>
    </row>
    <row r="215" spans="2:65" s="1" customFormat="1" ht="25.5" customHeight="1">
      <c r="B215" s="48"/>
      <c r="C215" s="229" t="s">
        <v>484</v>
      </c>
      <c r="D215" s="229" t="s">
        <v>237</v>
      </c>
      <c r="E215" s="230" t="s">
        <v>358</v>
      </c>
      <c r="F215" s="231" t="s">
        <v>359</v>
      </c>
      <c r="G215" s="231"/>
      <c r="H215" s="231"/>
      <c r="I215" s="231"/>
      <c r="J215" s="232" t="s">
        <v>344</v>
      </c>
      <c r="K215" s="233">
        <v>10.57</v>
      </c>
      <c r="L215" s="234">
        <v>0</v>
      </c>
      <c r="M215" s="235"/>
      <c r="N215" s="233">
        <f>ROUND(L215*K215,2)</f>
        <v>0</v>
      </c>
      <c r="O215" s="233"/>
      <c r="P215" s="233"/>
      <c r="Q215" s="233"/>
      <c r="R215" s="50"/>
      <c r="T215" s="236" t="s">
        <v>21</v>
      </c>
      <c r="U215" s="58" t="s">
        <v>43</v>
      </c>
      <c r="V215" s="49"/>
      <c r="W215" s="237">
        <f>V215*K215</f>
        <v>0</v>
      </c>
      <c r="X215" s="237">
        <v>0</v>
      </c>
      <c r="Y215" s="237">
        <f>X215*K215</f>
        <v>0</v>
      </c>
      <c r="Z215" s="237">
        <v>0</v>
      </c>
      <c r="AA215" s="238">
        <f>Z215*K215</f>
        <v>0</v>
      </c>
      <c r="AR215" s="24" t="s">
        <v>241</v>
      </c>
      <c r="AT215" s="24" t="s">
        <v>237</v>
      </c>
      <c r="AU215" s="24" t="s">
        <v>90</v>
      </c>
      <c r="AY215" s="24" t="s">
        <v>236</v>
      </c>
      <c r="BE215" s="154">
        <f>IF(U215="základní",N215,0)</f>
        <v>0</v>
      </c>
      <c r="BF215" s="154">
        <f>IF(U215="snížená",N215,0)</f>
        <v>0</v>
      </c>
      <c r="BG215" s="154">
        <f>IF(U215="zákl. přenesená",N215,0)</f>
        <v>0</v>
      </c>
      <c r="BH215" s="154">
        <f>IF(U215="sníž. přenesená",N215,0)</f>
        <v>0</v>
      </c>
      <c r="BI215" s="154">
        <f>IF(U215="nulová",N215,0)</f>
        <v>0</v>
      </c>
      <c r="BJ215" s="24" t="s">
        <v>85</v>
      </c>
      <c r="BK215" s="154">
        <f>ROUND(L215*K215,2)</f>
        <v>0</v>
      </c>
      <c r="BL215" s="24" t="s">
        <v>241</v>
      </c>
      <c r="BM215" s="24" t="s">
        <v>485</v>
      </c>
    </row>
    <row r="216" spans="2:51" s="12" customFormat="1" ht="16.5" customHeight="1">
      <c r="B216" s="248"/>
      <c r="C216" s="249"/>
      <c r="D216" s="249"/>
      <c r="E216" s="250" t="s">
        <v>21</v>
      </c>
      <c r="F216" s="267" t="s">
        <v>486</v>
      </c>
      <c r="G216" s="268"/>
      <c r="H216" s="268"/>
      <c r="I216" s="268"/>
      <c r="J216" s="249"/>
      <c r="K216" s="252">
        <v>10.57</v>
      </c>
      <c r="L216" s="249"/>
      <c r="M216" s="249"/>
      <c r="N216" s="249"/>
      <c r="O216" s="249"/>
      <c r="P216" s="249"/>
      <c r="Q216" s="249"/>
      <c r="R216" s="253"/>
      <c r="T216" s="254"/>
      <c r="U216" s="249"/>
      <c r="V216" s="249"/>
      <c r="W216" s="249"/>
      <c r="X216" s="249"/>
      <c r="Y216" s="249"/>
      <c r="Z216" s="249"/>
      <c r="AA216" s="255"/>
      <c r="AT216" s="256" t="s">
        <v>244</v>
      </c>
      <c r="AU216" s="256" t="s">
        <v>90</v>
      </c>
      <c r="AV216" s="12" t="s">
        <v>90</v>
      </c>
      <c r="AW216" s="12" t="s">
        <v>35</v>
      </c>
      <c r="AX216" s="12" t="s">
        <v>85</v>
      </c>
      <c r="AY216" s="256" t="s">
        <v>236</v>
      </c>
    </row>
    <row r="217" spans="2:65" s="1" customFormat="1" ht="25.5" customHeight="1">
      <c r="B217" s="48"/>
      <c r="C217" s="229" t="s">
        <v>487</v>
      </c>
      <c r="D217" s="229" t="s">
        <v>237</v>
      </c>
      <c r="E217" s="230" t="s">
        <v>488</v>
      </c>
      <c r="F217" s="231" t="s">
        <v>489</v>
      </c>
      <c r="G217" s="231"/>
      <c r="H217" s="231"/>
      <c r="I217" s="231"/>
      <c r="J217" s="232" t="s">
        <v>344</v>
      </c>
      <c r="K217" s="233">
        <v>17.88</v>
      </c>
      <c r="L217" s="234">
        <v>0</v>
      </c>
      <c r="M217" s="235"/>
      <c r="N217" s="233">
        <f>ROUND(L217*K217,2)</f>
        <v>0</v>
      </c>
      <c r="O217" s="233"/>
      <c r="P217" s="233"/>
      <c r="Q217" s="233"/>
      <c r="R217" s="50"/>
      <c r="T217" s="236" t="s">
        <v>21</v>
      </c>
      <c r="U217" s="58" t="s">
        <v>43</v>
      </c>
      <c r="V217" s="49"/>
      <c r="W217" s="237">
        <f>V217*K217</f>
        <v>0</v>
      </c>
      <c r="X217" s="237">
        <v>0</v>
      </c>
      <c r="Y217" s="237">
        <f>X217*K217</f>
        <v>0</v>
      </c>
      <c r="Z217" s="237">
        <v>0</v>
      </c>
      <c r="AA217" s="238">
        <f>Z217*K217</f>
        <v>0</v>
      </c>
      <c r="AR217" s="24" t="s">
        <v>241</v>
      </c>
      <c r="AT217" s="24" t="s">
        <v>237</v>
      </c>
      <c r="AU217" s="24" t="s">
        <v>90</v>
      </c>
      <c r="AY217" s="24" t="s">
        <v>236</v>
      </c>
      <c r="BE217" s="154">
        <f>IF(U217="základní",N217,0)</f>
        <v>0</v>
      </c>
      <c r="BF217" s="154">
        <f>IF(U217="snížená",N217,0)</f>
        <v>0</v>
      </c>
      <c r="BG217" s="154">
        <f>IF(U217="zákl. přenesená",N217,0)</f>
        <v>0</v>
      </c>
      <c r="BH217" s="154">
        <f>IF(U217="sníž. přenesená",N217,0)</f>
        <v>0</v>
      </c>
      <c r="BI217" s="154">
        <f>IF(U217="nulová",N217,0)</f>
        <v>0</v>
      </c>
      <c r="BJ217" s="24" t="s">
        <v>85</v>
      </c>
      <c r="BK217" s="154">
        <f>ROUND(L217*K217,2)</f>
        <v>0</v>
      </c>
      <c r="BL217" s="24" t="s">
        <v>241</v>
      </c>
      <c r="BM217" s="24" t="s">
        <v>490</v>
      </c>
    </row>
    <row r="218" spans="2:63" s="10" customFormat="1" ht="37.4" customHeight="1">
      <c r="B218" s="215"/>
      <c r="C218" s="216"/>
      <c r="D218" s="217" t="s">
        <v>375</v>
      </c>
      <c r="E218" s="217"/>
      <c r="F218" s="217"/>
      <c r="G218" s="217"/>
      <c r="H218" s="217"/>
      <c r="I218" s="217"/>
      <c r="J218" s="217"/>
      <c r="K218" s="217"/>
      <c r="L218" s="217"/>
      <c r="M218" s="217"/>
      <c r="N218" s="280">
        <f>BK218</f>
        <v>0</v>
      </c>
      <c r="O218" s="281"/>
      <c r="P218" s="281"/>
      <c r="Q218" s="281"/>
      <c r="R218" s="219"/>
      <c r="T218" s="220"/>
      <c r="U218" s="216"/>
      <c r="V218" s="216"/>
      <c r="W218" s="221">
        <f>SUM(W219:W224)</f>
        <v>0</v>
      </c>
      <c r="X218" s="216"/>
      <c r="Y218" s="221">
        <f>SUM(Y219:Y224)</f>
        <v>0</v>
      </c>
      <c r="Z218" s="216"/>
      <c r="AA218" s="222">
        <f>SUM(AA219:AA224)</f>
        <v>0</v>
      </c>
      <c r="AR218" s="223" t="s">
        <v>260</v>
      </c>
      <c r="AT218" s="224" t="s">
        <v>77</v>
      </c>
      <c r="AU218" s="224" t="s">
        <v>78</v>
      </c>
      <c r="AY218" s="223" t="s">
        <v>236</v>
      </c>
      <c r="BK218" s="225">
        <f>SUM(BK219:BK224)</f>
        <v>0</v>
      </c>
    </row>
    <row r="219" spans="2:65" s="1" customFormat="1" ht="16.5" customHeight="1">
      <c r="B219" s="48"/>
      <c r="C219" s="229" t="s">
        <v>491</v>
      </c>
      <c r="D219" s="229" t="s">
        <v>237</v>
      </c>
      <c r="E219" s="230" t="s">
        <v>492</v>
      </c>
      <c r="F219" s="231" t="s">
        <v>493</v>
      </c>
      <c r="G219" s="231"/>
      <c r="H219" s="231"/>
      <c r="I219" s="231"/>
      <c r="J219" s="232" t="s">
        <v>494</v>
      </c>
      <c r="K219" s="233">
        <v>1</v>
      </c>
      <c r="L219" s="234">
        <v>0</v>
      </c>
      <c r="M219" s="235"/>
      <c r="N219" s="233">
        <f>ROUND(L219*K219,2)</f>
        <v>0</v>
      </c>
      <c r="O219" s="233"/>
      <c r="P219" s="233"/>
      <c r="Q219" s="233"/>
      <c r="R219" s="50"/>
      <c r="T219" s="236" t="s">
        <v>21</v>
      </c>
      <c r="U219" s="58" t="s">
        <v>43</v>
      </c>
      <c r="V219" s="49"/>
      <c r="W219" s="237">
        <f>V219*K219</f>
        <v>0</v>
      </c>
      <c r="X219" s="237">
        <v>0</v>
      </c>
      <c r="Y219" s="237">
        <f>X219*K219</f>
        <v>0</v>
      </c>
      <c r="Z219" s="237">
        <v>0</v>
      </c>
      <c r="AA219" s="238">
        <f>Z219*K219</f>
        <v>0</v>
      </c>
      <c r="AR219" s="24" t="s">
        <v>495</v>
      </c>
      <c r="AT219" s="24" t="s">
        <v>237</v>
      </c>
      <c r="AU219" s="24" t="s">
        <v>85</v>
      </c>
      <c r="AY219" s="24" t="s">
        <v>236</v>
      </c>
      <c r="BE219" s="154">
        <f>IF(U219="základní",N219,0)</f>
        <v>0</v>
      </c>
      <c r="BF219" s="154">
        <f>IF(U219="snížená",N219,0)</f>
        <v>0</v>
      </c>
      <c r="BG219" s="154">
        <f>IF(U219="zákl. přenesená",N219,0)</f>
        <v>0</v>
      </c>
      <c r="BH219" s="154">
        <f>IF(U219="sníž. přenesená",N219,0)</f>
        <v>0</v>
      </c>
      <c r="BI219" s="154">
        <f>IF(U219="nulová",N219,0)</f>
        <v>0</v>
      </c>
      <c r="BJ219" s="24" t="s">
        <v>85</v>
      </c>
      <c r="BK219" s="154">
        <f>ROUND(L219*K219,2)</f>
        <v>0</v>
      </c>
      <c r="BL219" s="24" t="s">
        <v>495</v>
      </c>
      <c r="BM219" s="24" t="s">
        <v>496</v>
      </c>
    </row>
    <row r="220" spans="2:65" s="1" customFormat="1" ht="16.5" customHeight="1">
      <c r="B220" s="48"/>
      <c r="C220" s="229" t="s">
        <v>497</v>
      </c>
      <c r="D220" s="229" t="s">
        <v>237</v>
      </c>
      <c r="E220" s="230" t="s">
        <v>498</v>
      </c>
      <c r="F220" s="231" t="s">
        <v>499</v>
      </c>
      <c r="G220" s="231"/>
      <c r="H220" s="231"/>
      <c r="I220" s="231"/>
      <c r="J220" s="232" t="s">
        <v>494</v>
      </c>
      <c r="K220" s="233">
        <v>1</v>
      </c>
      <c r="L220" s="234">
        <v>0</v>
      </c>
      <c r="M220" s="235"/>
      <c r="N220" s="233">
        <f>ROUND(L220*K220,2)</f>
        <v>0</v>
      </c>
      <c r="O220" s="233"/>
      <c r="P220" s="233"/>
      <c r="Q220" s="233"/>
      <c r="R220" s="50"/>
      <c r="T220" s="236" t="s">
        <v>21</v>
      </c>
      <c r="U220" s="58" t="s">
        <v>43</v>
      </c>
      <c r="V220" s="49"/>
      <c r="W220" s="237">
        <f>V220*K220</f>
        <v>0</v>
      </c>
      <c r="X220" s="237">
        <v>0</v>
      </c>
      <c r="Y220" s="237">
        <f>X220*K220</f>
        <v>0</v>
      </c>
      <c r="Z220" s="237">
        <v>0</v>
      </c>
      <c r="AA220" s="238">
        <f>Z220*K220</f>
        <v>0</v>
      </c>
      <c r="AR220" s="24" t="s">
        <v>495</v>
      </c>
      <c r="AT220" s="24" t="s">
        <v>237</v>
      </c>
      <c r="AU220" s="24" t="s">
        <v>85</v>
      </c>
      <c r="AY220" s="24" t="s">
        <v>236</v>
      </c>
      <c r="BE220" s="154">
        <f>IF(U220="základní",N220,0)</f>
        <v>0</v>
      </c>
      <c r="BF220" s="154">
        <f>IF(U220="snížená",N220,0)</f>
        <v>0</v>
      </c>
      <c r="BG220" s="154">
        <f>IF(U220="zákl. přenesená",N220,0)</f>
        <v>0</v>
      </c>
      <c r="BH220" s="154">
        <f>IF(U220="sníž. přenesená",N220,0)</f>
        <v>0</v>
      </c>
      <c r="BI220" s="154">
        <f>IF(U220="nulová",N220,0)</f>
        <v>0</v>
      </c>
      <c r="BJ220" s="24" t="s">
        <v>85</v>
      </c>
      <c r="BK220" s="154">
        <f>ROUND(L220*K220,2)</f>
        <v>0</v>
      </c>
      <c r="BL220" s="24" t="s">
        <v>495</v>
      </c>
      <c r="BM220" s="24" t="s">
        <v>500</v>
      </c>
    </row>
    <row r="221" spans="2:65" s="1" customFormat="1" ht="16.5" customHeight="1">
      <c r="B221" s="48"/>
      <c r="C221" s="229" t="s">
        <v>501</v>
      </c>
      <c r="D221" s="229" t="s">
        <v>237</v>
      </c>
      <c r="E221" s="230" t="s">
        <v>502</v>
      </c>
      <c r="F221" s="231" t="s">
        <v>503</v>
      </c>
      <c r="G221" s="231"/>
      <c r="H221" s="231"/>
      <c r="I221" s="231"/>
      <c r="J221" s="232" t="s">
        <v>494</v>
      </c>
      <c r="K221" s="233">
        <v>1</v>
      </c>
      <c r="L221" s="234">
        <v>0</v>
      </c>
      <c r="M221" s="235"/>
      <c r="N221" s="233">
        <f>ROUND(L221*K221,2)</f>
        <v>0</v>
      </c>
      <c r="O221" s="233"/>
      <c r="P221" s="233"/>
      <c r="Q221" s="233"/>
      <c r="R221" s="50"/>
      <c r="T221" s="236" t="s">
        <v>21</v>
      </c>
      <c r="U221" s="58" t="s">
        <v>43</v>
      </c>
      <c r="V221" s="49"/>
      <c r="W221" s="237">
        <f>V221*K221</f>
        <v>0</v>
      </c>
      <c r="X221" s="237">
        <v>0</v>
      </c>
      <c r="Y221" s="237">
        <f>X221*K221</f>
        <v>0</v>
      </c>
      <c r="Z221" s="237">
        <v>0</v>
      </c>
      <c r="AA221" s="238">
        <f>Z221*K221</f>
        <v>0</v>
      </c>
      <c r="AR221" s="24" t="s">
        <v>495</v>
      </c>
      <c r="AT221" s="24" t="s">
        <v>237</v>
      </c>
      <c r="AU221" s="24" t="s">
        <v>85</v>
      </c>
      <c r="AY221" s="24" t="s">
        <v>236</v>
      </c>
      <c r="BE221" s="154">
        <f>IF(U221="základní",N221,0)</f>
        <v>0</v>
      </c>
      <c r="BF221" s="154">
        <f>IF(U221="snížená",N221,0)</f>
        <v>0</v>
      </c>
      <c r="BG221" s="154">
        <f>IF(U221="zákl. přenesená",N221,0)</f>
        <v>0</v>
      </c>
      <c r="BH221" s="154">
        <f>IF(U221="sníž. přenesená",N221,0)</f>
        <v>0</v>
      </c>
      <c r="BI221" s="154">
        <f>IF(U221="nulová",N221,0)</f>
        <v>0</v>
      </c>
      <c r="BJ221" s="24" t="s">
        <v>85</v>
      </c>
      <c r="BK221" s="154">
        <f>ROUND(L221*K221,2)</f>
        <v>0</v>
      </c>
      <c r="BL221" s="24" t="s">
        <v>495</v>
      </c>
      <c r="BM221" s="24" t="s">
        <v>504</v>
      </c>
    </row>
    <row r="222" spans="2:65" s="1" customFormat="1" ht="38.25" customHeight="1">
      <c r="B222" s="48"/>
      <c r="C222" s="229" t="s">
        <v>505</v>
      </c>
      <c r="D222" s="229" t="s">
        <v>237</v>
      </c>
      <c r="E222" s="230" t="s">
        <v>506</v>
      </c>
      <c r="F222" s="231" t="s">
        <v>507</v>
      </c>
      <c r="G222" s="231"/>
      <c r="H222" s="231"/>
      <c r="I222" s="231"/>
      <c r="J222" s="232" t="s">
        <v>508</v>
      </c>
      <c r="K222" s="233">
        <v>1</v>
      </c>
      <c r="L222" s="234">
        <v>0</v>
      </c>
      <c r="M222" s="235"/>
      <c r="N222" s="233">
        <f>ROUND(L222*K222,2)</f>
        <v>0</v>
      </c>
      <c r="O222" s="233"/>
      <c r="P222" s="233"/>
      <c r="Q222" s="233"/>
      <c r="R222" s="50"/>
      <c r="T222" s="236" t="s">
        <v>21</v>
      </c>
      <c r="U222" s="58" t="s">
        <v>43</v>
      </c>
      <c r="V222" s="49"/>
      <c r="W222" s="237">
        <f>V222*K222</f>
        <v>0</v>
      </c>
      <c r="X222" s="237">
        <v>0</v>
      </c>
      <c r="Y222" s="237">
        <f>X222*K222</f>
        <v>0</v>
      </c>
      <c r="Z222" s="237">
        <v>0</v>
      </c>
      <c r="AA222" s="238">
        <f>Z222*K222</f>
        <v>0</v>
      </c>
      <c r="AR222" s="24" t="s">
        <v>495</v>
      </c>
      <c r="AT222" s="24" t="s">
        <v>237</v>
      </c>
      <c r="AU222" s="24" t="s">
        <v>85</v>
      </c>
      <c r="AY222" s="24" t="s">
        <v>236</v>
      </c>
      <c r="BE222" s="154">
        <f>IF(U222="základní",N222,0)</f>
        <v>0</v>
      </c>
      <c r="BF222" s="154">
        <f>IF(U222="snížená",N222,0)</f>
        <v>0</v>
      </c>
      <c r="BG222" s="154">
        <f>IF(U222="zákl. přenesená",N222,0)</f>
        <v>0</v>
      </c>
      <c r="BH222" s="154">
        <f>IF(U222="sníž. přenesená",N222,0)</f>
        <v>0</v>
      </c>
      <c r="BI222" s="154">
        <f>IF(U222="nulová",N222,0)</f>
        <v>0</v>
      </c>
      <c r="BJ222" s="24" t="s">
        <v>85</v>
      </c>
      <c r="BK222" s="154">
        <f>ROUND(L222*K222,2)</f>
        <v>0</v>
      </c>
      <c r="BL222" s="24" t="s">
        <v>495</v>
      </c>
      <c r="BM222" s="24" t="s">
        <v>509</v>
      </c>
    </row>
    <row r="223" spans="2:65" s="1" customFormat="1" ht="25.5" customHeight="1">
      <c r="B223" s="48"/>
      <c r="C223" s="229" t="s">
        <v>510</v>
      </c>
      <c r="D223" s="229" t="s">
        <v>237</v>
      </c>
      <c r="E223" s="230" t="s">
        <v>511</v>
      </c>
      <c r="F223" s="231" t="s">
        <v>512</v>
      </c>
      <c r="G223" s="231"/>
      <c r="H223" s="231"/>
      <c r="I223" s="231"/>
      <c r="J223" s="232" t="s">
        <v>494</v>
      </c>
      <c r="K223" s="233">
        <v>1</v>
      </c>
      <c r="L223" s="234">
        <v>0</v>
      </c>
      <c r="M223" s="235"/>
      <c r="N223" s="233">
        <f>ROUND(L223*K223,2)</f>
        <v>0</v>
      </c>
      <c r="O223" s="233"/>
      <c r="P223" s="233"/>
      <c r="Q223" s="233"/>
      <c r="R223" s="50"/>
      <c r="T223" s="236" t="s">
        <v>21</v>
      </c>
      <c r="U223" s="58" t="s">
        <v>43</v>
      </c>
      <c r="V223" s="49"/>
      <c r="W223" s="237">
        <f>V223*K223</f>
        <v>0</v>
      </c>
      <c r="X223" s="237">
        <v>0</v>
      </c>
      <c r="Y223" s="237">
        <f>X223*K223</f>
        <v>0</v>
      </c>
      <c r="Z223" s="237">
        <v>0</v>
      </c>
      <c r="AA223" s="238">
        <f>Z223*K223</f>
        <v>0</v>
      </c>
      <c r="AR223" s="24" t="s">
        <v>495</v>
      </c>
      <c r="AT223" s="24" t="s">
        <v>237</v>
      </c>
      <c r="AU223" s="24" t="s">
        <v>85</v>
      </c>
      <c r="AY223" s="24" t="s">
        <v>236</v>
      </c>
      <c r="BE223" s="154">
        <f>IF(U223="základní",N223,0)</f>
        <v>0</v>
      </c>
      <c r="BF223" s="154">
        <f>IF(U223="snížená",N223,0)</f>
        <v>0</v>
      </c>
      <c r="BG223" s="154">
        <f>IF(U223="zákl. přenesená",N223,0)</f>
        <v>0</v>
      </c>
      <c r="BH223" s="154">
        <f>IF(U223="sníž. přenesená",N223,0)</f>
        <v>0</v>
      </c>
      <c r="BI223" s="154">
        <f>IF(U223="nulová",N223,0)</f>
        <v>0</v>
      </c>
      <c r="BJ223" s="24" t="s">
        <v>85</v>
      </c>
      <c r="BK223" s="154">
        <f>ROUND(L223*K223,2)</f>
        <v>0</v>
      </c>
      <c r="BL223" s="24" t="s">
        <v>495</v>
      </c>
      <c r="BM223" s="24" t="s">
        <v>513</v>
      </c>
    </row>
    <row r="224" spans="2:65" s="1" customFormat="1" ht="16.5" customHeight="1">
      <c r="B224" s="48"/>
      <c r="C224" s="229" t="s">
        <v>304</v>
      </c>
      <c r="D224" s="229" t="s">
        <v>237</v>
      </c>
      <c r="E224" s="230" t="s">
        <v>514</v>
      </c>
      <c r="F224" s="231" t="s">
        <v>515</v>
      </c>
      <c r="G224" s="231"/>
      <c r="H224" s="231"/>
      <c r="I224" s="231"/>
      <c r="J224" s="232" t="s">
        <v>494</v>
      </c>
      <c r="K224" s="233">
        <v>1</v>
      </c>
      <c r="L224" s="234">
        <v>0</v>
      </c>
      <c r="M224" s="235"/>
      <c r="N224" s="233">
        <f>ROUND(L224*K224,2)</f>
        <v>0</v>
      </c>
      <c r="O224" s="233"/>
      <c r="P224" s="233"/>
      <c r="Q224" s="233"/>
      <c r="R224" s="50"/>
      <c r="T224" s="236" t="s">
        <v>21</v>
      </c>
      <c r="U224" s="58" t="s">
        <v>43</v>
      </c>
      <c r="V224" s="49"/>
      <c r="W224" s="237">
        <f>V224*K224</f>
        <v>0</v>
      </c>
      <c r="X224" s="237">
        <v>0</v>
      </c>
      <c r="Y224" s="237">
        <f>X224*K224</f>
        <v>0</v>
      </c>
      <c r="Z224" s="237">
        <v>0</v>
      </c>
      <c r="AA224" s="238">
        <f>Z224*K224</f>
        <v>0</v>
      </c>
      <c r="AR224" s="24" t="s">
        <v>495</v>
      </c>
      <c r="AT224" s="24" t="s">
        <v>237</v>
      </c>
      <c r="AU224" s="24" t="s">
        <v>85</v>
      </c>
      <c r="AY224" s="24" t="s">
        <v>236</v>
      </c>
      <c r="BE224" s="154">
        <f>IF(U224="základní",N224,0)</f>
        <v>0</v>
      </c>
      <c r="BF224" s="154">
        <f>IF(U224="snížená",N224,0)</f>
        <v>0</v>
      </c>
      <c r="BG224" s="154">
        <f>IF(U224="zákl. přenesená",N224,0)</f>
        <v>0</v>
      </c>
      <c r="BH224" s="154">
        <f>IF(U224="sníž. přenesená",N224,0)</f>
        <v>0</v>
      </c>
      <c r="BI224" s="154">
        <f>IF(U224="nulová",N224,0)</f>
        <v>0</v>
      </c>
      <c r="BJ224" s="24" t="s">
        <v>85</v>
      </c>
      <c r="BK224" s="154">
        <f>ROUND(L224*K224,2)</f>
        <v>0</v>
      </c>
      <c r="BL224" s="24" t="s">
        <v>495</v>
      </c>
      <c r="BM224" s="24" t="s">
        <v>516</v>
      </c>
    </row>
    <row r="225" spans="2:63" s="1" customFormat="1" ht="49.9" customHeight="1">
      <c r="B225" s="48"/>
      <c r="C225" s="49"/>
      <c r="D225" s="217" t="s">
        <v>371</v>
      </c>
      <c r="E225" s="49"/>
      <c r="F225" s="49"/>
      <c r="G225" s="49"/>
      <c r="H225" s="49"/>
      <c r="I225" s="49"/>
      <c r="J225" s="49"/>
      <c r="K225" s="49"/>
      <c r="L225" s="49"/>
      <c r="M225" s="49"/>
      <c r="N225" s="269">
        <f>BK225</f>
        <v>0</v>
      </c>
      <c r="O225" s="270"/>
      <c r="P225" s="270"/>
      <c r="Q225" s="270"/>
      <c r="R225" s="50"/>
      <c r="T225" s="203"/>
      <c r="U225" s="74"/>
      <c r="V225" s="74"/>
      <c r="W225" s="74"/>
      <c r="X225" s="74"/>
      <c r="Y225" s="74"/>
      <c r="Z225" s="74"/>
      <c r="AA225" s="76"/>
      <c r="AT225" s="24" t="s">
        <v>77</v>
      </c>
      <c r="AU225" s="24" t="s">
        <v>78</v>
      </c>
      <c r="AY225" s="24" t="s">
        <v>372</v>
      </c>
      <c r="BK225" s="154">
        <v>0</v>
      </c>
    </row>
    <row r="226" spans="2:18" s="1" customFormat="1" ht="6.95" customHeight="1">
      <c r="B226" s="77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9"/>
    </row>
  </sheetData>
  <sheetProtection password="CC35" sheet="1" objects="1" scenarios="1" formatColumns="0" formatRows="0"/>
  <mergeCells count="250">
    <mergeCell ref="F215:I215"/>
    <mergeCell ref="F214:I214"/>
    <mergeCell ref="F216:I216"/>
    <mergeCell ref="F217:I217"/>
    <mergeCell ref="F219:I219"/>
    <mergeCell ref="F220:I220"/>
    <mergeCell ref="F221:I221"/>
    <mergeCell ref="F222:I222"/>
    <mergeCell ref="F223:I223"/>
    <mergeCell ref="F224:I224"/>
    <mergeCell ref="D103:H103"/>
    <mergeCell ref="D100:H100"/>
    <mergeCell ref="D101:H101"/>
    <mergeCell ref="D102:H102"/>
    <mergeCell ref="D104:H104"/>
    <mergeCell ref="F166:I166"/>
    <mergeCell ref="F169:I169"/>
    <mergeCell ref="F167:I167"/>
    <mergeCell ref="F168:I168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9:I199"/>
    <mergeCell ref="F200:I200"/>
    <mergeCell ref="F201:I201"/>
    <mergeCell ref="F202:I202"/>
    <mergeCell ref="F203:I203"/>
    <mergeCell ref="F204:I204"/>
    <mergeCell ref="F205:I205"/>
    <mergeCell ref="F207:I207"/>
    <mergeCell ref="F208:I208"/>
    <mergeCell ref="F209:I209"/>
    <mergeCell ref="F210:I210"/>
    <mergeCell ref="F211:I211"/>
    <mergeCell ref="F212:I212"/>
    <mergeCell ref="F213:I213"/>
    <mergeCell ref="L219:M219"/>
    <mergeCell ref="L217:M217"/>
    <mergeCell ref="L220:M220"/>
    <mergeCell ref="L221:M221"/>
    <mergeCell ref="L222:M222"/>
    <mergeCell ref="L223:M223"/>
    <mergeCell ref="L224:M224"/>
    <mergeCell ref="N207:Q207"/>
    <mergeCell ref="N202:Q202"/>
    <mergeCell ref="N208:Q208"/>
    <mergeCell ref="N211:Q211"/>
    <mergeCell ref="N213:Q213"/>
    <mergeCell ref="N215:Q215"/>
    <mergeCell ref="N217:Q217"/>
    <mergeCell ref="N219:Q219"/>
    <mergeCell ref="N220:Q220"/>
    <mergeCell ref="N221:Q221"/>
    <mergeCell ref="N222:Q222"/>
    <mergeCell ref="N223:Q223"/>
    <mergeCell ref="N224:Q224"/>
    <mergeCell ref="N206:Q206"/>
    <mergeCell ref="N218:Q218"/>
    <mergeCell ref="N225:Q225"/>
    <mergeCell ref="N199:Q199"/>
    <mergeCell ref="N198:Q198"/>
    <mergeCell ref="L182:M182"/>
    <mergeCell ref="L191:M191"/>
    <mergeCell ref="L185:M185"/>
    <mergeCell ref="L188:M188"/>
    <mergeCell ref="L189:M189"/>
    <mergeCell ref="L190:M190"/>
    <mergeCell ref="L194:M194"/>
    <mergeCell ref="L195:M195"/>
    <mergeCell ref="L199:M199"/>
    <mergeCell ref="L202:M202"/>
    <mergeCell ref="L207:M207"/>
    <mergeCell ref="L208:M208"/>
    <mergeCell ref="L211:M211"/>
    <mergeCell ref="L213:M213"/>
    <mergeCell ref="L215:M215"/>
    <mergeCell ref="L162:M162"/>
    <mergeCell ref="L176:M176"/>
    <mergeCell ref="L166:M166"/>
    <mergeCell ref="L171:M171"/>
    <mergeCell ref="N171:Q171"/>
    <mergeCell ref="N176:Q176"/>
    <mergeCell ref="N182:Q182"/>
    <mergeCell ref="N185:Q185"/>
    <mergeCell ref="N188:Q188"/>
    <mergeCell ref="N189:Q189"/>
    <mergeCell ref="N190:Q190"/>
    <mergeCell ref="N191:Q191"/>
    <mergeCell ref="N194:Q194"/>
    <mergeCell ref="N195:Q195"/>
    <mergeCell ref="N181:Q181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9:Q99"/>
    <mergeCell ref="N100:Q100"/>
    <mergeCell ref="N101:Q101"/>
    <mergeCell ref="N102:Q102"/>
    <mergeCell ref="N103:Q103"/>
    <mergeCell ref="N104:Q104"/>
    <mergeCell ref="N105:Q105"/>
    <mergeCell ref="L107:Q107"/>
    <mergeCell ref="C113:Q113"/>
    <mergeCell ref="F115:P115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N125:Q125"/>
    <mergeCell ref="N126:Q126"/>
    <mergeCell ref="N127:Q127"/>
    <mergeCell ref="F128:I128"/>
    <mergeCell ref="F130:I130"/>
    <mergeCell ref="L128:M128"/>
    <mergeCell ref="N128:Q128"/>
    <mergeCell ref="F129:I129"/>
    <mergeCell ref="F131:I131"/>
    <mergeCell ref="L131:M131"/>
    <mergeCell ref="N131:Q131"/>
    <mergeCell ref="F132:I132"/>
    <mergeCell ref="F135:I135"/>
    <mergeCell ref="F133:I133"/>
    <mergeCell ref="F134:I134"/>
    <mergeCell ref="L135:M135"/>
    <mergeCell ref="N135:Q135"/>
    <mergeCell ref="F136:I136"/>
    <mergeCell ref="F138:I138"/>
    <mergeCell ref="F137:I137"/>
    <mergeCell ref="L138:M138"/>
    <mergeCell ref="N138:Q138"/>
    <mergeCell ref="L140:M140"/>
    <mergeCell ref="N140:Q140"/>
    <mergeCell ref="L141:M141"/>
    <mergeCell ref="N141:Q141"/>
    <mergeCell ref="F139:I139"/>
    <mergeCell ref="F141:I141"/>
    <mergeCell ref="F140:I140"/>
    <mergeCell ref="F142:I142"/>
    <mergeCell ref="L144:M144"/>
    <mergeCell ref="N144:Q144"/>
    <mergeCell ref="N143:Q143"/>
    <mergeCell ref="F144:I144"/>
    <mergeCell ref="F145:I145"/>
    <mergeCell ref="F146:I146"/>
    <mergeCell ref="F147:I147"/>
    <mergeCell ref="L147:M147"/>
    <mergeCell ref="N147:Q147"/>
    <mergeCell ref="F148:I148"/>
    <mergeCell ref="F151:I151"/>
    <mergeCell ref="F149:I149"/>
    <mergeCell ref="F150:I150"/>
    <mergeCell ref="L151:M151"/>
    <mergeCell ref="N151:Q151"/>
    <mergeCell ref="F152:I152"/>
    <mergeCell ref="F155:I155"/>
    <mergeCell ref="F153:I153"/>
    <mergeCell ref="F154:I154"/>
    <mergeCell ref="L155:M155"/>
    <mergeCell ref="N155:Q155"/>
    <mergeCell ref="L156:M156"/>
    <mergeCell ref="N156:Q156"/>
    <mergeCell ref="L158:M158"/>
    <mergeCell ref="N158:Q158"/>
    <mergeCell ref="N157:Q157"/>
    <mergeCell ref="F156:I156"/>
    <mergeCell ref="F162:I162"/>
    <mergeCell ref="F158:I158"/>
    <mergeCell ref="F159:I159"/>
    <mergeCell ref="F160:I160"/>
    <mergeCell ref="F161:I161"/>
    <mergeCell ref="N162:Q162"/>
    <mergeCell ref="F163:I163"/>
    <mergeCell ref="F164:I164"/>
    <mergeCell ref="F165:I165"/>
    <mergeCell ref="N166:Q166"/>
  </mergeCells>
  <hyperlinks>
    <hyperlink ref="F1:G1" location="C2" display="1) Krycí list rozpočtu"/>
    <hyperlink ref="H1:K1" location="C87" display="2) Rekapitulace rozpočtu"/>
    <hyperlink ref="L1" location="C12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3"/>
      <c r="B1" s="15"/>
      <c r="C1" s="15"/>
      <c r="D1" s="16" t="s">
        <v>1</v>
      </c>
      <c r="E1" s="15"/>
      <c r="F1" s="17" t="s">
        <v>188</v>
      </c>
      <c r="G1" s="17"/>
      <c r="H1" s="164" t="s">
        <v>189</v>
      </c>
      <c r="I1" s="164"/>
      <c r="J1" s="164"/>
      <c r="K1" s="164"/>
      <c r="L1" s="17" t="s">
        <v>190</v>
      </c>
      <c r="M1" s="15"/>
      <c r="N1" s="15"/>
      <c r="O1" s="16" t="s">
        <v>191</v>
      </c>
      <c r="P1" s="15"/>
      <c r="Q1" s="15"/>
      <c r="R1" s="15"/>
      <c r="S1" s="17" t="s">
        <v>192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100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90</v>
      </c>
    </row>
    <row r="4" spans="2:46" ht="36.95" customHeight="1">
      <c r="B4" s="28"/>
      <c r="C4" s="29" t="s">
        <v>193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18</v>
      </c>
      <c r="E6" s="33"/>
      <c r="F6" s="165" t="str">
        <f>'Rekapitulace stavby'!K6</f>
        <v>Neratovice - úprava přechodů na komunikacích II/101 a III/0099, zvýšení bezpečnosti chodců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194</v>
      </c>
      <c r="E7" s="33"/>
      <c r="F7" s="165" t="s">
        <v>517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196</v>
      </c>
      <c r="E8" s="49"/>
      <c r="F8" s="38" t="s">
        <v>518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20</v>
      </c>
      <c r="E9" s="49"/>
      <c r="F9" s="35" t="s">
        <v>21</v>
      </c>
      <c r="G9" s="49"/>
      <c r="H9" s="49"/>
      <c r="I9" s="49"/>
      <c r="J9" s="49"/>
      <c r="K9" s="49"/>
      <c r="L9" s="49"/>
      <c r="M9" s="40" t="s">
        <v>22</v>
      </c>
      <c r="N9" s="49"/>
      <c r="O9" s="35" t="s">
        <v>21</v>
      </c>
      <c r="P9" s="49"/>
      <c r="Q9" s="49"/>
      <c r="R9" s="50"/>
    </row>
    <row r="10" spans="2:18" s="1" customFormat="1" ht="14.4" customHeight="1">
      <c r="B10" s="48"/>
      <c r="C10" s="49"/>
      <c r="D10" s="40" t="s">
        <v>23</v>
      </c>
      <c r="E10" s="49"/>
      <c r="F10" s="35" t="s">
        <v>24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6. 11. 2017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">
        <v>21</v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">
        <v>29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">
        <v>21</v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">
        <v>21</v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">
        <v>34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">
        <v>21</v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36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">
        <v>21</v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">
        <v>37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">
        <v>21</v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21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8" t="s">
        <v>198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182</v>
      </c>
      <c r="E29" s="49"/>
      <c r="F29" s="49"/>
      <c r="G29" s="49"/>
      <c r="H29" s="49"/>
      <c r="I29" s="49"/>
      <c r="J29" s="49"/>
      <c r="K29" s="49"/>
      <c r="L29" s="49"/>
      <c r="M29" s="47">
        <f>N99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9" t="s">
        <v>41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42</v>
      </c>
      <c r="E33" s="56" t="s">
        <v>43</v>
      </c>
      <c r="F33" s="57">
        <v>0.21</v>
      </c>
      <c r="G33" s="171" t="s">
        <v>44</v>
      </c>
      <c r="H33" s="172">
        <f>(SUM(BE99:BE106)+SUM(BE125:BE196))</f>
        <v>0</v>
      </c>
      <c r="I33" s="49"/>
      <c r="J33" s="49"/>
      <c r="K33" s="49"/>
      <c r="L33" s="49"/>
      <c r="M33" s="172">
        <f>ROUND((SUM(BE99:BE106)+SUM(BE125:BE196)),2)*F33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45</v>
      </c>
      <c r="F34" s="57">
        <v>0.15</v>
      </c>
      <c r="G34" s="171" t="s">
        <v>44</v>
      </c>
      <c r="H34" s="172">
        <f>(SUM(BF99:BF106)+SUM(BF125:BF196))</f>
        <v>0</v>
      </c>
      <c r="I34" s="49"/>
      <c r="J34" s="49"/>
      <c r="K34" s="49"/>
      <c r="L34" s="49"/>
      <c r="M34" s="172">
        <f>ROUND((SUM(BF99:BF106)+SUM(BF125:BF196)),2)*F34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46</v>
      </c>
      <c r="F35" s="57">
        <v>0.21</v>
      </c>
      <c r="G35" s="171" t="s">
        <v>44</v>
      </c>
      <c r="H35" s="172">
        <f>(SUM(BG99:BG106)+SUM(BG125:BG196))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47</v>
      </c>
      <c r="F36" s="57">
        <v>0.15</v>
      </c>
      <c r="G36" s="171" t="s">
        <v>44</v>
      </c>
      <c r="H36" s="172">
        <f>(SUM(BH99:BH106)+SUM(BH125:BH196))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48</v>
      </c>
      <c r="F37" s="57">
        <v>0</v>
      </c>
      <c r="G37" s="171" t="s">
        <v>44</v>
      </c>
      <c r="H37" s="172">
        <f>(SUM(BI99:BI106)+SUM(BI125:BI196))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61"/>
      <c r="D39" s="173" t="s">
        <v>49</v>
      </c>
      <c r="E39" s="105"/>
      <c r="F39" s="105"/>
      <c r="G39" s="174" t="s">
        <v>50</v>
      </c>
      <c r="H39" s="175" t="s">
        <v>51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52</v>
      </c>
      <c r="E50" s="69"/>
      <c r="F50" s="69"/>
      <c r="G50" s="69"/>
      <c r="H50" s="70"/>
      <c r="I50" s="49"/>
      <c r="J50" s="68" t="s">
        <v>53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54</v>
      </c>
      <c r="E59" s="74"/>
      <c r="F59" s="74"/>
      <c r="G59" s="75" t="s">
        <v>55</v>
      </c>
      <c r="H59" s="76"/>
      <c r="I59" s="49"/>
      <c r="J59" s="73" t="s">
        <v>54</v>
      </c>
      <c r="K59" s="74"/>
      <c r="L59" s="74"/>
      <c r="M59" s="74"/>
      <c r="N59" s="75" t="s">
        <v>55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56</v>
      </c>
      <c r="E61" s="69"/>
      <c r="F61" s="69"/>
      <c r="G61" s="69"/>
      <c r="H61" s="70"/>
      <c r="I61" s="49"/>
      <c r="J61" s="68" t="s">
        <v>57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54</v>
      </c>
      <c r="E70" s="74"/>
      <c r="F70" s="74"/>
      <c r="G70" s="75" t="s">
        <v>55</v>
      </c>
      <c r="H70" s="76"/>
      <c r="I70" s="49"/>
      <c r="J70" s="73" t="s">
        <v>54</v>
      </c>
      <c r="K70" s="74"/>
      <c r="L70" s="74"/>
      <c r="M70" s="74"/>
      <c r="N70" s="75" t="s">
        <v>55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pans="2:21" s="1" customFormat="1" ht="36.95" customHeight="1">
      <c r="B76" s="48"/>
      <c r="C76" s="29" t="s">
        <v>199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pans="2:21" s="1" customFormat="1" ht="30" customHeight="1">
      <c r="B78" s="48"/>
      <c r="C78" s="40" t="s">
        <v>18</v>
      </c>
      <c r="D78" s="49"/>
      <c r="E78" s="49"/>
      <c r="F78" s="165" t="str">
        <f>F6</f>
        <v>Neratovice - úprava přechodů na komunikacích II/101 a III/0099, zvýšení bezpečnosti chodců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spans="2:21" ht="30" customHeight="1">
      <c r="B79" s="28"/>
      <c r="C79" s="40" t="s">
        <v>194</v>
      </c>
      <c r="D79" s="33"/>
      <c r="E79" s="33"/>
      <c r="F79" s="165" t="s">
        <v>517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pans="2:21" s="1" customFormat="1" ht="36.95" customHeight="1">
      <c r="B80" s="48"/>
      <c r="C80" s="87" t="s">
        <v>196</v>
      </c>
      <c r="D80" s="49"/>
      <c r="E80" s="49"/>
      <c r="F80" s="89" t="str">
        <f>F8</f>
        <v>02-1 - SO 102 - část KSÚS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pans="2:2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pans="2:21" s="1" customFormat="1" ht="18" customHeight="1">
      <c r="B82" s="48"/>
      <c r="C82" s="40" t="s">
        <v>23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6. 11. 2017</v>
      </c>
      <c r="N82" s="92"/>
      <c r="O82" s="92"/>
      <c r="P82" s="92"/>
      <c r="Q82" s="49"/>
      <c r="R82" s="50"/>
      <c r="T82" s="181"/>
      <c r="U82" s="181"/>
    </row>
    <row r="83" spans="2:21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pans="2:21" s="1" customFormat="1" ht="13.5">
      <c r="B84" s="48"/>
      <c r="C84" s="40" t="s">
        <v>27</v>
      </c>
      <c r="D84" s="49"/>
      <c r="E84" s="49"/>
      <c r="F84" s="35" t="str">
        <f>E13</f>
        <v>Město Neratovice</v>
      </c>
      <c r="G84" s="49"/>
      <c r="H84" s="49"/>
      <c r="I84" s="49"/>
      <c r="J84" s="49"/>
      <c r="K84" s="40" t="s">
        <v>33</v>
      </c>
      <c r="L84" s="49"/>
      <c r="M84" s="35" t="str">
        <f>E19</f>
        <v>NOZA s.r.o.Kladno</v>
      </c>
      <c r="N84" s="35"/>
      <c r="O84" s="35"/>
      <c r="P84" s="35"/>
      <c r="Q84" s="35"/>
      <c r="R84" s="50"/>
      <c r="T84" s="181"/>
      <c r="U84" s="181"/>
    </row>
    <row r="85" spans="2:21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36</v>
      </c>
      <c r="L85" s="49"/>
      <c r="M85" s="35" t="str">
        <f>E22</f>
        <v>Neubauerová Soňa, SK-Projekt Ostrov</v>
      </c>
      <c r="N85" s="35"/>
      <c r="O85" s="35"/>
      <c r="P85" s="35"/>
      <c r="Q85" s="35"/>
      <c r="R85" s="50"/>
      <c r="T85" s="181"/>
      <c r="U85" s="181"/>
    </row>
    <row r="86" spans="2:21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pans="2:21" s="1" customFormat="1" ht="29.25" customHeight="1">
      <c r="B87" s="48"/>
      <c r="C87" s="183" t="s">
        <v>200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201</v>
      </c>
      <c r="O87" s="161"/>
      <c r="P87" s="161"/>
      <c r="Q87" s="161"/>
      <c r="R87" s="50"/>
      <c r="T87" s="181"/>
      <c r="U87" s="181"/>
    </row>
    <row r="88" spans="2:21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pans="2:47" s="1" customFormat="1" ht="29.25" customHeight="1">
      <c r="B89" s="48"/>
      <c r="C89" s="184" t="s">
        <v>202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N125</f>
        <v>0</v>
      </c>
      <c r="O89" s="185"/>
      <c r="P89" s="185"/>
      <c r="Q89" s="185"/>
      <c r="R89" s="50"/>
      <c r="T89" s="181"/>
      <c r="U89" s="181"/>
      <c r="AU89" s="24" t="s">
        <v>203</v>
      </c>
    </row>
    <row r="90" spans="2:21" s="7" customFormat="1" ht="24.95" customHeight="1">
      <c r="B90" s="186"/>
      <c r="C90" s="187"/>
      <c r="D90" s="188" t="s">
        <v>204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N126</f>
        <v>0</v>
      </c>
      <c r="O90" s="187"/>
      <c r="P90" s="187"/>
      <c r="Q90" s="187"/>
      <c r="R90" s="190"/>
      <c r="T90" s="191"/>
      <c r="U90" s="191"/>
    </row>
    <row r="91" spans="2:21" s="8" customFormat="1" ht="19.9" customHeight="1">
      <c r="B91" s="192"/>
      <c r="C91" s="136"/>
      <c r="D91" s="149" t="s">
        <v>205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N127</f>
        <v>0</v>
      </c>
      <c r="O91" s="136"/>
      <c r="P91" s="136"/>
      <c r="Q91" s="136"/>
      <c r="R91" s="193"/>
      <c r="T91" s="194"/>
      <c r="U91" s="194"/>
    </row>
    <row r="92" spans="2:21" s="8" customFormat="1" ht="19.9" customHeight="1">
      <c r="B92" s="192"/>
      <c r="C92" s="136"/>
      <c r="D92" s="149" t="s">
        <v>206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38">
        <f>N131</f>
        <v>0</v>
      </c>
      <c r="O92" s="136"/>
      <c r="P92" s="136"/>
      <c r="Q92" s="136"/>
      <c r="R92" s="193"/>
      <c r="T92" s="194"/>
      <c r="U92" s="194"/>
    </row>
    <row r="93" spans="2:21" s="8" customFormat="1" ht="19.9" customHeight="1">
      <c r="B93" s="192"/>
      <c r="C93" s="136"/>
      <c r="D93" s="149" t="s">
        <v>207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8">
        <f>N142</f>
        <v>0</v>
      </c>
      <c r="O93" s="136"/>
      <c r="P93" s="136"/>
      <c r="Q93" s="136"/>
      <c r="R93" s="193"/>
      <c r="T93" s="194"/>
      <c r="U93" s="194"/>
    </row>
    <row r="94" spans="2:21" s="8" customFormat="1" ht="19.9" customHeight="1">
      <c r="B94" s="192"/>
      <c r="C94" s="136"/>
      <c r="D94" s="149" t="s">
        <v>208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8">
        <f>N171</f>
        <v>0</v>
      </c>
      <c r="O94" s="136"/>
      <c r="P94" s="136"/>
      <c r="Q94" s="136"/>
      <c r="R94" s="193"/>
      <c r="T94" s="194"/>
      <c r="U94" s="194"/>
    </row>
    <row r="95" spans="2:21" s="8" customFormat="1" ht="19.9" customHeight="1">
      <c r="B95" s="192"/>
      <c r="C95" s="136"/>
      <c r="D95" s="149" t="s">
        <v>210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8">
        <f>N183</f>
        <v>0</v>
      </c>
      <c r="O95" s="136"/>
      <c r="P95" s="136"/>
      <c r="Q95" s="136"/>
      <c r="R95" s="193"/>
      <c r="T95" s="194"/>
      <c r="U95" s="194"/>
    </row>
    <row r="96" spans="2:21" s="7" customFormat="1" ht="24.95" customHeight="1">
      <c r="B96" s="186"/>
      <c r="C96" s="187"/>
      <c r="D96" s="188" t="s">
        <v>211</v>
      </c>
      <c r="E96" s="187"/>
      <c r="F96" s="187"/>
      <c r="G96" s="187"/>
      <c r="H96" s="187"/>
      <c r="I96" s="187"/>
      <c r="J96" s="187"/>
      <c r="K96" s="187"/>
      <c r="L96" s="187"/>
      <c r="M96" s="187"/>
      <c r="N96" s="189">
        <f>N193</f>
        <v>0</v>
      </c>
      <c r="O96" s="187"/>
      <c r="P96" s="187"/>
      <c r="Q96" s="187"/>
      <c r="R96" s="190"/>
      <c r="T96" s="191"/>
      <c r="U96" s="191"/>
    </row>
    <row r="97" spans="2:21" s="8" customFormat="1" ht="19.9" customHeight="1">
      <c r="B97" s="192"/>
      <c r="C97" s="136"/>
      <c r="D97" s="149" t="s">
        <v>212</v>
      </c>
      <c r="E97" s="136"/>
      <c r="F97" s="136"/>
      <c r="G97" s="136"/>
      <c r="H97" s="136"/>
      <c r="I97" s="136"/>
      <c r="J97" s="136"/>
      <c r="K97" s="136"/>
      <c r="L97" s="136"/>
      <c r="M97" s="136"/>
      <c r="N97" s="138">
        <f>N194</f>
        <v>0</v>
      </c>
      <c r="O97" s="136"/>
      <c r="P97" s="136"/>
      <c r="Q97" s="136"/>
      <c r="R97" s="193"/>
      <c r="T97" s="194"/>
      <c r="U97" s="194"/>
    </row>
    <row r="98" spans="2:21" s="1" customFormat="1" ht="21.8" customHeight="1"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50"/>
      <c r="T98" s="181"/>
      <c r="U98" s="181"/>
    </row>
    <row r="99" spans="2:21" s="1" customFormat="1" ht="29.25" customHeight="1">
      <c r="B99" s="48"/>
      <c r="C99" s="184" t="s">
        <v>213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185">
        <f>ROUND(N100+N101+N102+N103+N104+N105,2)</f>
        <v>0</v>
      </c>
      <c r="O99" s="195"/>
      <c r="P99" s="195"/>
      <c r="Q99" s="195"/>
      <c r="R99" s="50"/>
      <c r="T99" s="196"/>
      <c r="U99" s="197" t="s">
        <v>42</v>
      </c>
    </row>
    <row r="100" spans="2:65" s="1" customFormat="1" ht="18" customHeight="1">
      <c r="B100" s="48"/>
      <c r="C100" s="49"/>
      <c r="D100" s="155" t="s">
        <v>214</v>
      </c>
      <c r="E100" s="149"/>
      <c r="F100" s="149"/>
      <c r="G100" s="149"/>
      <c r="H100" s="149"/>
      <c r="I100" s="49"/>
      <c r="J100" s="49"/>
      <c r="K100" s="49"/>
      <c r="L100" s="49"/>
      <c r="M100" s="49"/>
      <c r="N100" s="150">
        <f>ROUND(N89*T100,2)</f>
        <v>0</v>
      </c>
      <c r="O100" s="138"/>
      <c r="P100" s="138"/>
      <c r="Q100" s="138"/>
      <c r="R100" s="50"/>
      <c r="S100" s="198"/>
      <c r="T100" s="199"/>
      <c r="U100" s="200" t="s">
        <v>43</v>
      </c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201" t="s">
        <v>215</v>
      </c>
      <c r="AZ100" s="198"/>
      <c r="BA100" s="198"/>
      <c r="BB100" s="198"/>
      <c r="BC100" s="198"/>
      <c r="BD100" s="198"/>
      <c r="BE100" s="202">
        <f>IF(U100="základní",N100,0)</f>
        <v>0</v>
      </c>
      <c r="BF100" s="202">
        <f>IF(U100="snížená",N100,0)</f>
        <v>0</v>
      </c>
      <c r="BG100" s="202">
        <f>IF(U100="zákl. přenesená",N100,0)</f>
        <v>0</v>
      </c>
      <c r="BH100" s="202">
        <f>IF(U100="sníž. přenesená",N100,0)</f>
        <v>0</v>
      </c>
      <c r="BI100" s="202">
        <f>IF(U100="nulová",N100,0)</f>
        <v>0</v>
      </c>
      <c r="BJ100" s="201" t="s">
        <v>85</v>
      </c>
      <c r="BK100" s="198"/>
      <c r="BL100" s="198"/>
      <c r="BM100" s="198"/>
    </row>
    <row r="101" spans="2:65" s="1" customFormat="1" ht="18" customHeight="1">
      <c r="B101" s="48"/>
      <c r="C101" s="49"/>
      <c r="D101" s="155" t="s">
        <v>216</v>
      </c>
      <c r="E101" s="149"/>
      <c r="F101" s="149"/>
      <c r="G101" s="149"/>
      <c r="H101" s="149"/>
      <c r="I101" s="49"/>
      <c r="J101" s="49"/>
      <c r="K101" s="49"/>
      <c r="L101" s="49"/>
      <c r="M101" s="49"/>
      <c r="N101" s="150">
        <f>ROUND(N89*T101,2)</f>
        <v>0</v>
      </c>
      <c r="O101" s="138"/>
      <c r="P101" s="138"/>
      <c r="Q101" s="138"/>
      <c r="R101" s="50"/>
      <c r="S101" s="198"/>
      <c r="T101" s="199"/>
      <c r="U101" s="200" t="s">
        <v>43</v>
      </c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201" t="s">
        <v>215</v>
      </c>
      <c r="AZ101" s="198"/>
      <c r="BA101" s="198"/>
      <c r="BB101" s="198"/>
      <c r="BC101" s="198"/>
      <c r="BD101" s="198"/>
      <c r="BE101" s="202">
        <f>IF(U101="základní",N101,0)</f>
        <v>0</v>
      </c>
      <c r="BF101" s="202">
        <f>IF(U101="snížená",N101,0)</f>
        <v>0</v>
      </c>
      <c r="BG101" s="202">
        <f>IF(U101="zákl. přenesená",N101,0)</f>
        <v>0</v>
      </c>
      <c r="BH101" s="202">
        <f>IF(U101="sníž. přenesená",N101,0)</f>
        <v>0</v>
      </c>
      <c r="BI101" s="202">
        <f>IF(U101="nulová",N101,0)</f>
        <v>0</v>
      </c>
      <c r="BJ101" s="201" t="s">
        <v>85</v>
      </c>
      <c r="BK101" s="198"/>
      <c r="BL101" s="198"/>
      <c r="BM101" s="198"/>
    </row>
    <row r="102" spans="2:65" s="1" customFormat="1" ht="18" customHeight="1">
      <c r="B102" s="48"/>
      <c r="C102" s="49"/>
      <c r="D102" s="155" t="s">
        <v>217</v>
      </c>
      <c r="E102" s="149"/>
      <c r="F102" s="149"/>
      <c r="G102" s="149"/>
      <c r="H102" s="149"/>
      <c r="I102" s="49"/>
      <c r="J102" s="49"/>
      <c r="K102" s="49"/>
      <c r="L102" s="49"/>
      <c r="M102" s="49"/>
      <c r="N102" s="150">
        <f>ROUND(N89*T102,2)</f>
        <v>0</v>
      </c>
      <c r="O102" s="138"/>
      <c r="P102" s="138"/>
      <c r="Q102" s="138"/>
      <c r="R102" s="50"/>
      <c r="S102" s="198"/>
      <c r="T102" s="199"/>
      <c r="U102" s="200" t="s">
        <v>43</v>
      </c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201" t="s">
        <v>215</v>
      </c>
      <c r="AZ102" s="198"/>
      <c r="BA102" s="198"/>
      <c r="BB102" s="198"/>
      <c r="BC102" s="198"/>
      <c r="BD102" s="198"/>
      <c r="BE102" s="202">
        <f>IF(U102="základní",N102,0)</f>
        <v>0</v>
      </c>
      <c r="BF102" s="202">
        <f>IF(U102="snížená",N102,0)</f>
        <v>0</v>
      </c>
      <c r="BG102" s="202">
        <f>IF(U102="zákl. přenesená",N102,0)</f>
        <v>0</v>
      </c>
      <c r="BH102" s="202">
        <f>IF(U102="sníž. přenesená",N102,0)</f>
        <v>0</v>
      </c>
      <c r="BI102" s="202">
        <f>IF(U102="nulová",N102,0)</f>
        <v>0</v>
      </c>
      <c r="BJ102" s="201" t="s">
        <v>85</v>
      </c>
      <c r="BK102" s="198"/>
      <c r="BL102" s="198"/>
      <c r="BM102" s="198"/>
    </row>
    <row r="103" spans="2:65" s="1" customFormat="1" ht="18" customHeight="1">
      <c r="B103" s="48"/>
      <c r="C103" s="49"/>
      <c r="D103" s="155" t="s">
        <v>218</v>
      </c>
      <c r="E103" s="149"/>
      <c r="F103" s="149"/>
      <c r="G103" s="149"/>
      <c r="H103" s="149"/>
      <c r="I103" s="49"/>
      <c r="J103" s="49"/>
      <c r="K103" s="49"/>
      <c r="L103" s="49"/>
      <c r="M103" s="49"/>
      <c r="N103" s="150">
        <f>ROUND(N89*T103,2)</f>
        <v>0</v>
      </c>
      <c r="O103" s="138"/>
      <c r="P103" s="138"/>
      <c r="Q103" s="138"/>
      <c r="R103" s="50"/>
      <c r="S103" s="198"/>
      <c r="T103" s="199"/>
      <c r="U103" s="200" t="s">
        <v>43</v>
      </c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201" t="s">
        <v>215</v>
      </c>
      <c r="AZ103" s="198"/>
      <c r="BA103" s="198"/>
      <c r="BB103" s="198"/>
      <c r="BC103" s="198"/>
      <c r="BD103" s="198"/>
      <c r="BE103" s="202">
        <f>IF(U103="základní",N103,0)</f>
        <v>0</v>
      </c>
      <c r="BF103" s="202">
        <f>IF(U103="snížená",N103,0)</f>
        <v>0</v>
      </c>
      <c r="BG103" s="202">
        <f>IF(U103="zákl. přenesená",N103,0)</f>
        <v>0</v>
      </c>
      <c r="BH103" s="202">
        <f>IF(U103="sníž. přenesená",N103,0)</f>
        <v>0</v>
      </c>
      <c r="BI103" s="202">
        <f>IF(U103="nulová",N103,0)</f>
        <v>0</v>
      </c>
      <c r="BJ103" s="201" t="s">
        <v>85</v>
      </c>
      <c r="BK103" s="198"/>
      <c r="BL103" s="198"/>
      <c r="BM103" s="198"/>
    </row>
    <row r="104" spans="2:65" s="1" customFormat="1" ht="18" customHeight="1">
      <c r="B104" s="48"/>
      <c r="C104" s="49"/>
      <c r="D104" s="155" t="s">
        <v>219</v>
      </c>
      <c r="E104" s="149"/>
      <c r="F104" s="149"/>
      <c r="G104" s="149"/>
      <c r="H104" s="149"/>
      <c r="I104" s="49"/>
      <c r="J104" s="49"/>
      <c r="K104" s="49"/>
      <c r="L104" s="49"/>
      <c r="M104" s="49"/>
      <c r="N104" s="150">
        <f>ROUND(N89*T104,2)</f>
        <v>0</v>
      </c>
      <c r="O104" s="138"/>
      <c r="P104" s="138"/>
      <c r="Q104" s="138"/>
      <c r="R104" s="50"/>
      <c r="S104" s="198"/>
      <c r="T104" s="199"/>
      <c r="U104" s="200" t="s">
        <v>43</v>
      </c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201" t="s">
        <v>215</v>
      </c>
      <c r="AZ104" s="198"/>
      <c r="BA104" s="198"/>
      <c r="BB104" s="198"/>
      <c r="BC104" s="198"/>
      <c r="BD104" s="198"/>
      <c r="BE104" s="202">
        <f>IF(U104="základní",N104,0)</f>
        <v>0</v>
      </c>
      <c r="BF104" s="202">
        <f>IF(U104="snížená",N104,0)</f>
        <v>0</v>
      </c>
      <c r="BG104" s="202">
        <f>IF(U104="zákl. přenesená",N104,0)</f>
        <v>0</v>
      </c>
      <c r="BH104" s="202">
        <f>IF(U104="sníž. přenesená",N104,0)</f>
        <v>0</v>
      </c>
      <c r="BI104" s="202">
        <f>IF(U104="nulová",N104,0)</f>
        <v>0</v>
      </c>
      <c r="BJ104" s="201" t="s">
        <v>85</v>
      </c>
      <c r="BK104" s="198"/>
      <c r="BL104" s="198"/>
      <c r="BM104" s="198"/>
    </row>
    <row r="105" spans="2:65" s="1" customFormat="1" ht="18" customHeight="1">
      <c r="B105" s="48"/>
      <c r="C105" s="49"/>
      <c r="D105" s="149" t="s">
        <v>220</v>
      </c>
      <c r="E105" s="49"/>
      <c r="F105" s="49"/>
      <c r="G105" s="49"/>
      <c r="H105" s="49"/>
      <c r="I105" s="49"/>
      <c r="J105" s="49"/>
      <c r="K105" s="49"/>
      <c r="L105" s="49"/>
      <c r="M105" s="49"/>
      <c r="N105" s="150">
        <f>ROUND(N89*T105,2)</f>
        <v>0</v>
      </c>
      <c r="O105" s="138"/>
      <c r="P105" s="138"/>
      <c r="Q105" s="138"/>
      <c r="R105" s="50"/>
      <c r="S105" s="198"/>
      <c r="T105" s="203"/>
      <c r="U105" s="204" t="s">
        <v>43</v>
      </c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201" t="s">
        <v>221</v>
      </c>
      <c r="AZ105" s="198"/>
      <c r="BA105" s="198"/>
      <c r="BB105" s="198"/>
      <c r="BC105" s="198"/>
      <c r="BD105" s="198"/>
      <c r="BE105" s="202">
        <f>IF(U105="základní",N105,0)</f>
        <v>0</v>
      </c>
      <c r="BF105" s="202">
        <f>IF(U105="snížená",N105,0)</f>
        <v>0</v>
      </c>
      <c r="BG105" s="202">
        <f>IF(U105="zákl. přenesená",N105,0)</f>
        <v>0</v>
      </c>
      <c r="BH105" s="202">
        <f>IF(U105="sníž. přenesená",N105,0)</f>
        <v>0</v>
      </c>
      <c r="BI105" s="202">
        <f>IF(U105="nulová",N105,0)</f>
        <v>0</v>
      </c>
      <c r="BJ105" s="201" t="s">
        <v>85</v>
      </c>
      <c r="BK105" s="198"/>
      <c r="BL105" s="198"/>
      <c r="BM105" s="198"/>
    </row>
    <row r="106" spans="2:21" s="1" customFormat="1" ht="13.5"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50"/>
      <c r="T106" s="181"/>
      <c r="U106" s="181"/>
    </row>
    <row r="107" spans="2:21" s="1" customFormat="1" ht="29.25" customHeight="1">
      <c r="B107" s="48"/>
      <c r="C107" s="160" t="s">
        <v>187</v>
      </c>
      <c r="D107" s="161"/>
      <c r="E107" s="161"/>
      <c r="F107" s="161"/>
      <c r="G107" s="161"/>
      <c r="H107" s="161"/>
      <c r="I107" s="161"/>
      <c r="J107" s="161"/>
      <c r="K107" s="161"/>
      <c r="L107" s="162">
        <f>ROUND(SUM(N89+N99),2)</f>
        <v>0</v>
      </c>
      <c r="M107" s="162"/>
      <c r="N107" s="162"/>
      <c r="O107" s="162"/>
      <c r="P107" s="162"/>
      <c r="Q107" s="162"/>
      <c r="R107" s="50"/>
      <c r="T107" s="181"/>
      <c r="U107" s="181"/>
    </row>
    <row r="108" spans="2:21" s="1" customFormat="1" ht="6.95" customHeight="1">
      <c r="B108" s="77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9"/>
      <c r="T108" s="181"/>
      <c r="U108" s="181"/>
    </row>
    <row r="112" spans="2:18" s="1" customFormat="1" ht="6.95" customHeight="1">
      <c r="B112" s="80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2"/>
    </row>
    <row r="113" spans="2:18" s="1" customFormat="1" ht="36.95" customHeight="1">
      <c r="B113" s="48"/>
      <c r="C113" s="29" t="s">
        <v>222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pans="2:18" s="1" customFormat="1" ht="6.95" customHeight="1"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spans="2:18" s="1" customFormat="1" ht="30" customHeight="1">
      <c r="B115" s="48"/>
      <c r="C115" s="40" t="s">
        <v>18</v>
      </c>
      <c r="D115" s="49"/>
      <c r="E115" s="49"/>
      <c r="F115" s="165" t="str">
        <f>F6</f>
        <v>Neratovice - úprava přechodů na komunikacích II/101 a III/0099, zvýšení bezpečnosti chodců</v>
      </c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9"/>
      <c r="R115" s="50"/>
    </row>
    <row r="116" spans="2:18" ht="30" customHeight="1">
      <c r="B116" s="28"/>
      <c r="C116" s="40" t="s">
        <v>194</v>
      </c>
      <c r="D116" s="33"/>
      <c r="E116" s="33"/>
      <c r="F116" s="165" t="s">
        <v>517</v>
      </c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1"/>
    </row>
    <row r="117" spans="2:18" s="1" customFormat="1" ht="36.95" customHeight="1">
      <c r="B117" s="48"/>
      <c r="C117" s="87" t="s">
        <v>196</v>
      </c>
      <c r="D117" s="49"/>
      <c r="E117" s="49"/>
      <c r="F117" s="89" t="str">
        <f>F8</f>
        <v>02-1 - SO 102 - část KSÚS</v>
      </c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50"/>
    </row>
    <row r="118" spans="2:18" s="1" customFormat="1" ht="6.95" customHeight="1"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50"/>
    </row>
    <row r="119" spans="2:18" s="1" customFormat="1" ht="18" customHeight="1">
      <c r="B119" s="48"/>
      <c r="C119" s="40" t="s">
        <v>23</v>
      </c>
      <c r="D119" s="49"/>
      <c r="E119" s="49"/>
      <c r="F119" s="35" t="str">
        <f>F10</f>
        <v xml:space="preserve"> </v>
      </c>
      <c r="G119" s="49"/>
      <c r="H119" s="49"/>
      <c r="I119" s="49"/>
      <c r="J119" s="49"/>
      <c r="K119" s="40" t="s">
        <v>25</v>
      </c>
      <c r="L119" s="49"/>
      <c r="M119" s="92" t="str">
        <f>IF(O10="","",O10)</f>
        <v>6. 11. 2017</v>
      </c>
      <c r="N119" s="92"/>
      <c r="O119" s="92"/>
      <c r="P119" s="92"/>
      <c r="Q119" s="49"/>
      <c r="R119" s="50"/>
    </row>
    <row r="120" spans="2:18" s="1" customFormat="1" ht="6.95" customHeight="1"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50"/>
    </row>
    <row r="121" spans="2:18" s="1" customFormat="1" ht="13.5">
      <c r="B121" s="48"/>
      <c r="C121" s="40" t="s">
        <v>27</v>
      </c>
      <c r="D121" s="49"/>
      <c r="E121" s="49"/>
      <c r="F121" s="35" t="str">
        <f>E13</f>
        <v>Město Neratovice</v>
      </c>
      <c r="G121" s="49"/>
      <c r="H121" s="49"/>
      <c r="I121" s="49"/>
      <c r="J121" s="49"/>
      <c r="K121" s="40" t="s">
        <v>33</v>
      </c>
      <c r="L121" s="49"/>
      <c r="M121" s="35" t="str">
        <f>E19</f>
        <v>NOZA s.r.o.Kladno</v>
      </c>
      <c r="N121" s="35"/>
      <c r="O121" s="35"/>
      <c r="P121" s="35"/>
      <c r="Q121" s="35"/>
      <c r="R121" s="50"/>
    </row>
    <row r="122" spans="2:18" s="1" customFormat="1" ht="14.4" customHeight="1">
      <c r="B122" s="48"/>
      <c r="C122" s="40" t="s">
        <v>31</v>
      </c>
      <c r="D122" s="49"/>
      <c r="E122" s="49"/>
      <c r="F122" s="35" t="str">
        <f>IF(E16="","",E16)</f>
        <v>Vyplň údaj</v>
      </c>
      <c r="G122" s="49"/>
      <c r="H122" s="49"/>
      <c r="I122" s="49"/>
      <c r="J122" s="49"/>
      <c r="K122" s="40" t="s">
        <v>36</v>
      </c>
      <c r="L122" s="49"/>
      <c r="M122" s="35" t="str">
        <f>E22</f>
        <v>Neubauerová Soňa, SK-Projekt Ostrov</v>
      </c>
      <c r="N122" s="35"/>
      <c r="O122" s="35"/>
      <c r="P122" s="35"/>
      <c r="Q122" s="35"/>
      <c r="R122" s="50"/>
    </row>
    <row r="123" spans="2:18" s="1" customFormat="1" ht="10.3" customHeight="1"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50"/>
    </row>
    <row r="124" spans="2:27" s="9" customFormat="1" ht="29.25" customHeight="1">
      <c r="B124" s="205"/>
      <c r="C124" s="206" t="s">
        <v>223</v>
      </c>
      <c r="D124" s="207" t="s">
        <v>224</v>
      </c>
      <c r="E124" s="207" t="s">
        <v>60</v>
      </c>
      <c r="F124" s="207" t="s">
        <v>225</v>
      </c>
      <c r="G124" s="207"/>
      <c r="H124" s="207"/>
      <c r="I124" s="207"/>
      <c r="J124" s="207" t="s">
        <v>226</v>
      </c>
      <c r="K124" s="207" t="s">
        <v>227</v>
      </c>
      <c r="L124" s="207" t="s">
        <v>228</v>
      </c>
      <c r="M124" s="207"/>
      <c r="N124" s="207" t="s">
        <v>201</v>
      </c>
      <c r="O124" s="207"/>
      <c r="P124" s="207"/>
      <c r="Q124" s="208"/>
      <c r="R124" s="209"/>
      <c r="T124" s="108" t="s">
        <v>229</v>
      </c>
      <c r="U124" s="109" t="s">
        <v>42</v>
      </c>
      <c r="V124" s="109" t="s">
        <v>230</v>
      </c>
      <c r="W124" s="109" t="s">
        <v>231</v>
      </c>
      <c r="X124" s="109" t="s">
        <v>232</v>
      </c>
      <c r="Y124" s="109" t="s">
        <v>233</v>
      </c>
      <c r="Z124" s="109" t="s">
        <v>234</v>
      </c>
      <c r="AA124" s="110" t="s">
        <v>235</v>
      </c>
    </row>
    <row r="125" spans="2:63" s="1" customFormat="1" ht="29.25" customHeight="1">
      <c r="B125" s="48"/>
      <c r="C125" s="112" t="s">
        <v>198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210">
        <f>BK125</f>
        <v>0</v>
      </c>
      <c r="O125" s="211"/>
      <c r="P125" s="211"/>
      <c r="Q125" s="211"/>
      <c r="R125" s="50"/>
      <c r="T125" s="111"/>
      <c r="U125" s="69"/>
      <c r="V125" s="69"/>
      <c r="W125" s="212">
        <f>W126+W193+W197</f>
        <v>0</v>
      </c>
      <c r="X125" s="69"/>
      <c r="Y125" s="212">
        <f>Y126+Y193+Y197</f>
        <v>29.263151999999995</v>
      </c>
      <c r="Z125" s="69"/>
      <c r="AA125" s="213">
        <f>AA126+AA193+AA197</f>
        <v>30.022399999999998</v>
      </c>
      <c r="AT125" s="24" t="s">
        <v>77</v>
      </c>
      <c r="AU125" s="24" t="s">
        <v>203</v>
      </c>
      <c r="BK125" s="214">
        <f>BK126+BK193+BK197</f>
        <v>0</v>
      </c>
    </row>
    <row r="126" spans="2:63" s="10" customFormat="1" ht="37.4" customHeight="1">
      <c r="B126" s="215"/>
      <c r="C126" s="216"/>
      <c r="D126" s="217" t="s">
        <v>204</v>
      </c>
      <c r="E126" s="217"/>
      <c r="F126" s="217"/>
      <c r="G126" s="217"/>
      <c r="H126" s="217"/>
      <c r="I126" s="217"/>
      <c r="J126" s="217"/>
      <c r="K126" s="217"/>
      <c r="L126" s="217"/>
      <c r="M126" s="217"/>
      <c r="N126" s="218">
        <f>BK126</f>
        <v>0</v>
      </c>
      <c r="O126" s="189"/>
      <c r="P126" s="189"/>
      <c r="Q126" s="189"/>
      <c r="R126" s="219"/>
      <c r="T126" s="220"/>
      <c r="U126" s="216"/>
      <c r="V126" s="216"/>
      <c r="W126" s="221">
        <f>W127+W131+W142+W171+W183</f>
        <v>0</v>
      </c>
      <c r="X126" s="216"/>
      <c r="Y126" s="221">
        <f>Y127+Y131+Y142+Y171+Y183</f>
        <v>29.263151999999995</v>
      </c>
      <c r="Z126" s="216"/>
      <c r="AA126" s="222">
        <f>AA127+AA131+AA142+AA171+AA183</f>
        <v>30.022399999999998</v>
      </c>
      <c r="AR126" s="223" t="s">
        <v>85</v>
      </c>
      <c r="AT126" s="224" t="s">
        <v>77</v>
      </c>
      <c r="AU126" s="224" t="s">
        <v>78</v>
      </c>
      <c r="AY126" s="223" t="s">
        <v>236</v>
      </c>
      <c r="BK126" s="225">
        <f>BK127+BK131+BK142+BK171+BK183</f>
        <v>0</v>
      </c>
    </row>
    <row r="127" spans="2:63" s="10" customFormat="1" ht="19.9" customHeight="1">
      <c r="B127" s="215"/>
      <c r="C127" s="216"/>
      <c r="D127" s="226" t="s">
        <v>205</v>
      </c>
      <c r="E127" s="226"/>
      <c r="F127" s="226"/>
      <c r="G127" s="226"/>
      <c r="H127" s="226"/>
      <c r="I127" s="226"/>
      <c r="J127" s="226"/>
      <c r="K127" s="226"/>
      <c r="L127" s="226"/>
      <c r="M127" s="226"/>
      <c r="N127" s="227">
        <f>BK127</f>
        <v>0</v>
      </c>
      <c r="O127" s="228"/>
      <c r="P127" s="228"/>
      <c r="Q127" s="228"/>
      <c r="R127" s="219"/>
      <c r="T127" s="220"/>
      <c r="U127" s="216"/>
      <c r="V127" s="216"/>
      <c r="W127" s="221">
        <f>SUM(W128:W130)</f>
        <v>0</v>
      </c>
      <c r="X127" s="216"/>
      <c r="Y127" s="221">
        <f>SUM(Y128:Y130)</f>
        <v>0</v>
      </c>
      <c r="Z127" s="216"/>
      <c r="AA127" s="222">
        <f>SUM(AA128:AA130)</f>
        <v>0</v>
      </c>
      <c r="AR127" s="223" t="s">
        <v>85</v>
      </c>
      <c r="AT127" s="224" t="s">
        <v>77</v>
      </c>
      <c r="AU127" s="224" t="s">
        <v>85</v>
      </c>
      <c r="AY127" s="223" t="s">
        <v>236</v>
      </c>
      <c r="BK127" s="225">
        <f>SUM(BK128:BK130)</f>
        <v>0</v>
      </c>
    </row>
    <row r="128" spans="2:65" s="1" customFormat="1" ht="25.5" customHeight="1">
      <c r="B128" s="48"/>
      <c r="C128" s="229" t="s">
        <v>85</v>
      </c>
      <c r="D128" s="229" t="s">
        <v>237</v>
      </c>
      <c r="E128" s="230" t="s">
        <v>238</v>
      </c>
      <c r="F128" s="231" t="s">
        <v>239</v>
      </c>
      <c r="G128" s="231"/>
      <c r="H128" s="231"/>
      <c r="I128" s="231"/>
      <c r="J128" s="232" t="s">
        <v>240</v>
      </c>
      <c r="K128" s="233">
        <v>56.8</v>
      </c>
      <c r="L128" s="234">
        <v>0</v>
      </c>
      <c r="M128" s="235"/>
      <c r="N128" s="233">
        <f>ROUND(L128*K128,2)</f>
        <v>0</v>
      </c>
      <c r="O128" s="233"/>
      <c r="P128" s="233"/>
      <c r="Q128" s="233"/>
      <c r="R128" s="50"/>
      <c r="T128" s="236" t="s">
        <v>21</v>
      </c>
      <c r="U128" s="58" t="s">
        <v>43</v>
      </c>
      <c r="V128" s="49"/>
      <c r="W128" s="237">
        <f>V128*K128</f>
        <v>0</v>
      </c>
      <c r="X128" s="237">
        <v>0</v>
      </c>
      <c r="Y128" s="237">
        <f>X128*K128</f>
        <v>0</v>
      </c>
      <c r="Z128" s="237">
        <v>0</v>
      </c>
      <c r="AA128" s="238">
        <f>Z128*K128</f>
        <v>0</v>
      </c>
      <c r="AR128" s="24" t="s">
        <v>241</v>
      </c>
      <c r="AT128" s="24" t="s">
        <v>237</v>
      </c>
      <c r="AU128" s="24" t="s">
        <v>90</v>
      </c>
      <c r="AY128" s="24" t="s">
        <v>236</v>
      </c>
      <c r="BE128" s="154">
        <f>IF(U128="základní",N128,0)</f>
        <v>0</v>
      </c>
      <c r="BF128" s="154">
        <f>IF(U128="snížená",N128,0)</f>
        <v>0</v>
      </c>
      <c r="BG128" s="154">
        <f>IF(U128="zákl. přenesená",N128,0)</f>
        <v>0</v>
      </c>
      <c r="BH128" s="154">
        <f>IF(U128="sníž. přenesená",N128,0)</f>
        <v>0</v>
      </c>
      <c r="BI128" s="154">
        <f>IF(U128="nulová",N128,0)</f>
        <v>0</v>
      </c>
      <c r="BJ128" s="24" t="s">
        <v>85</v>
      </c>
      <c r="BK128" s="154">
        <f>ROUND(L128*K128,2)</f>
        <v>0</v>
      </c>
      <c r="BL128" s="24" t="s">
        <v>241</v>
      </c>
      <c r="BM128" s="24" t="s">
        <v>242</v>
      </c>
    </row>
    <row r="129" spans="2:51" s="11" customFormat="1" ht="16.5" customHeight="1">
      <c r="B129" s="239"/>
      <c r="C129" s="240"/>
      <c r="D129" s="240"/>
      <c r="E129" s="241" t="s">
        <v>21</v>
      </c>
      <c r="F129" s="242" t="s">
        <v>243</v>
      </c>
      <c r="G129" s="243"/>
      <c r="H129" s="243"/>
      <c r="I129" s="243"/>
      <c r="J129" s="240"/>
      <c r="K129" s="241" t="s">
        <v>21</v>
      </c>
      <c r="L129" s="240"/>
      <c r="M129" s="240"/>
      <c r="N129" s="240"/>
      <c r="O129" s="240"/>
      <c r="P129" s="240"/>
      <c r="Q129" s="240"/>
      <c r="R129" s="244"/>
      <c r="T129" s="245"/>
      <c r="U129" s="240"/>
      <c r="V129" s="240"/>
      <c r="W129" s="240"/>
      <c r="X129" s="240"/>
      <c r="Y129" s="240"/>
      <c r="Z129" s="240"/>
      <c r="AA129" s="246"/>
      <c r="AT129" s="247" t="s">
        <v>244</v>
      </c>
      <c r="AU129" s="247" t="s">
        <v>90</v>
      </c>
      <c r="AV129" s="11" t="s">
        <v>85</v>
      </c>
      <c r="AW129" s="11" t="s">
        <v>35</v>
      </c>
      <c r="AX129" s="11" t="s">
        <v>78</v>
      </c>
      <c r="AY129" s="247" t="s">
        <v>236</v>
      </c>
    </row>
    <row r="130" spans="2:51" s="12" customFormat="1" ht="16.5" customHeight="1">
      <c r="B130" s="248"/>
      <c r="C130" s="249"/>
      <c r="D130" s="249"/>
      <c r="E130" s="250" t="s">
        <v>21</v>
      </c>
      <c r="F130" s="251" t="s">
        <v>519</v>
      </c>
      <c r="G130" s="249"/>
      <c r="H130" s="249"/>
      <c r="I130" s="249"/>
      <c r="J130" s="249"/>
      <c r="K130" s="252">
        <v>56.8</v>
      </c>
      <c r="L130" s="249"/>
      <c r="M130" s="249"/>
      <c r="N130" s="249"/>
      <c r="O130" s="249"/>
      <c r="P130" s="249"/>
      <c r="Q130" s="249"/>
      <c r="R130" s="253"/>
      <c r="T130" s="254"/>
      <c r="U130" s="249"/>
      <c r="V130" s="249"/>
      <c r="W130" s="249"/>
      <c r="X130" s="249"/>
      <c r="Y130" s="249"/>
      <c r="Z130" s="249"/>
      <c r="AA130" s="255"/>
      <c r="AT130" s="256" t="s">
        <v>244</v>
      </c>
      <c r="AU130" s="256" t="s">
        <v>90</v>
      </c>
      <c r="AV130" s="12" t="s">
        <v>90</v>
      </c>
      <c r="AW130" s="12" t="s">
        <v>35</v>
      </c>
      <c r="AX130" s="12" t="s">
        <v>85</v>
      </c>
      <c r="AY130" s="256" t="s">
        <v>236</v>
      </c>
    </row>
    <row r="131" spans="2:63" s="10" customFormat="1" ht="29.85" customHeight="1">
      <c r="B131" s="215"/>
      <c r="C131" s="216"/>
      <c r="D131" s="226" t="s">
        <v>206</v>
      </c>
      <c r="E131" s="226"/>
      <c r="F131" s="226"/>
      <c r="G131" s="226"/>
      <c r="H131" s="226"/>
      <c r="I131" s="226"/>
      <c r="J131" s="226"/>
      <c r="K131" s="226"/>
      <c r="L131" s="226"/>
      <c r="M131" s="226"/>
      <c r="N131" s="227">
        <f>BK131</f>
        <v>0</v>
      </c>
      <c r="O131" s="228"/>
      <c r="P131" s="228"/>
      <c r="Q131" s="228"/>
      <c r="R131" s="219"/>
      <c r="T131" s="220"/>
      <c r="U131" s="216"/>
      <c r="V131" s="216"/>
      <c r="W131" s="221">
        <f>SUM(W132:W141)</f>
        <v>0</v>
      </c>
      <c r="X131" s="216"/>
      <c r="Y131" s="221">
        <f>SUM(Y132:Y141)</f>
        <v>0.004664000000000001</v>
      </c>
      <c r="Z131" s="216"/>
      <c r="AA131" s="222">
        <f>SUM(AA132:AA141)</f>
        <v>30.022399999999998</v>
      </c>
      <c r="AR131" s="223" t="s">
        <v>85</v>
      </c>
      <c r="AT131" s="224" t="s">
        <v>77</v>
      </c>
      <c r="AU131" s="224" t="s">
        <v>85</v>
      </c>
      <c r="AY131" s="223" t="s">
        <v>236</v>
      </c>
      <c r="BK131" s="225">
        <f>SUM(BK132:BK141)</f>
        <v>0</v>
      </c>
    </row>
    <row r="132" spans="2:65" s="1" customFormat="1" ht="38.25" customHeight="1">
      <c r="B132" s="48"/>
      <c r="C132" s="229" t="s">
        <v>90</v>
      </c>
      <c r="D132" s="229" t="s">
        <v>237</v>
      </c>
      <c r="E132" s="230" t="s">
        <v>246</v>
      </c>
      <c r="F132" s="231" t="s">
        <v>247</v>
      </c>
      <c r="G132" s="231"/>
      <c r="H132" s="231"/>
      <c r="I132" s="231"/>
      <c r="J132" s="232" t="s">
        <v>240</v>
      </c>
      <c r="K132" s="233">
        <v>56.8</v>
      </c>
      <c r="L132" s="234">
        <v>0</v>
      </c>
      <c r="M132" s="235"/>
      <c r="N132" s="233">
        <f>ROUND(L132*K132,2)</f>
        <v>0</v>
      </c>
      <c r="O132" s="233"/>
      <c r="P132" s="233"/>
      <c r="Q132" s="233"/>
      <c r="R132" s="50"/>
      <c r="T132" s="236" t="s">
        <v>21</v>
      </c>
      <c r="U132" s="58" t="s">
        <v>43</v>
      </c>
      <c r="V132" s="49"/>
      <c r="W132" s="237">
        <f>V132*K132</f>
        <v>0</v>
      </c>
      <c r="X132" s="237">
        <v>3E-05</v>
      </c>
      <c r="Y132" s="237">
        <f>X132*K132</f>
        <v>0.001704</v>
      </c>
      <c r="Z132" s="237">
        <v>0.103</v>
      </c>
      <c r="AA132" s="238">
        <f>Z132*K132</f>
        <v>5.8504</v>
      </c>
      <c r="AR132" s="24" t="s">
        <v>241</v>
      </c>
      <c r="AT132" s="24" t="s">
        <v>237</v>
      </c>
      <c r="AU132" s="24" t="s">
        <v>90</v>
      </c>
      <c r="AY132" s="24" t="s">
        <v>236</v>
      </c>
      <c r="BE132" s="154">
        <f>IF(U132="základní",N132,0)</f>
        <v>0</v>
      </c>
      <c r="BF132" s="154">
        <f>IF(U132="snížená",N132,0)</f>
        <v>0</v>
      </c>
      <c r="BG132" s="154">
        <f>IF(U132="zákl. přenesená",N132,0)</f>
        <v>0</v>
      </c>
      <c r="BH132" s="154">
        <f>IF(U132="sníž. přenesená",N132,0)</f>
        <v>0</v>
      </c>
      <c r="BI132" s="154">
        <f>IF(U132="nulová",N132,0)</f>
        <v>0</v>
      </c>
      <c r="BJ132" s="24" t="s">
        <v>85</v>
      </c>
      <c r="BK132" s="154">
        <f>ROUND(L132*K132,2)</f>
        <v>0</v>
      </c>
      <c r="BL132" s="24" t="s">
        <v>241</v>
      </c>
      <c r="BM132" s="24" t="s">
        <v>248</v>
      </c>
    </row>
    <row r="133" spans="2:51" s="11" customFormat="1" ht="16.5" customHeight="1">
      <c r="B133" s="239"/>
      <c r="C133" s="240"/>
      <c r="D133" s="240"/>
      <c r="E133" s="241" t="s">
        <v>21</v>
      </c>
      <c r="F133" s="242" t="s">
        <v>249</v>
      </c>
      <c r="G133" s="243"/>
      <c r="H133" s="243"/>
      <c r="I133" s="243"/>
      <c r="J133" s="240"/>
      <c r="K133" s="241" t="s">
        <v>21</v>
      </c>
      <c r="L133" s="240"/>
      <c r="M133" s="240"/>
      <c r="N133" s="240"/>
      <c r="O133" s="240"/>
      <c r="P133" s="240"/>
      <c r="Q133" s="240"/>
      <c r="R133" s="244"/>
      <c r="T133" s="245"/>
      <c r="U133" s="240"/>
      <c r="V133" s="240"/>
      <c r="W133" s="240"/>
      <c r="X133" s="240"/>
      <c r="Y133" s="240"/>
      <c r="Z133" s="240"/>
      <c r="AA133" s="246"/>
      <c r="AT133" s="247" t="s">
        <v>244</v>
      </c>
      <c r="AU133" s="247" t="s">
        <v>90</v>
      </c>
      <c r="AV133" s="11" t="s">
        <v>85</v>
      </c>
      <c r="AW133" s="11" t="s">
        <v>35</v>
      </c>
      <c r="AX133" s="11" t="s">
        <v>78</v>
      </c>
      <c r="AY133" s="247" t="s">
        <v>236</v>
      </c>
    </row>
    <row r="134" spans="2:51" s="12" customFormat="1" ht="16.5" customHeight="1">
      <c r="B134" s="248"/>
      <c r="C134" s="249"/>
      <c r="D134" s="249"/>
      <c r="E134" s="250" t="s">
        <v>21</v>
      </c>
      <c r="F134" s="251" t="s">
        <v>519</v>
      </c>
      <c r="G134" s="249"/>
      <c r="H134" s="249"/>
      <c r="I134" s="249"/>
      <c r="J134" s="249"/>
      <c r="K134" s="252">
        <v>56.8</v>
      </c>
      <c r="L134" s="249"/>
      <c r="M134" s="249"/>
      <c r="N134" s="249"/>
      <c r="O134" s="249"/>
      <c r="P134" s="249"/>
      <c r="Q134" s="249"/>
      <c r="R134" s="253"/>
      <c r="T134" s="254"/>
      <c r="U134" s="249"/>
      <c r="V134" s="249"/>
      <c r="W134" s="249"/>
      <c r="X134" s="249"/>
      <c r="Y134" s="249"/>
      <c r="Z134" s="249"/>
      <c r="AA134" s="255"/>
      <c r="AT134" s="256" t="s">
        <v>244</v>
      </c>
      <c r="AU134" s="256" t="s">
        <v>90</v>
      </c>
      <c r="AV134" s="12" t="s">
        <v>90</v>
      </c>
      <c r="AW134" s="12" t="s">
        <v>35</v>
      </c>
      <c r="AX134" s="12" t="s">
        <v>85</v>
      </c>
      <c r="AY134" s="256" t="s">
        <v>236</v>
      </c>
    </row>
    <row r="135" spans="2:65" s="1" customFormat="1" ht="38.25" customHeight="1">
      <c r="B135" s="48"/>
      <c r="C135" s="229" t="s">
        <v>250</v>
      </c>
      <c r="D135" s="229" t="s">
        <v>237</v>
      </c>
      <c r="E135" s="230" t="s">
        <v>251</v>
      </c>
      <c r="F135" s="231" t="s">
        <v>252</v>
      </c>
      <c r="G135" s="231"/>
      <c r="H135" s="231"/>
      <c r="I135" s="231"/>
      <c r="J135" s="232" t="s">
        <v>240</v>
      </c>
      <c r="K135" s="233">
        <v>37</v>
      </c>
      <c r="L135" s="234">
        <v>0</v>
      </c>
      <c r="M135" s="235"/>
      <c r="N135" s="233">
        <f>ROUND(L135*K135,2)</f>
        <v>0</v>
      </c>
      <c r="O135" s="233"/>
      <c r="P135" s="233"/>
      <c r="Q135" s="233"/>
      <c r="R135" s="50"/>
      <c r="T135" s="236" t="s">
        <v>21</v>
      </c>
      <c r="U135" s="58" t="s">
        <v>43</v>
      </c>
      <c r="V135" s="49"/>
      <c r="W135" s="237">
        <f>V135*K135</f>
        <v>0</v>
      </c>
      <c r="X135" s="237">
        <v>8E-05</v>
      </c>
      <c r="Y135" s="237">
        <f>X135*K135</f>
        <v>0.0029600000000000004</v>
      </c>
      <c r="Z135" s="237">
        <v>0.256</v>
      </c>
      <c r="AA135" s="238">
        <f>Z135*K135</f>
        <v>9.472</v>
      </c>
      <c r="AR135" s="24" t="s">
        <v>241</v>
      </c>
      <c r="AT135" s="24" t="s">
        <v>237</v>
      </c>
      <c r="AU135" s="24" t="s">
        <v>90</v>
      </c>
      <c r="AY135" s="24" t="s">
        <v>236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24" t="s">
        <v>85</v>
      </c>
      <c r="BK135" s="154">
        <f>ROUND(L135*K135,2)</f>
        <v>0</v>
      </c>
      <c r="BL135" s="24" t="s">
        <v>241</v>
      </c>
      <c r="BM135" s="24" t="s">
        <v>253</v>
      </c>
    </row>
    <row r="136" spans="2:51" s="11" customFormat="1" ht="16.5" customHeight="1">
      <c r="B136" s="239"/>
      <c r="C136" s="240"/>
      <c r="D136" s="240"/>
      <c r="E136" s="241" t="s">
        <v>21</v>
      </c>
      <c r="F136" s="242" t="s">
        <v>249</v>
      </c>
      <c r="G136" s="243"/>
      <c r="H136" s="243"/>
      <c r="I136" s="243"/>
      <c r="J136" s="240"/>
      <c r="K136" s="241" t="s">
        <v>21</v>
      </c>
      <c r="L136" s="240"/>
      <c r="M136" s="240"/>
      <c r="N136" s="240"/>
      <c r="O136" s="240"/>
      <c r="P136" s="240"/>
      <c r="Q136" s="240"/>
      <c r="R136" s="244"/>
      <c r="T136" s="245"/>
      <c r="U136" s="240"/>
      <c r="V136" s="240"/>
      <c r="W136" s="240"/>
      <c r="X136" s="240"/>
      <c r="Y136" s="240"/>
      <c r="Z136" s="240"/>
      <c r="AA136" s="246"/>
      <c r="AT136" s="247" t="s">
        <v>244</v>
      </c>
      <c r="AU136" s="247" t="s">
        <v>90</v>
      </c>
      <c r="AV136" s="11" t="s">
        <v>85</v>
      </c>
      <c r="AW136" s="11" t="s">
        <v>35</v>
      </c>
      <c r="AX136" s="11" t="s">
        <v>78</v>
      </c>
      <c r="AY136" s="247" t="s">
        <v>236</v>
      </c>
    </row>
    <row r="137" spans="2:51" s="12" customFormat="1" ht="16.5" customHeight="1">
      <c r="B137" s="248"/>
      <c r="C137" s="249"/>
      <c r="D137" s="249"/>
      <c r="E137" s="250" t="s">
        <v>21</v>
      </c>
      <c r="F137" s="251" t="s">
        <v>510</v>
      </c>
      <c r="G137" s="249"/>
      <c r="H137" s="249"/>
      <c r="I137" s="249"/>
      <c r="J137" s="249"/>
      <c r="K137" s="252">
        <v>37</v>
      </c>
      <c r="L137" s="249"/>
      <c r="M137" s="249"/>
      <c r="N137" s="249"/>
      <c r="O137" s="249"/>
      <c r="P137" s="249"/>
      <c r="Q137" s="249"/>
      <c r="R137" s="253"/>
      <c r="T137" s="254"/>
      <c r="U137" s="249"/>
      <c r="V137" s="249"/>
      <c r="W137" s="249"/>
      <c r="X137" s="249"/>
      <c r="Y137" s="249"/>
      <c r="Z137" s="249"/>
      <c r="AA137" s="255"/>
      <c r="AT137" s="256" t="s">
        <v>244</v>
      </c>
      <c r="AU137" s="256" t="s">
        <v>90</v>
      </c>
      <c r="AV137" s="12" t="s">
        <v>90</v>
      </c>
      <c r="AW137" s="12" t="s">
        <v>35</v>
      </c>
      <c r="AX137" s="12" t="s">
        <v>85</v>
      </c>
      <c r="AY137" s="256" t="s">
        <v>236</v>
      </c>
    </row>
    <row r="138" spans="2:65" s="1" customFormat="1" ht="25.5" customHeight="1">
      <c r="B138" s="48"/>
      <c r="C138" s="229" t="s">
        <v>241</v>
      </c>
      <c r="D138" s="229" t="s">
        <v>237</v>
      </c>
      <c r="E138" s="230" t="s">
        <v>255</v>
      </c>
      <c r="F138" s="231" t="s">
        <v>256</v>
      </c>
      <c r="G138" s="231"/>
      <c r="H138" s="231"/>
      <c r="I138" s="231"/>
      <c r="J138" s="232" t="s">
        <v>240</v>
      </c>
      <c r="K138" s="233">
        <v>19.6</v>
      </c>
      <c r="L138" s="234">
        <v>0</v>
      </c>
      <c r="M138" s="235"/>
      <c r="N138" s="233">
        <f>ROUND(L138*K138,2)</f>
        <v>0</v>
      </c>
      <c r="O138" s="233"/>
      <c r="P138" s="233"/>
      <c r="Q138" s="233"/>
      <c r="R138" s="50"/>
      <c r="T138" s="236" t="s">
        <v>21</v>
      </c>
      <c r="U138" s="58" t="s">
        <v>43</v>
      </c>
      <c r="V138" s="49"/>
      <c r="W138" s="237">
        <f>V138*K138</f>
        <v>0</v>
      </c>
      <c r="X138" s="237">
        <v>0</v>
      </c>
      <c r="Y138" s="237">
        <f>X138*K138</f>
        <v>0</v>
      </c>
      <c r="Z138" s="237">
        <v>0.75</v>
      </c>
      <c r="AA138" s="238">
        <f>Z138*K138</f>
        <v>14.700000000000001</v>
      </c>
      <c r="AR138" s="24" t="s">
        <v>241</v>
      </c>
      <c r="AT138" s="24" t="s">
        <v>237</v>
      </c>
      <c r="AU138" s="24" t="s">
        <v>90</v>
      </c>
      <c r="AY138" s="24" t="s">
        <v>236</v>
      </c>
      <c r="BE138" s="154">
        <f>IF(U138="základní",N138,0)</f>
        <v>0</v>
      </c>
      <c r="BF138" s="154">
        <f>IF(U138="snížená",N138,0)</f>
        <v>0</v>
      </c>
      <c r="BG138" s="154">
        <f>IF(U138="zákl. přenesená",N138,0)</f>
        <v>0</v>
      </c>
      <c r="BH138" s="154">
        <f>IF(U138="sníž. přenesená",N138,0)</f>
        <v>0</v>
      </c>
      <c r="BI138" s="154">
        <f>IF(U138="nulová",N138,0)</f>
        <v>0</v>
      </c>
      <c r="BJ138" s="24" t="s">
        <v>85</v>
      </c>
      <c r="BK138" s="154">
        <f>ROUND(L138*K138,2)</f>
        <v>0</v>
      </c>
      <c r="BL138" s="24" t="s">
        <v>241</v>
      </c>
      <c r="BM138" s="24" t="s">
        <v>257</v>
      </c>
    </row>
    <row r="139" spans="2:51" s="11" customFormat="1" ht="16.5" customHeight="1">
      <c r="B139" s="239"/>
      <c r="C139" s="240"/>
      <c r="D139" s="240"/>
      <c r="E139" s="241" t="s">
        <v>21</v>
      </c>
      <c r="F139" s="242" t="s">
        <v>258</v>
      </c>
      <c r="G139" s="243"/>
      <c r="H139" s="243"/>
      <c r="I139" s="243"/>
      <c r="J139" s="240"/>
      <c r="K139" s="241" t="s">
        <v>21</v>
      </c>
      <c r="L139" s="240"/>
      <c r="M139" s="240"/>
      <c r="N139" s="240"/>
      <c r="O139" s="240"/>
      <c r="P139" s="240"/>
      <c r="Q139" s="240"/>
      <c r="R139" s="244"/>
      <c r="T139" s="245"/>
      <c r="U139" s="240"/>
      <c r="V139" s="240"/>
      <c r="W139" s="240"/>
      <c r="X139" s="240"/>
      <c r="Y139" s="240"/>
      <c r="Z139" s="240"/>
      <c r="AA139" s="246"/>
      <c r="AT139" s="247" t="s">
        <v>244</v>
      </c>
      <c r="AU139" s="247" t="s">
        <v>90</v>
      </c>
      <c r="AV139" s="11" t="s">
        <v>85</v>
      </c>
      <c r="AW139" s="11" t="s">
        <v>35</v>
      </c>
      <c r="AX139" s="11" t="s">
        <v>78</v>
      </c>
      <c r="AY139" s="247" t="s">
        <v>236</v>
      </c>
    </row>
    <row r="140" spans="2:51" s="11" customFormat="1" ht="16.5" customHeight="1">
      <c r="B140" s="239"/>
      <c r="C140" s="240"/>
      <c r="D140" s="240"/>
      <c r="E140" s="241" t="s">
        <v>21</v>
      </c>
      <c r="F140" s="257" t="s">
        <v>249</v>
      </c>
      <c r="G140" s="240"/>
      <c r="H140" s="240"/>
      <c r="I140" s="240"/>
      <c r="J140" s="240"/>
      <c r="K140" s="241" t="s">
        <v>21</v>
      </c>
      <c r="L140" s="240"/>
      <c r="M140" s="240"/>
      <c r="N140" s="240"/>
      <c r="O140" s="240"/>
      <c r="P140" s="240"/>
      <c r="Q140" s="240"/>
      <c r="R140" s="244"/>
      <c r="T140" s="245"/>
      <c r="U140" s="240"/>
      <c r="V140" s="240"/>
      <c r="W140" s="240"/>
      <c r="X140" s="240"/>
      <c r="Y140" s="240"/>
      <c r="Z140" s="240"/>
      <c r="AA140" s="246"/>
      <c r="AT140" s="247" t="s">
        <v>244</v>
      </c>
      <c r="AU140" s="247" t="s">
        <v>90</v>
      </c>
      <c r="AV140" s="11" t="s">
        <v>85</v>
      </c>
      <c r="AW140" s="11" t="s">
        <v>35</v>
      </c>
      <c r="AX140" s="11" t="s">
        <v>78</v>
      </c>
      <c r="AY140" s="247" t="s">
        <v>236</v>
      </c>
    </row>
    <row r="141" spans="2:51" s="12" customFormat="1" ht="16.5" customHeight="1">
      <c r="B141" s="248"/>
      <c r="C141" s="249"/>
      <c r="D141" s="249"/>
      <c r="E141" s="250" t="s">
        <v>21</v>
      </c>
      <c r="F141" s="251" t="s">
        <v>520</v>
      </c>
      <c r="G141" s="249"/>
      <c r="H141" s="249"/>
      <c r="I141" s="249"/>
      <c r="J141" s="249"/>
      <c r="K141" s="252">
        <v>19.6</v>
      </c>
      <c r="L141" s="249"/>
      <c r="M141" s="249"/>
      <c r="N141" s="249"/>
      <c r="O141" s="249"/>
      <c r="P141" s="249"/>
      <c r="Q141" s="249"/>
      <c r="R141" s="253"/>
      <c r="T141" s="254"/>
      <c r="U141" s="249"/>
      <c r="V141" s="249"/>
      <c r="W141" s="249"/>
      <c r="X141" s="249"/>
      <c r="Y141" s="249"/>
      <c r="Z141" s="249"/>
      <c r="AA141" s="255"/>
      <c r="AT141" s="256" t="s">
        <v>244</v>
      </c>
      <c r="AU141" s="256" t="s">
        <v>90</v>
      </c>
      <c r="AV141" s="12" t="s">
        <v>90</v>
      </c>
      <c r="AW141" s="12" t="s">
        <v>35</v>
      </c>
      <c r="AX141" s="12" t="s">
        <v>85</v>
      </c>
      <c r="AY141" s="256" t="s">
        <v>236</v>
      </c>
    </row>
    <row r="142" spans="2:63" s="10" customFormat="1" ht="29.85" customHeight="1">
      <c r="B142" s="215"/>
      <c r="C142" s="216"/>
      <c r="D142" s="226" t="s">
        <v>207</v>
      </c>
      <c r="E142" s="226"/>
      <c r="F142" s="226"/>
      <c r="G142" s="226"/>
      <c r="H142" s="226"/>
      <c r="I142" s="226"/>
      <c r="J142" s="226"/>
      <c r="K142" s="226"/>
      <c r="L142" s="226"/>
      <c r="M142" s="226"/>
      <c r="N142" s="227">
        <f>BK142</f>
        <v>0</v>
      </c>
      <c r="O142" s="228"/>
      <c r="P142" s="228"/>
      <c r="Q142" s="228"/>
      <c r="R142" s="219"/>
      <c r="T142" s="220"/>
      <c r="U142" s="216"/>
      <c r="V142" s="216"/>
      <c r="W142" s="221">
        <f>SUM(W143:W170)</f>
        <v>0</v>
      </c>
      <c r="X142" s="216"/>
      <c r="Y142" s="221">
        <f>SUM(Y143:Y170)</f>
        <v>29.202717999999997</v>
      </c>
      <c r="Z142" s="216"/>
      <c r="AA142" s="222">
        <f>SUM(AA143:AA170)</f>
        <v>0</v>
      </c>
      <c r="AR142" s="223" t="s">
        <v>85</v>
      </c>
      <c r="AT142" s="224" t="s">
        <v>77</v>
      </c>
      <c r="AU142" s="224" t="s">
        <v>85</v>
      </c>
      <c r="AY142" s="223" t="s">
        <v>236</v>
      </c>
      <c r="BK142" s="225">
        <f>SUM(BK143:BK170)</f>
        <v>0</v>
      </c>
    </row>
    <row r="143" spans="2:65" s="1" customFormat="1" ht="16.5" customHeight="1">
      <c r="B143" s="48"/>
      <c r="C143" s="229" t="s">
        <v>260</v>
      </c>
      <c r="D143" s="229" t="s">
        <v>237</v>
      </c>
      <c r="E143" s="230" t="s">
        <v>261</v>
      </c>
      <c r="F143" s="231" t="s">
        <v>262</v>
      </c>
      <c r="G143" s="231"/>
      <c r="H143" s="231"/>
      <c r="I143" s="231"/>
      <c r="J143" s="232" t="s">
        <v>240</v>
      </c>
      <c r="K143" s="233">
        <v>12</v>
      </c>
      <c r="L143" s="234">
        <v>0</v>
      </c>
      <c r="M143" s="235"/>
      <c r="N143" s="233">
        <f>ROUND(L143*K143,2)</f>
        <v>0</v>
      </c>
      <c r="O143" s="233"/>
      <c r="P143" s="233"/>
      <c r="Q143" s="233"/>
      <c r="R143" s="50"/>
      <c r="T143" s="236" t="s">
        <v>21</v>
      </c>
      <c r="U143" s="58" t="s">
        <v>43</v>
      </c>
      <c r="V143" s="49"/>
      <c r="W143" s="237">
        <f>V143*K143</f>
        <v>0</v>
      </c>
      <c r="X143" s="237">
        <v>0.4726</v>
      </c>
      <c r="Y143" s="237">
        <f>X143*K143</f>
        <v>5.671200000000001</v>
      </c>
      <c r="Z143" s="237">
        <v>0</v>
      </c>
      <c r="AA143" s="238">
        <f>Z143*K143</f>
        <v>0</v>
      </c>
      <c r="AR143" s="24" t="s">
        <v>241</v>
      </c>
      <c r="AT143" s="24" t="s">
        <v>237</v>
      </c>
      <c r="AU143" s="24" t="s">
        <v>90</v>
      </c>
      <c r="AY143" s="24" t="s">
        <v>236</v>
      </c>
      <c r="BE143" s="154">
        <f>IF(U143="základní",N143,0)</f>
        <v>0</v>
      </c>
      <c r="BF143" s="154">
        <f>IF(U143="snížená",N143,0)</f>
        <v>0</v>
      </c>
      <c r="BG143" s="154">
        <f>IF(U143="zákl. přenesená",N143,0)</f>
        <v>0</v>
      </c>
      <c r="BH143" s="154">
        <f>IF(U143="sníž. přenesená",N143,0)</f>
        <v>0</v>
      </c>
      <c r="BI143" s="154">
        <f>IF(U143="nulová",N143,0)</f>
        <v>0</v>
      </c>
      <c r="BJ143" s="24" t="s">
        <v>85</v>
      </c>
      <c r="BK143" s="154">
        <f>ROUND(L143*K143,2)</f>
        <v>0</v>
      </c>
      <c r="BL143" s="24" t="s">
        <v>241</v>
      </c>
      <c r="BM143" s="24" t="s">
        <v>263</v>
      </c>
    </row>
    <row r="144" spans="2:51" s="11" customFormat="1" ht="16.5" customHeight="1">
      <c r="B144" s="239"/>
      <c r="C144" s="240"/>
      <c r="D144" s="240"/>
      <c r="E144" s="241" t="s">
        <v>21</v>
      </c>
      <c r="F144" s="242" t="s">
        <v>264</v>
      </c>
      <c r="G144" s="243"/>
      <c r="H144" s="243"/>
      <c r="I144" s="243"/>
      <c r="J144" s="240"/>
      <c r="K144" s="241" t="s">
        <v>21</v>
      </c>
      <c r="L144" s="240"/>
      <c r="M144" s="240"/>
      <c r="N144" s="240"/>
      <c r="O144" s="240"/>
      <c r="P144" s="240"/>
      <c r="Q144" s="240"/>
      <c r="R144" s="244"/>
      <c r="T144" s="245"/>
      <c r="U144" s="240"/>
      <c r="V144" s="240"/>
      <c r="W144" s="240"/>
      <c r="X144" s="240"/>
      <c r="Y144" s="240"/>
      <c r="Z144" s="240"/>
      <c r="AA144" s="246"/>
      <c r="AT144" s="247" t="s">
        <v>244</v>
      </c>
      <c r="AU144" s="247" t="s">
        <v>90</v>
      </c>
      <c r="AV144" s="11" t="s">
        <v>85</v>
      </c>
      <c r="AW144" s="11" t="s">
        <v>35</v>
      </c>
      <c r="AX144" s="11" t="s">
        <v>78</v>
      </c>
      <c r="AY144" s="247" t="s">
        <v>236</v>
      </c>
    </row>
    <row r="145" spans="2:51" s="11" customFormat="1" ht="16.5" customHeight="1">
      <c r="B145" s="239"/>
      <c r="C145" s="240"/>
      <c r="D145" s="240"/>
      <c r="E145" s="241" t="s">
        <v>21</v>
      </c>
      <c r="F145" s="257" t="s">
        <v>249</v>
      </c>
      <c r="G145" s="240"/>
      <c r="H145" s="240"/>
      <c r="I145" s="240"/>
      <c r="J145" s="240"/>
      <c r="K145" s="241" t="s">
        <v>21</v>
      </c>
      <c r="L145" s="240"/>
      <c r="M145" s="240"/>
      <c r="N145" s="240"/>
      <c r="O145" s="240"/>
      <c r="P145" s="240"/>
      <c r="Q145" s="240"/>
      <c r="R145" s="244"/>
      <c r="T145" s="245"/>
      <c r="U145" s="240"/>
      <c r="V145" s="240"/>
      <c r="W145" s="240"/>
      <c r="X145" s="240"/>
      <c r="Y145" s="240"/>
      <c r="Z145" s="240"/>
      <c r="AA145" s="246"/>
      <c r="AT145" s="247" t="s">
        <v>244</v>
      </c>
      <c r="AU145" s="247" t="s">
        <v>90</v>
      </c>
      <c r="AV145" s="11" t="s">
        <v>85</v>
      </c>
      <c r="AW145" s="11" t="s">
        <v>35</v>
      </c>
      <c r="AX145" s="11" t="s">
        <v>78</v>
      </c>
      <c r="AY145" s="247" t="s">
        <v>236</v>
      </c>
    </row>
    <row r="146" spans="2:51" s="12" customFormat="1" ht="16.5" customHeight="1">
      <c r="B146" s="248"/>
      <c r="C146" s="249"/>
      <c r="D146" s="249"/>
      <c r="E146" s="250" t="s">
        <v>21</v>
      </c>
      <c r="F146" s="251" t="s">
        <v>290</v>
      </c>
      <c r="G146" s="249"/>
      <c r="H146" s="249"/>
      <c r="I146" s="249"/>
      <c r="J146" s="249"/>
      <c r="K146" s="252">
        <v>12</v>
      </c>
      <c r="L146" s="249"/>
      <c r="M146" s="249"/>
      <c r="N146" s="249"/>
      <c r="O146" s="249"/>
      <c r="P146" s="249"/>
      <c r="Q146" s="249"/>
      <c r="R146" s="253"/>
      <c r="T146" s="254"/>
      <c r="U146" s="249"/>
      <c r="V146" s="249"/>
      <c r="W146" s="249"/>
      <c r="X146" s="249"/>
      <c r="Y146" s="249"/>
      <c r="Z146" s="249"/>
      <c r="AA146" s="255"/>
      <c r="AT146" s="256" t="s">
        <v>244</v>
      </c>
      <c r="AU146" s="256" t="s">
        <v>90</v>
      </c>
      <c r="AV146" s="12" t="s">
        <v>90</v>
      </c>
      <c r="AW146" s="12" t="s">
        <v>35</v>
      </c>
      <c r="AX146" s="12" t="s">
        <v>85</v>
      </c>
      <c r="AY146" s="256" t="s">
        <v>236</v>
      </c>
    </row>
    <row r="147" spans="2:65" s="1" customFormat="1" ht="25.5" customHeight="1">
      <c r="B147" s="48"/>
      <c r="C147" s="229" t="s">
        <v>265</v>
      </c>
      <c r="D147" s="229" t="s">
        <v>237</v>
      </c>
      <c r="E147" s="230" t="s">
        <v>266</v>
      </c>
      <c r="F147" s="231" t="s">
        <v>267</v>
      </c>
      <c r="G147" s="231"/>
      <c r="H147" s="231"/>
      <c r="I147" s="231"/>
      <c r="J147" s="232" t="s">
        <v>240</v>
      </c>
      <c r="K147" s="233">
        <v>19.6</v>
      </c>
      <c r="L147" s="234">
        <v>0</v>
      </c>
      <c r="M147" s="235"/>
      <c r="N147" s="233">
        <f>ROUND(L147*K147,2)</f>
        <v>0</v>
      </c>
      <c r="O147" s="233"/>
      <c r="P147" s="233"/>
      <c r="Q147" s="233"/>
      <c r="R147" s="50"/>
      <c r="T147" s="236" t="s">
        <v>21</v>
      </c>
      <c r="U147" s="58" t="s">
        <v>43</v>
      </c>
      <c r="V147" s="49"/>
      <c r="W147" s="237">
        <f>V147*K147</f>
        <v>0</v>
      </c>
      <c r="X147" s="237">
        <v>0.42149</v>
      </c>
      <c r="Y147" s="237">
        <f>X147*K147</f>
        <v>8.261204</v>
      </c>
      <c r="Z147" s="237">
        <v>0</v>
      </c>
      <c r="AA147" s="238">
        <f>Z147*K147</f>
        <v>0</v>
      </c>
      <c r="AR147" s="24" t="s">
        <v>241</v>
      </c>
      <c r="AT147" s="24" t="s">
        <v>237</v>
      </c>
      <c r="AU147" s="24" t="s">
        <v>90</v>
      </c>
      <c r="AY147" s="24" t="s">
        <v>236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24" t="s">
        <v>85</v>
      </c>
      <c r="BK147" s="154">
        <f>ROUND(L147*K147,2)</f>
        <v>0</v>
      </c>
      <c r="BL147" s="24" t="s">
        <v>241</v>
      </c>
      <c r="BM147" s="24" t="s">
        <v>268</v>
      </c>
    </row>
    <row r="148" spans="2:51" s="11" customFormat="1" ht="16.5" customHeight="1">
      <c r="B148" s="239"/>
      <c r="C148" s="240"/>
      <c r="D148" s="240"/>
      <c r="E148" s="241" t="s">
        <v>21</v>
      </c>
      <c r="F148" s="242" t="s">
        <v>264</v>
      </c>
      <c r="G148" s="243"/>
      <c r="H148" s="243"/>
      <c r="I148" s="243"/>
      <c r="J148" s="240"/>
      <c r="K148" s="241" t="s">
        <v>21</v>
      </c>
      <c r="L148" s="240"/>
      <c r="M148" s="240"/>
      <c r="N148" s="240"/>
      <c r="O148" s="240"/>
      <c r="P148" s="240"/>
      <c r="Q148" s="240"/>
      <c r="R148" s="244"/>
      <c r="T148" s="245"/>
      <c r="U148" s="240"/>
      <c r="V148" s="240"/>
      <c r="W148" s="240"/>
      <c r="X148" s="240"/>
      <c r="Y148" s="240"/>
      <c r="Z148" s="240"/>
      <c r="AA148" s="246"/>
      <c r="AT148" s="247" t="s">
        <v>244</v>
      </c>
      <c r="AU148" s="247" t="s">
        <v>90</v>
      </c>
      <c r="AV148" s="11" t="s">
        <v>85</v>
      </c>
      <c r="AW148" s="11" t="s">
        <v>35</v>
      </c>
      <c r="AX148" s="11" t="s">
        <v>78</v>
      </c>
      <c r="AY148" s="247" t="s">
        <v>236</v>
      </c>
    </row>
    <row r="149" spans="2:51" s="11" customFormat="1" ht="16.5" customHeight="1">
      <c r="B149" s="239"/>
      <c r="C149" s="240"/>
      <c r="D149" s="240"/>
      <c r="E149" s="241" t="s">
        <v>21</v>
      </c>
      <c r="F149" s="257" t="s">
        <v>249</v>
      </c>
      <c r="G149" s="240"/>
      <c r="H149" s="240"/>
      <c r="I149" s="240"/>
      <c r="J149" s="240"/>
      <c r="K149" s="241" t="s">
        <v>21</v>
      </c>
      <c r="L149" s="240"/>
      <c r="M149" s="240"/>
      <c r="N149" s="240"/>
      <c r="O149" s="240"/>
      <c r="P149" s="240"/>
      <c r="Q149" s="240"/>
      <c r="R149" s="244"/>
      <c r="T149" s="245"/>
      <c r="U149" s="240"/>
      <c r="V149" s="240"/>
      <c r="W149" s="240"/>
      <c r="X149" s="240"/>
      <c r="Y149" s="240"/>
      <c r="Z149" s="240"/>
      <c r="AA149" s="246"/>
      <c r="AT149" s="247" t="s">
        <v>244</v>
      </c>
      <c r="AU149" s="247" t="s">
        <v>90</v>
      </c>
      <c r="AV149" s="11" t="s">
        <v>85</v>
      </c>
      <c r="AW149" s="11" t="s">
        <v>35</v>
      </c>
      <c r="AX149" s="11" t="s">
        <v>78</v>
      </c>
      <c r="AY149" s="247" t="s">
        <v>236</v>
      </c>
    </row>
    <row r="150" spans="2:51" s="12" customFormat="1" ht="16.5" customHeight="1">
      <c r="B150" s="248"/>
      <c r="C150" s="249"/>
      <c r="D150" s="249"/>
      <c r="E150" s="250" t="s">
        <v>21</v>
      </c>
      <c r="F150" s="251" t="s">
        <v>520</v>
      </c>
      <c r="G150" s="249"/>
      <c r="H150" s="249"/>
      <c r="I150" s="249"/>
      <c r="J150" s="249"/>
      <c r="K150" s="252">
        <v>19.6</v>
      </c>
      <c r="L150" s="249"/>
      <c r="M150" s="249"/>
      <c r="N150" s="249"/>
      <c r="O150" s="249"/>
      <c r="P150" s="249"/>
      <c r="Q150" s="249"/>
      <c r="R150" s="253"/>
      <c r="T150" s="254"/>
      <c r="U150" s="249"/>
      <c r="V150" s="249"/>
      <c r="W150" s="249"/>
      <c r="X150" s="249"/>
      <c r="Y150" s="249"/>
      <c r="Z150" s="249"/>
      <c r="AA150" s="255"/>
      <c r="AT150" s="256" t="s">
        <v>244</v>
      </c>
      <c r="AU150" s="256" t="s">
        <v>90</v>
      </c>
      <c r="AV150" s="12" t="s">
        <v>90</v>
      </c>
      <c r="AW150" s="12" t="s">
        <v>35</v>
      </c>
      <c r="AX150" s="12" t="s">
        <v>85</v>
      </c>
      <c r="AY150" s="256" t="s">
        <v>236</v>
      </c>
    </row>
    <row r="151" spans="2:65" s="1" customFormat="1" ht="25.5" customHeight="1">
      <c r="B151" s="48"/>
      <c r="C151" s="229" t="s">
        <v>269</v>
      </c>
      <c r="D151" s="229" t="s">
        <v>237</v>
      </c>
      <c r="E151" s="230" t="s">
        <v>270</v>
      </c>
      <c r="F151" s="231" t="s">
        <v>271</v>
      </c>
      <c r="G151" s="231"/>
      <c r="H151" s="231"/>
      <c r="I151" s="231"/>
      <c r="J151" s="232" t="s">
        <v>240</v>
      </c>
      <c r="K151" s="233">
        <v>27.1</v>
      </c>
      <c r="L151" s="234">
        <v>0</v>
      </c>
      <c r="M151" s="235"/>
      <c r="N151" s="233">
        <f>ROUND(L151*K151,2)</f>
        <v>0</v>
      </c>
      <c r="O151" s="233"/>
      <c r="P151" s="233"/>
      <c r="Q151" s="233"/>
      <c r="R151" s="50"/>
      <c r="T151" s="236" t="s">
        <v>21</v>
      </c>
      <c r="U151" s="58" t="s">
        <v>43</v>
      </c>
      <c r="V151" s="49"/>
      <c r="W151" s="237">
        <f>V151*K151</f>
        <v>0</v>
      </c>
      <c r="X151" s="237">
        <v>0.00034</v>
      </c>
      <c r="Y151" s="237">
        <f>X151*K151</f>
        <v>0.009214000000000002</v>
      </c>
      <c r="Z151" s="237">
        <v>0</v>
      </c>
      <c r="AA151" s="238">
        <f>Z151*K151</f>
        <v>0</v>
      </c>
      <c r="AR151" s="24" t="s">
        <v>241</v>
      </c>
      <c r="AT151" s="24" t="s">
        <v>237</v>
      </c>
      <c r="AU151" s="24" t="s">
        <v>90</v>
      </c>
      <c r="AY151" s="24" t="s">
        <v>236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24" t="s">
        <v>85</v>
      </c>
      <c r="BK151" s="154">
        <f>ROUND(L151*K151,2)</f>
        <v>0</v>
      </c>
      <c r="BL151" s="24" t="s">
        <v>241</v>
      </c>
      <c r="BM151" s="24" t="s">
        <v>272</v>
      </c>
    </row>
    <row r="152" spans="2:51" s="11" customFormat="1" ht="16.5" customHeight="1">
      <c r="B152" s="239"/>
      <c r="C152" s="240"/>
      <c r="D152" s="240"/>
      <c r="E152" s="241" t="s">
        <v>21</v>
      </c>
      <c r="F152" s="242" t="s">
        <v>264</v>
      </c>
      <c r="G152" s="243"/>
      <c r="H152" s="243"/>
      <c r="I152" s="243"/>
      <c r="J152" s="240"/>
      <c r="K152" s="241" t="s">
        <v>21</v>
      </c>
      <c r="L152" s="240"/>
      <c r="M152" s="240"/>
      <c r="N152" s="240"/>
      <c r="O152" s="240"/>
      <c r="P152" s="240"/>
      <c r="Q152" s="240"/>
      <c r="R152" s="244"/>
      <c r="T152" s="245"/>
      <c r="U152" s="240"/>
      <c r="V152" s="240"/>
      <c r="W152" s="240"/>
      <c r="X152" s="240"/>
      <c r="Y152" s="240"/>
      <c r="Z152" s="240"/>
      <c r="AA152" s="246"/>
      <c r="AT152" s="247" t="s">
        <v>244</v>
      </c>
      <c r="AU152" s="247" t="s">
        <v>90</v>
      </c>
      <c r="AV152" s="11" t="s">
        <v>85</v>
      </c>
      <c r="AW152" s="11" t="s">
        <v>35</v>
      </c>
      <c r="AX152" s="11" t="s">
        <v>78</v>
      </c>
      <c r="AY152" s="247" t="s">
        <v>236</v>
      </c>
    </row>
    <row r="153" spans="2:51" s="11" customFormat="1" ht="16.5" customHeight="1">
      <c r="B153" s="239"/>
      <c r="C153" s="240"/>
      <c r="D153" s="240"/>
      <c r="E153" s="241" t="s">
        <v>21</v>
      </c>
      <c r="F153" s="257" t="s">
        <v>249</v>
      </c>
      <c r="G153" s="240"/>
      <c r="H153" s="240"/>
      <c r="I153" s="240"/>
      <c r="J153" s="240"/>
      <c r="K153" s="241" t="s">
        <v>21</v>
      </c>
      <c r="L153" s="240"/>
      <c r="M153" s="240"/>
      <c r="N153" s="240"/>
      <c r="O153" s="240"/>
      <c r="P153" s="240"/>
      <c r="Q153" s="240"/>
      <c r="R153" s="244"/>
      <c r="T153" s="245"/>
      <c r="U153" s="240"/>
      <c r="V153" s="240"/>
      <c r="W153" s="240"/>
      <c r="X153" s="240"/>
      <c r="Y153" s="240"/>
      <c r="Z153" s="240"/>
      <c r="AA153" s="246"/>
      <c r="AT153" s="247" t="s">
        <v>244</v>
      </c>
      <c r="AU153" s="247" t="s">
        <v>90</v>
      </c>
      <c r="AV153" s="11" t="s">
        <v>85</v>
      </c>
      <c r="AW153" s="11" t="s">
        <v>35</v>
      </c>
      <c r="AX153" s="11" t="s">
        <v>78</v>
      </c>
      <c r="AY153" s="247" t="s">
        <v>236</v>
      </c>
    </row>
    <row r="154" spans="2:51" s="12" customFormat="1" ht="16.5" customHeight="1">
      <c r="B154" s="248"/>
      <c r="C154" s="249"/>
      <c r="D154" s="249"/>
      <c r="E154" s="250" t="s">
        <v>21</v>
      </c>
      <c r="F154" s="251" t="s">
        <v>521</v>
      </c>
      <c r="G154" s="249"/>
      <c r="H154" s="249"/>
      <c r="I154" s="249"/>
      <c r="J154" s="249"/>
      <c r="K154" s="252">
        <v>27.1</v>
      </c>
      <c r="L154" s="249"/>
      <c r="M154" s="249"/>
      <c r="N154" s="249"/>
      <c r="O154" s="249"/>
      <c r="P154" s="249"/>
      <c r="Q154" s="249"/>
      <c r="R154" s="253"/>
      <c r="T154" s="254"/>
      <c r="U154" s="249"/>
      <c r="V154" s="249"/>
      <c r="W154" s="249"/>
      <c r="X154" s="249"/>
      <c r="Y154" s="249"/>
      <c r="Z154" s="249"/>
      <c r="AA154" s="255"/>
      <c r="AT154" s="256" t="s">
        <v>244</v>
      </c>
      <c r="AU154" s="256" t="s">
        <v>90</v>
      </c>
      <c r="AV154" s="12" t="s">
        <v>90</v>
      </c>
      <c r="AW154" s="12" t="s">
        <v>35</v>
      </c>
      <c r="AX154" s="12" t="s">
        <v>85</v>
      </c>
      <c r="AY154" s="256" t="s">
        <v>236</v>
      </c>
    </row>
    <row r="155" spans="2:65" s="1" customFormat="1" ht="38.25" customHeight="1">
      <c r="B155" s="48"/>
      <c r="C155" s="229" t="s">
        <v>274</v>
      </c>
      <c r="D155" s="229" t="s">
        <v>237</v>
      </c>
      <c r="E155" s="230" t="s">
        <v>275</v>
      </c>
      <c r="F155" s="231" t="s">
        <v>276</v>
      </c>
      <c r="G155" s="231"/>
      <c r="H155" s="231"/>
      <c r="I155" s="231"/>
      <c r="J155" s="232" t="s">
        <v>240</v>
      </c>
      <c r="K155" s="233">
        <v>27.1</v>
      </c>
      <c r="L155" s="234">
        <v>0</v>
      </c>
      <c r="M155" s="235"/>
      <c r="N155" s="233">
        <f>ROUND(L155*K155,2)</f>
        <v>0</v>
      </c>
      <c r="O155" s="233"/>
      <c r="P155" s="233"/>
      <c r="Q155" s="233"/>
      <c r="R155" s="50"/>
      <c r="T155" s="236" t="s">
        <v>21</v>
      </c>
      <c r="U155" s="58" t="s">
        <v>43</v>
      </c>
      <c r="V155" s="49"/>
      <c r="W155" s="237">
        <f>V155*K155</f>
        <v>0</v>
      </c>
      <c r="X155" s="237">
        <v>0.13188</v>
      </c>
      <c r="Y155" s="237">
        <f>X155*K155</f>
        <v>3.573948</v>
      </c>
      <c r="Z155" s="237">
        <v>0</v>
      </c>
      <c r="AA155" s="238">
        <f>Z155*K155</f>
        <v>0</v>
      </c>
      <c r="AR155" s="24" t="s">
        <v>241</v>
      </c>
      <c r="AT155" s="24" t="s">
        <v>237</v>
      </c>
      <c r="AU155" s="24" t="s">
        <v>90</v>
      </c>
      <c r="AY155" s="24" t="s">
        <v>236</v>
      </c>
      <c r="BE155" s="154">
        <f>IF(U155="základní",N155,0)</f>
        <v>0</v>
      </c>
      <c r="BF155" s="154">
        <f>IF(U155="snížená",N155,0)</f>
        <v>0</v>
      </c>
      <c r="BG155" s="154">
        <f>IF(U155="zákl. přenesená",N155,0)</f>
        <v>0</v>
      </c>
      <c r="BH155" s="154">
        <f>IF(U155="sníž. přenesená",N155,0)</f>
        <v>0</v>
      </c>
      <c r="BI155" s="154">
        <f>IF(U155="nulová",N155,0)</f>
        <v>0</v>
      </c>
      <c r="BJ155" s="24" t="s">
        <v>85</v>
      </c>
      <c r="BK155" s="154">
        <f>ROUND(L155*K155,2)</f>
        <v>0</v>
      </c>
      <c r="BL155" s="24" t="s">
        <v>241</v>
      </c>
      <c r="BM155" s="24" t="s">
        <v>277</v>
      </c>
    </row>
    <row r="156" spans="2:51" s="11" customFormat="1" ht="16.5" customHeight="1">
      <c r="B156" s="239"/>
      <c r="C156" s="240"/>
      <c r="D156" s="240"/>
      <c r="E156" s="241" t="s">
        <v>21</v>
      </c>
      <c r="F156" s="242" t="s">
        <v>264</v>
      </c>
      <c r="G156" s="243"/>
      <c r="H156" s="243"/>
      <c r="I156" s="243"/>
      <c r="J156" s="240"/>
      <c r="K156" s="241" t="s">
        <v>21</v>
      </c>
      <c r="L156" s="240"/>
      <c r="M156" s="240"/>
      <c r="N156" s="240"/>
      <c r="O156" s="240"/>
      <c r="P156" s="240"/>
      <c r="Q156" s="240"/>
      <c r="R156" s="244"/>
      <c r="T156" s="245"/>
      <c r="U156" s="240"/>
      <c r="V156" s="240"/>
      <c r="W156" s="240"/>
      <c r="X156" s="240"/>
      <c r="Y156" s="240"/>
      <c r="Z156" s="240"/>
      <c r="AA156" s="246"/>
      <c r="AT156" s="247" t="s">
        <v>244</v>
      </c>
      <c r="AU156" s="247" t="s">
        <v>90</v>
      </c>
      <c r="AV156" s="11" t="s">
        <v>85</v>
      </c>
      <c r="AW156" s="11" t="s">
        <v>35</v>
      </c>
      <c r="AX156" s="11" t="s">
        <v>78</v>
      </c>
      <c r="AY156" s="247" t="s">
        <v>236</v>
      </c>
    </row>
    <row r="157" spans="2:51" s="11" customFormat="1" ht="16.5" customHeight="1">
      <c r="B157" s="239"/>
      <c r="C157" s="240"/>
      <c r="D157" s="240"/>
      <c r="E157" s="241" t="s">
        <v>21</v>
      </c>
      <c r="F157" s="257" t="s">
        <v>249</v>
      </c>
      <c r="G157" s="240"/>
      <c r="H157" s="240"/>
      <c r="I157" s="240"/>
      <c r="J157" s="240"/>
      <c r="K157" s="241" t="s">
        <v>21</v>
      </c>
      <c r="L157" s="240"/>
      <c r="M157" s="240"/>
      <c r="N157" s="240"/>
      <c r="O157" s="240"/>
      <c r="P157" s="240"/>
      <c r="Q157" s="240"/>
      <c r="R157" s="244"/>
      <c r="T157" s="245"/>
      <c r="U157" s="240"/>
      <c r="V157" s="240"/>
      <c r="W157" s="240"/>
      <c r="X157" s="240"/>
      <c r="Y157" s="240"/>
      <c r="Z157" s="240"/>
      <c r="AA157" s="246"/>
      <c r="AT157" s="247" t="s">
        <v>244</v>
      </c>
      <c r="AU157" s="247" t="s">
        <v>90</v>
      </c>
      <c r="AV157" s="11" t="s">
        <v>85</v>
      </c>
      <c r="AW157" s="11" t="s">
        <v>35</v>
      </c>
      <c r="AX157" s="11" t="s">
        <v>78</v>
      </c>
      <c r="AY157" s="247" t="s">
        <v>236</v>
      </c>
    </row>
    <row r="158" spans="2:51" s="12" customFormat="1" ht="16.5" customHeight="1">
      <c r="B158" s="248"/>
      <c r="C158" s="249"/>
      <c r="D158" s="249"/>
      <c r="E158" s="250" t="s">
        <v>21</v>
      </c>
      <c r="F158" s="251" t="s">
        <v>521</v>
      </c>
      <c r="G158" s="249"/>
      <c r="H158" s="249"/>
      <c r="I158" s="249"/>
      <c r="J158" s="249"/>
      <c r="K158" s="252">
        <v>27.1</v>
      </c>
      <c r="L158" s="249"/>
      <c r="M158" s="249"/>
      <c r="N158" s="249"/>
      <c r="O158" s="249"/>
      <c r="P158" s="249"/>
      <c r="Q158" s="249"/>
      <c r="R158" s="253"/>
      <c r="T158" s="254"/>
      <c r="U158" s="249"/>
      <c r="V158" s="249"/>
      <c r="W158" s="249"/>
      <c r="X158" s="249"/>
      <c r="Y158" s="249"/>
      <c r="Z158" s="249"/>
      <c r="AA158" s="255"/>
      <c r="AT158" s="256" t="s">
        <v>244</v>
      </c>
      <c r="AU158" s="256" t="s">
        <v>90</v>
      </c>
      <c r="AV158" s="12" t="s">
        <v>90</v>
      </c>
      <c r="AW158" s="12" t="s">
        <v>35</v>
      </c>
      <c r="AX158" s="12" t="s">
        <v>85</v>
      </c>
      <c r="AY158" s="256" t="s">
        <v>236</v>
      </c>
    </row>
    <row r="159" spans="2:65" s="1" customFormat="1" ht="25.5" customHeight="1">
      <c r="B159" s="48"/>
      <c r="C159" s="229" t="s">
        <v>278</v>
      </c>
      <c r="D159" s="229" t="s">
        <v>237</v>
      </c>
      <c r="E159" s="230" t="s">
        <v>279</v>
      </c>
      <c r="F159" s="231" t="s">
        <v>280</v>
      </c>
      <c r="G159" s="231"/>
      <c r="H159" s="231"/>
      <c r="I159" s="231"/>
      <c r="J159" s="232" t="s">
        <v>240</v>
      </c>
      <c r="K159" s="233">
        <v>93.8</v>
      </c>
      <c r="L159" s="234">
        <v>0</v>
      </c>
      <c r="M159" s="235"/>
      <c r="N159" s="233">
        <f>ROUND(L159*K159,2)</f>
        <v>0</v>
      </c>
      <c r="O159" s="233"/>
      <c r="P159" s="233"/>
      <c r="Q159" s="233"/>
      <c r="R159" s="50"/>
      <c r="T159" s="236" t="s">
        <v>21</v>
      </c>
      <c r="U159" s="58" t="s">
        <v>43</v>
      </c>
      <c r="V159" s="49"/>
      <c r="W159" s="237">
        <f>V159*K159</f>
        <v>0</v>
      </c>
      <c r="X159" s="237">
        <v>0.00041</v>
      </c>
      <c r="Y159" s="237">
        <f>X159*K159</f>
        <v>0.038458</v>
      </c>
      <c r="Z159" s="237">
        <v>0</v>
      </c>
      <c r="AA159" s="238">
        <f>Z159*K159</f>
        <v>0</v>
      </c>
      <c r="AR159" s="24" t="s">
        <v>241</v>
      </c>
      <c r="AT159" s="24" t="s">
        <v>237</v>
      </c>
      <c r="AU159" s="24" t="s">
        <v>90</v>
      </c>
      <c r="AY159" s="24" t="s">
        <v>236</v>
      </c>
      <c r="BE159" s="154">
        <f>IF(U159="základní",N159,0)</f>
        <v>0</v>
      </c>
      <c r="BF159" s="154">
        <f>IF(U159="snížená",N159,0)</f>
        <v>0</v>
      </c>
      <c r="BG159" s="154">
        <f>IF(U159="zákl. přenesená",N159,0)</f>
        <v>0</v>
      </c>
      <c r="BH159" s="154">
        <f>IF(U159="sníž. přenesená",N159,0)</f>
        <v>0</v>
      </c>
      <c r="BI159" s="154">
        <f>IF(U159="nulová",N159,0)</f>
        <v>0</v>
      </c>
      <c r="BJ159" s="24" t="s">
        <v>85</v>
      </c>
      <c r="BK159" s="154">
        <f>ROUND(L159*K159,2)</f>
        <v>0</v>
      </c>
      <c r="BL159" s="24" t="s">
        <v>241</v>
      </c>
      <c r="BM159" s="24" t="s">
        <v>281</v>
      </c>
    </row>
    <row r="160" spans="2:51" s="11" customFormat="1" ht="16.5" customHeight="1">
      <c r="B160" s="239"/>
      <c r="C160" s="240"/>
      <c r="D160" s="240"/>
      <c r="E160" s="241" t="s">
        <v>21</v>
      </c>
      <c r="F160" s="242" t="s">
        <v>264</v>
      </c>
      <c r="G160" s="243"/>
      <c r="H160" s="243"/>
      <c r="I160" s="243"/>
      <c r="J160" s="240"/>
      <c r="K160" s="241" t="s">
        <v>21</v>
      </c>
      <c r="L160" s="240"/>
      <c r="M160" s="240"/>
      <c r="N160" s="240"/>
      <c r="O160" s="240"/>
      <c r="P160" s="240"/>
      <c r="Q160" s="240"/>
      <c r="R160" s="244"/>
      <c r="T160" s="245"/>
      <c r="U160" s="240"/>
      <c r="V160" s="240"/>
      <c r="W160" s="240"/>
      <c r="X160" s="240"/>
      <c r="Y160" s="240"/>
      <c r="Z160" s="240"/>
      <c r="AA160" s="246"/>
      <c r="AT160" s="247" t="s">
        <v>244</v>
      </c>
      <c r="AU160" s="247" t="s">
        <v>90</v>
      </c>
      <c r="AV160" s="11" t="s">
        <v>85</v>
      </c>
      <c r="AW160" s="11" t="s">
        <v>35</v>
      </c>
      <c r="AX160" s="11" t="s">
        <v>78</v>
      </c>
      <c r="AY160" s="247" t="s">
        <v>236</v>
      </c>
    </row>
    <row r="161" spans="2:51" s="11" customFormat="1" ht="16.5" customHeight="1">
      <c r="B161" s="239"/>
      <c r="C161" s="240"/>
      <c r="D161" s="240"/>
      <c r="E161" s="241" t="s">
        <v>21</v>
      </c>
      <c r="F161" s="257" t="s">
        <v>249</v>
      </c>
      <c r="G161" s="240"/>
      <c r="H161" s="240"/>
      <c r="I161" s="240"/>
      <c r="J161" s="240"/>
      <c r="K161" s="241" t="s">
        <v>21</v>
      </c>
      <c r="L161" s="240"/>
      <c r="M161" s="240"/>
      <c r="N161" s="240"/>
      <c r="O161" s="240"/>
      <c r="P161" s="240"/>
      <c r="Q161" s="240"/>
      <c r="R161" s="244"/>
      <c r="T161" s="245"/>
      <c r="U161" s="240"/>
      <c r="V161" s="240"/>
      <c r="W161" s="240"/>
      <c r="X161" s="240"/>
      <c r="Y161" s="240"/>
      <c r="Z161" s="240"/>
      <c r="AA161" s="246"/>
      <c r="AT161" s="247" t="s">
        <v>244</v>
      </c>
      <c r="AU161" s="247" t="s">
        <v>90</v>
      </c>
      <c r="AV161" s="11" t="s">
        <v>85</v>
      </c>
      <c r="AW161" s="11" t="s">
        <v>35</v>
      </c>
      <c r="AX161" s="11" t="s">
        <v>78</v>
      </c>
      <c r="AY161" s="247" t="s">
        <v>236</v>
      </c>
    </row>
    <row r="162" spans="2:51" s="12" customFormat="1" ht="16.5" customHeight="1">
      <c r="B162" s="248"/>
      <c r="C162" s="249"/>
      <c r="D162" s="249"/>
      <c r="E162" s="250" t="s">
        <v>21</v>
      </c>
      <c r="F162" s="251" t="s">
        <v>522</v>
      </c>
      <c r="G162" s="249"/>
      <c r="H162" s="249"/>
      <c r="I162" s="249"/>
      <c r="J162" s="249"/>
      <c r="K162" s="252">
        <v>93.8</v>
      </c>
      <c r="L162" s="249"/>
      <c r="M162" s="249"/>
      <c r="N162" s="249"/>
      <c r="O162" s="249"/>
      <c r="P162" s="249"/>
      <c r="Q162" s="249"/>
      <c r="R162" s="253"/>
      <c r="T162" s="254"/>
      <c r="U162" s="249"/>
      <c r="V162" s="249"/>
      <c r="W162" s="249"/>
      <c r="X162" s="249"/>
      <c r="Y162" s="249"/>
      <c r="Z162" s="249"/>
      <c r="AA162" s="255"/>
      <c r="AT162" s="256" t="s">
        <v>244</v>
      </c>
      <c r="AU162" s="256" t="s">
        <v>90</v>
      </c>
      <c r="AV162" s="12" t="s">
        <v>90</v>
      </c>
      <c r="AW162" s="12" t="s">
        <v>35</v>
      </c>
      <c r="AX162" s="12" t="s">
        <v>85</v>
      </c>
      <c r="AY162" s="256" t="s">
        <v>236</v>
      </c>
    </row>
    <row r="163" spans="2:65" s="1" customFormat="1" ht="38.25" customHeight="1">
      <c r="B163" s="48"/>
      <c r="C163" s="229" t="s">
        <v>170</v>
      </c>
      <c r="D163" s="229" t="s">
        <v>237</v>
      </c>
      <c r="E163" s="230" t="s">
        <v>283</v>
      </c>
      <c r="F163" s="231" t="s">
        <v>284</v>
      </c>
      <c r="G163" s="231"/>
      <c r="H163" s="231"/>
      <c r="I163" s="231"/>
      <c r="J163" s="232" t="s">
        <v>240</v>
      </c>
      <c r="K163" s="233">
        <v>37</v>
      </c>
      <c r="L163" s="234">
        <v>0</v>
      </c>
      <c r="M163" s="235"/>
      <c r="N163" s="233">
        <f>ROUND(L163*K163,2)</f>
        <v>0</v>
      </c>
      <c r="O163" s="233"/>
      <c r="P163" s="233"/>
      <c r="Q163" s="233"/>
      <c r="R163" s="50"/>
      <c r="T163" s="236" t="s">
        <v>21</v>
      </c>
      <c r="U163" s="58" t="s">
        <v>43</v>
      </c>
      <c r="V163" s="49"/>
      <c r="W163" s="237">
        <f>V163*K163</f>
        <v>0</v>
      </c>
      <c r="X163" s="237">
        <v>0.15559</v>
      </c>
      <c r="Y163" s="237">
        <f>X163*K163</f>
        <v>5.75683</v>
      </c>
      <c r="Z163" s="237">
        <v>0</v>
      </c>
      <c r="AA163" s="238">
        <f>Z163*K163</f>
        <v>0</v>
      </c>
      <c r="AR163" s="24" t="s">
        <v>241</v>
      </c>
      <c r="AT163" s="24" t="s">
        <v>237</v>
      </c>
      <c r="AU163" s="24" t="s">
        <v>90</v>
      </c>
      <c r="AY163" s="24" t="s">
        <v>236</v>
      </c>
      <c r="BE163" s="154">
        <f>IF(U163="základní",N163,0)</f>
        <v>0</v>
      </c>
      <c r="BF163" s="154">
        <f>IF(U163="snížená",N163,0)</f>
        <v>0</v>
      </c>
      <c r="BG163" s="154">
        <f>IF(U163="zákl. přenesená",N163,0)</f>
        <v>0</v>
      </c>
      <c r="BH163" s="154">
        <f>IF(U163="sníž. přenesená",N163,0)</f>
        <v>0</v>
      </c>
      <c r="BI163" s="154">
        <f>IF(U163="nulová",N163,0)</f>
        <v>0</v>
      </c>
      <c r="BJ163" s="24" t="s">
        <v>85</v>
      </c>
      <c r="BK163" s="154">
        <f>ROUND(L163*K163,2)</f>
        <v>0</v>
      </c>
      <c r="BL163" s="24" t="s">
        <v>241</v>
      </c>
      <c r="BM163" s="24" t="s">
        <v>285</v>
      </c>
    </row>
    <row r="164" spans="2:51" s="11" customFormat="1" ht="16.5" customHeight="1">
      <c r="B164" s="239"/>
      <c r="C164" s="240"/>
      <c r="D164" s="240"/>
      <c r="E164" s="241" t="s">
        <v>21</v>
      </c>
      <c r="F164" s="242" t="s">
        <v>264</v>
      </c>
      <c r="G164" s="243"/>
      <c r="H164" s="243"/>
      <c r="I164" s="243"/>
      <c r="J164" s="240"/>
      <c r="K164" s="241" t="s">
        <v>21</v>
      </c>
      <c r="L164" s="240"/>
      <c r="M164" s="240"/>
      <c r="N164" s="240"/>
      <c r="O164" s="240"/>
      <c r="P164" s="240"/>
      <c r="Q164" s="240"/>
      <c r="R164" s="244"/>
      <c r="T164" s="245"/>
      <c r="U164" s="240"/>
      <c r="V164" s="240"/>
      <c r="W164" s="240"/>
      <c r="X164" s="240"/>
      <c r="Y164" s="240"/>
      <c r="Z164" s="240"/>
      <c r="AA164" s="246"/>
      <c r="AT164" s="247" t="s">
        <v>244</v>
      </c>
      <c r="AU164" s="247" t="s">
        <v>90</v>
      </c>
      <c r="AV164" s="11" t="s">
        <v>85</v>
      </c>
      <c r="AW164" s="11" t="s">
        <v>35</v>
      </c>
      <c r="AX164" s="11" t="s">
        <v>78</v>
      </c>
      <c r="AY164" s="247" t="s">
        <v>236</v>
      </c>
    </row>
    <row r="165" spans="2:51" s="11" customFormat="1" ht="16.5" customHeight="1">
      <c r="B165" s="239"/>
      <c r="C165" s="240"/>
      <c r="D165" s="240"/>
      <c r="E165" s="241" t="s">
        <v>21</v>
      </c>
      <c r="F165" s="257" t="s">
        <v>249</v>
      </c>
      <c r="G165" s="240"/>
      <c r="H165" s="240"/>
      <c r="I165" s="240"/>
      <c r="J165" s="240"/>
      <c r="K165" s="241" t="s">
        <v>21</v>
      </c>
      <c r="L165" s="240"/>
      <c r="M165" s="240"/>
      <c r="N165" s="240"/>
      <c r="O165" s="240"/>
      <c r="P165" s="240"/>
      <c r="Q165" s="240"/>
      <c r="R165" s="244"/>
      <c r="T165" s="245"/>
      <c r="U165" s="240"/>
      <c r="V165" s="240"/>
      <c r="W165" s="240"/>
      <c r="X165" s="240"/>
      <c r="Y165" s="240"/>
      <c r="Z165" s="240"/>
      <c r="AA165" s="246"/>
      <c r="AT165" s="247" t="s">
        <v>244</v>
      </c>
      <c r="AU165" s="247" t="s">
        <v>90</v>
      </c>
      <c r="AV165" s="11" t="s">
        <v>85</v>
      </c>
      <c r="AW165" s="11" t="s">
        <v>35</v>
      </c>
      <c r="AX165" s="11" t="s">
        <v>78</v>
      </c>
      <c r="AY165" s="247" t="s">
        <v>236</v>
      </c>
    </row>
    <row r="166" spans="2:51" s="12" customFormat="1" ht="16.5" customHeight="1">
      <c r="B166" s="248"/>
      <c r="C166" s="249"/>
      <c r="D166" s="249"/>
      <c r="E166" s="250" t="s">
        <v>21</v>
      </c>
      <c r="F166" s="251" t="s">
        <v>510</v>
      </c>
      <c r="G166" s="249"/>
      <c r="H166" s="249"/>
      <c r="I166" s="249"/>
      <c r="J166" s="249"/>
      <c r="K166" s="252">
        <v>37</v>
      </c>
      <c r="L166" s="249"/>
      <c r="M166" s="249"/>
      <c r="N166" s="249"/>
      <c r="O166" s="249"/>
      <c r="P166" s="249"/>
      <c r="Q166" s="249"/>
      <c r="R166" s="253"/>
      <c r="T166" s="254"/>
      <c r="U166" s="249"/>
      <c r="V166" s="249"/>
      <c r="W166" s="249"/>
      <c r="X166" s="249"/>
      <c r="Y166" s="249"/>
      <c r="Z166" s="249"/>
      <c r="AA166" s="255"/>
      <c r="AT166" s="256" t="s">
        <v>244</v>
      </c>
      <c r="AU166" s="256" t="s">
        <v>90</v>
      </c>
      <c r="AV166" s="12" t="s">
        <v>90</v>
      </c>
      <c r="AW166" s="12" t="s">
        <v>35</v>
      </c>
      <c r="AX166" s="12" t="s">
        <v>85</v>
      </c>
      <c r="AY166" s="256" t="s">
        <v>236</v>
      </c>
    </row>
    <row r="167" spans="2:65" s="1" customFormat="1" ht="38.25" customHeight="1">
      <c r="B167" s="48"/>
      <c r="C167" s="229" t="s">
        <v>286</v>
      </c>
      <c r="D167" s="229" t="s">
        <v>237</v>
      </c>
      <c r="E167" s="230" t="s">
        <v>287</v>
      </c>
      <c r="F167" s="231" t="s">
        <v>288</v>
      </c>
      <c r="G167" s="231"/>
      <c r="H167" s="231"/>
      <c r="I167" s="231"/>
      <c r="J167" s="232" t="s">
        <v>240</v>
      </c>
      <c r="K167" s="233">
        <v>56.8</v>
      </c>
      <c r="L167" s="234">
        <v>0</v>
      </c>
      <c r="M167" s="235"/>
      <c r="N167" s="233">
        <f>ROUND(L167*K167,2)</f>
        <v>0</v>
      </c>
      <c r="O167" s="233"/>
      <c r="P167" s="233"/>
      <c r="Q167" s="233"/>
      <c r="R167" s="50"/>
      <c r="T167" s="236" t="s">
        <v>21</v>
      </c>
      <c r="U167" s="58" t="s">
        <v>43</v>
      </c>
      <c r="V167" s="49"/>
      <c r="W167" s="237">
        <f>V167*K167</f>
        <v>0</v>
      </c>
      <c r="X167" s="237">
        <v>0.10373</v>
      </c>
      <c r="Y167" s="237">
        <f>X167*K167</f>
        <v>5.891864</v>
      </c>
      <c r="Z167" s="237">
        <v>0</v>
      </c>
      <c r="AA167" s="238">
        <f>Z167*K167</f>
        <v>0</v>
      </c>
      <c r="AR167" s="24" t="s">
        <v>241</v>
      </c>
      <c r="AT167" s="24" t="s">
        <v>237</v>
      </c>
      <c r="AU167" s="24" t="s">
        <v>90</v>
      </c>
      <c r="AY167" s="24" t="s">
        <v>236</v>
      </c>
      <c r="BE167" s="154">
        <f>IF(U167="základní",N167,0)</f>
        <v>0</v>
      </c>
      <c r="BF167" s="154">
        <f>IF(U167="snížená",N167,0)</f>
        <v>0</v>
      </c>
      <c r="BG167" s="154">
        <f>IF(U167="zákl. přenesená",N167,0)</f>
        <v>0</v>
      </c>
      <c r="BH167" s="154">
        <f>IF(U167="sníž. přenesená",N167,0)</f>
        <v>0</v>
      </c>
      <c r="BI167" s="154">
        <f>IF(U167="nulová",N167,0)</f>
        <v>0</v>
      </c>
      <c r="BJ167" s="24" t="s">
        <v>85</v>
      </c>
      <c r="BK167" s="154">
        <f>ROUND(L167*K167,2)</f>
        <v>0</v>
      </c>
      <c r="BL167" s="24" t="s">
        <v>241</v>
      </c>
      <c r="BM167" s="24" t="s">
        <v>289</v>
      </c>
    </row>
    <row r="168" spans="2:51" s="11" customFormat="1" ht="16.5" customHeight="1">
      <c r="B168" s="239"/>
      <c r="C168" s="240"/>
      <c r="D168" s="240"/>
      <c r="E168" s="241" t="s">
        <v>21</v>
      </c>
      <c r="F168" s="242" t="s">
        <v>264</v>
      </c>
      <c r="G168" s="243"/>
      <c r="H168" s="243"/>
      <c r="I168" s="243"/>
      <c r="J168" s="240"/>
      <c r="K168" s="241" t="s">
        <v>21</v>
      </c>
      <c r="L168" s="240"/>
      <c r="M168" s="240"/>
      <c r="N168" s="240"/>
      <c r="O168" s="240"/>
      <c r="P168" s="240"/>
      <c r="Q168" s="240"/>
      <c r="R168" s="244"/>
      <c r="T168" s="245"/>
      <c r="U168" s="240"/>
      <c r="V168" s="240"/>
      <c r="W168" s="240"/>
      <c r="X168" s="240"/>
      <c r="Y168" s="240"/>
      <c r="Z168" s="240"/>
      <c r="AA168" s="246"/>
      <c r="AT168" s="247" t="s">
        <v>244</v>
      </c>
      <c r="AU168" s="247" t="s">
        <v>90</v>
      </c>
      <c r="AV168" s="11" t="s">
        <v>85</v>
      </c>
      <c r="AW168" s="11" t="s">
        <v>35</v>
      </c>
      <c r="AX168" s="11" t="s">
        <v>78</v>
      </c>
      <c r="AY168" s="247" t="s">
        <v>236</v>
      </c>
    </row>
    <row r="169" spans="2:51" s="11" customFormat="1" ht="16.5" customHeight="1">
      <c r="B169" s="239"/>
      <c r="C169" s="240"/>
      <c r="D169" s="240"/>
      <c r="E169" s="241" t="s">
        <v>21</v>
      </c>
      <c r="F169" s="257" t="s">
        <v>249</v>
      </c>
      <c r="G169" s="240"/>
      <c r="H169" s="240"/>
      <c r="I169" s="240"/>
      <c r="J169" s="240"/>
      <c r="K169" s="241" t="s">
        <v>21</v>
      </c>
      <c r="L169" s="240"/>
      <c r="M169" s="240"/>
      <c r="N169" s="240"/>
      <c r="O169" s="240"/>
      <c r="P169" s="240"/>
      <c r="Q169" s="240"/>
      <c r="R169" s="244"/>
      <c r="T169" s="245"/>
      <c r="U169" s="240"/>
      <c r="V169" s="240"/>
      <c r="W169" s="240"/>
      <c r="X169" s="240"/>
      <c r="Y169" s="240"/>
      <c r="Z169" s="240"/>
      <c r="AA169" s="246"/>
      <c r="AT169" s="247" t="s">
        <v>244</v>
      </c>
      <c r="AU169" s="247" t="s">
        <v>90</v>
      </c>
      <c r="AV169" s="11" t="s">
        <v>85</v>
      </c>
      <c r="AW169" s="11" t="s">
        <v>35</v>
      </c>
      <c r="AX169" s="11" t="s">
        <v>78</v>
      </c>
      <c r="AY169" s="247" t="s">
        <v>236</v>
      </c>
    </row>
    <row r="170" spans="2:51" s="12" customFormat="1" ht="16.5" customHeight="1">
      <c r="B170" s="248"/>
      <c r="C170" s="249"/>
      <c r="D170" s="249"/>
      <c r="E170" s="250" t="s">
        <v>21</v>
      </c>
      <c r="F170" s="251" t="s">
        <v>519</v>
      </c>
      <c r="G170" s="249"/>
      <c r="H170" s="249"/>
      <c r="I170" s="249"/>
      <c r="J170" s="249"/>
      <c r="K170" s="252">
        <v>56.8</v>
      </c>
      <c r="L170" s="249"/>
      <c r="M170" s="249"/>
      <c r="N170" s="249"/>
      <c r="O170" s="249"/>
      <c r="P170" s="249"/>
      <c r="Q170" s="249"/>
      <c r="R170" s="253"/>
      <c r="T170" s="254"/>
      <c r="U170" s="249"/>
      <c r="V170" s="249"/>
      <c r="W170" s="249"/>
      <c r="X170" s="249"/>
      <c r="Y170" s="249"/>
      <c r="Z170" s="249"/>
      <c r="AA170" s="255"/>
      <c r="AT170" s="256" t="s">
        <v>244</v>
      </c>
      <c r="AU170" s="256" t="s">
        <v>90</v>
      </c>
      <c r="AV170" s="12" t="s">
        <v>90</v>
      </c>
      <c r="AW170" s="12" t="s">
        <v>35</v>
      </c>
      <c r="AX170" s="12" t="s">
        <v>85</v>
      </c>
      <c r="AY170" s="256" t="s">
        <v>236</v>
      </c>
    </row>
    <row r="171" spans="2:63" s="10" customFormat="1" ht="29.85" customHeight="1">
      <c r="B171" s="215"/>
      <c r="C171" s="216"/>
      <c r="D171" s="226" t="s">
        <v>208</v>
      </c>
      <c r="E171" s="226"/>
      <c r="F171" s="226"/>
      <c r="G171" s="226"/>
      <c r="H171" s="226"/>
      <c r="I171" s="226"/>
      <c r="J171" s="226"/>
      <c r="K171" s="226"/>
      <c r="L171" s="226"/>
      <c r="M171" s="226"/>
      <c r="N171" s="227">
        <f>BK171</f>
        <v>0</v>
      </c>
      <c r="O171" s="228"/>
      <c r="P171" s="228"/>
      <c r="Q171" s="228"/>
      <c r="R171" s="219"/>
      <c r="T171" s="220"/>
      <c r="U171" s="216"/>
      <c r="V171" s="216"/>
      <c r="W171" s="221">
        <f>SUM(W172:W182)</f>
        <v>0</v>
      </c>
      <c r="X171" s="216"/>
      <c r="Y171" s="221">
        <f>SUM(Y172:Y182)</f>
        <v>0.05576999999999999</v>
      </c>
      <c r="Z171" s="216"/>
      <c r="AA171" s="222">
        <f>SUM(AA172:AA182)</f>
        <v>0</v>
      </c>
      <c r="AR171" s="223" t="s">
        <v>85</v>
      </c>
      <c r="AT171" s="224" t="s">
        <v>77</v>
      </c>
      <c r="AU171" s="224" t="s">
        <v>85</v>
      </c>
      <c r="AY171" s="223" t="s">
        <v>236</v>
      </c>
      <c r="BK171" s="225">
        <f>SUM(BK172:BK182)</f>
        <v>0</v>
      </c>
    </row>
    <row r="172" spans="2:65" s="1" customFormat="1" ht="38.25" customHeight="1">
      <c r="B172" s="48"/>
      <c r="C172" s="229" t="s">
        <v>290</v>
      </c>
      <c r="D172" s="229" t="s">
        <v>237</v>
      </c>
      <c r="E172" s="230" t="s">
        <v>306</v>
      </c>
      <c r="F172" s="231" t="s">
        <v>307</v>
      </c>
      <c r="G172" s="231"/>
      <c r="H172" s="231"/>
      <c r="I172" s="231"/>
      <c r="J172" s="232" t="s">
        <v>240</v>
      </c>
      <c r="K172" s="233">
        <v>17</v>
      </c>
      <c r="L172" s="234">
        <v>0</v>
      </c>
      <c r="M172" s="235"/>
      <c r="N172" s="233">
        <f>ROUND(L172*K172,2)</f>
        <v>0</v>
      </c>
      <c r="O172" s="233"/>
      <c r="P172" s="233"/>
      <c r="Q172" s="233"/>
      <c r="R172" s="50"/>
      <c r="T172" s="236" t="s">
        <v>21</v>
      </c>
      <c r="U172" s="58" t="s">
        <v>43</v>
      </c>
      <c r="V172" s="49"/>
      <c r="W172" s="237">
        <f>V172*K172</f>
        <v>0</v>
      </c>
      <c r="X172" s="237">
        <v>0.0026</v>
      </c>
      <c r="Y172" s="237">
        <f>X172*K172</f>
        <v>0.044199999999999996</v>
      </c>
      <c r="Z172" s="237">
        <v>0</v>
      </c>
      <c r="AA172" s="238">
        <f>Z172*K172</f>
        <v>0</v>
      </c>
      <c r="AR172" s="24" t="s">
        <v>241</v>
      </c>
      <c r="AT172" s="24" t="s">
        <v>237</v>
      </c>
      <c r="AU172" s="24" t="s">
        <v>90</v>
      </c>
      <c r="AY172" s="24" t="s">
        <v>236</v>
      </c>
      <c r="BE172" s="154">
        <f>IF(U172="základní",N172,0)</f>
        <v>0</v>
      </c>
      <c r="BF172" s="154">
        <f>IF(U172="snížená",N172,0)</f>
        <v>0</v>
      </c>
      <c r="BG172" s="154">
        <f>IF(U172="zákl. přenesená",N172,0)</f>
        <v>0</v>
      </c>
      <c r="BH172" s="154">
        <f>IF(U172="sníž. přenesená",N172,0)</f>
        <v>0</v>
      </c>
      <c r="BI172" s="154">
        <f>IF(U172="nulová",N172,0)</f>
        <v>0</v>
      </c>
      <c r="BJ172" s="24" t="s">
        <v>85</v>
      </c>
      <c r="BK172" s="154">
        <f>ROUND(L172*K172,2)</f>
        <v>0</v>
      </c>
      <c r="BL172" s="24" t="s">
        <v>241</v>
      </c>
      <c r="BM172" s="24" t="s">
        <v>308</v>
      </c>
    </row>
    <row r="173" spans="2:51" s="11" customFormat="1" ht="16.5" customHeight="1">
      <c r="B173" s="239"/>
      <c r="C173" s="240"/>
      <c r="D173" s="240"/>
      <c r="E173" s="241" t="s">
        <v>21</v>
      </c>
      <c r="F173" s="242" t="s">
        <v>523</v>
      </c>
      <c r="G173" s="243"/>
      <c r="H173" s="243"/>
      <c r="I173" s="243"/>
      <c r="J173" s="240"/>
      <c r="K173" s="241" t="s">
        <v>21</v>
      </c>
      <c r="L173" s="240"/>
      <c r="M173" s="240"/>
      <c r="N173" s="240"/>
      <c r="O173" s="240"/>
      <c r="P173" s="240"/>
      <c r="Q173" s="240"/>
      <c r="R173" s="244"/>
      <c r="T173" s="245"/>
      <c r="U173" s="240"/>
      <c r="V173" s="240"/>
      <c r="W173" s="240"/>
      <c r="X173" s="240"/>
      <c r="Y173" s="240"/>
      <c r="Z173" s="240"/>
      <c r="AA173" s="246"/>
      <c r="AT173" s="247" t="s">
        <v>244</v>
      </c>
      <c r="AU173" s="247" t="s">
        <v>90</v>
      </c>
      <c r="AV173" s="11" t="s">
        <v>85</v>
      </c>
      <c r="AW173" s="11" t="s">
        <v>35</v>
      </c>
      <c r="AX173" s="11" t="s">
        <v>78</v>
      </c>
      <c r="AY173" s="247" t="s">
        <v>236</v>
      </c>
    </row>
    <row r="174" spans="2:51" s="12" customFormat="1" ht="16.5" customHeight="1">
      <c r="B174" s="248"/>
      <c r="C174" s="249"/>
      <c r="D174" s="249"/>
      <c r="E174" s="250" t="s">
        <v>21</v>
      </c>
      <c r="F174" s="251" t="s">
        <v>524</v>
      </c>
      <c r="G174" s="249"/>
      <c r="H174" s="249"/>
      <c r="I174" s="249"/>
      <c r="J174" s="249"/>
      <c r="K174" s="252">
        <v>17</v>
      </c>
      <c r="L174" s="249"/>
      <c r="M174" s="249"/>
      <c r="N174" s="249"/>
      <c r="O174" s="249"/>
      <c r="P174" s="249"/>
      <c r="Q174" s="249"/>
      <c r="R174" s="253"/>
      <c r="T174" s="254"/>
      <c r="U174" s="249"/>
      <c r="V174" s="249"/>
      <c r="W174" s="249"/>
      <c r="X174" s="249"/>
      <c r="Y174" s="249"/>
      <c r="Z174" s="249"/>
      <c r="AA174" s="255"/>
      <c r="AT174" s="256" t="s">
        <v>244</v>
      </c>
      <c r="AU174" s="256" t="s">
        <v>90</v>
      </c>
      <c r="AV174" s="12" t="s">
        <v>90</v>
      </c>
      <c r="AW174" s="12" t="s">
        <v>35</v>
      </c>
      <c r="AX174" s="12" t="s">
        <v>85</v>
      </c>
      <c r="AY174" s="256" t="s">
        <v>236</v>
      </c>
    </row>
    <row r="175" spans="2:65" s="1" customFormat="1" ht="16.5" customHeight="1">
      <c r="B175" s="48"/>
      <c r="C175" s="229" t="s">
        <v>300</v>
      </c>
      <c r="D175" s="229" t="s">
        <v>237</v>
      </c>
      <c r="E175" s="230" t="s">
        <v>316</v>
      </c>
      <c r="F175" s="231" t="s">
        <v>317</v>
      </c>
      <c r="G175" s="231"/>
      <c r="H175" s="231"/>
      <c r="I175" s="231"/>
      <c r="J175" s="232" t="s">
        <v>240</v>
      </c>
      <c r="K175" s="233">
        <v>17</v>
      </c>
      <c r="L175" s="234">
        <v>0</v>
      </c>
      <c r="M175" s="235"/>
      <c r="N175" s="233">
        <f>ROUND(L175*K175,2)</f>
        <v>0</v>
      </c>
      <c r="O175" s="233"/>
      <c r="P175" s="233"/>
      <c r="Q175" s="233"/>
      <c r="R175" s="50"/>
      <c r="T175" s="236" t="s">
        <v>21</v>
      </c>
      <c r="U175" s="58" t="s">
        <v>43</v>
      </c>
      <c r="V175" s="49"/>
      <c r="W175" s="237">
        <f>V175*K175</f>
        <v>0</v>
      </c>
      <c r="X175" s="237">
        <v>1E-05</v>
      </c>
      <c r="Y175" s="237">
        <f>X175*K175</f>
        <v>0.00017</v>
      </c>
      <c r="Z175" s="237">
        <v>0</v>
      </c>
      <c r="AA175" s="238">
        <f>Z175*K175</f>
        <v>0</v>
      </c>
      <c r="AR175" s="24" t="s">
        <v>241</v>
      </c>
      <c r="AT175" s="24" t="s">
        <v>237</v>
      </c>
      <c r="AU175" s="24" t="s">
        <v>90</v>
      </c>
      <c r="AY175" s="24" t="s">
        <v>236</v>
      </c>
      <c r="BE175" s="154">
        <f>IF(U175="základní",N175,0)</f>
        <v>0</v>
      </c>
      <c r="BF175" s="154">
        <f>IF(U175="snížená",N175,0)</f>
        <v>0</v>
      </c>
      <c r="BG175" s="154">
        <f>IF(U175="zákl. přenesená",N175,0)</f>
        <v>0</v>
      </c>
      <c r="BH175" s="154">
        <f>IF(U175="sníž. přenesená",N175,0)</f>
        <v>0</v>
      </c>
      <c r="BI175" s="154">
        <f>IF(U175="nulová",N175,0)</f>
        <v>0</v>
      </c>
      <c r="BJ175" s="24" t="s">
        <v>85</v>
      </c>
      <c r="BK175" s="154">
        <f>ROUND(L175*K175,2)</f>
        <v>0</v>
      </c>
      <c r="BL175" s="24" t="s">
        <v>241</v>
      </c>
      <c r="BM175" s="24" t="s">
        <v>318</v>
      </c>
    </row>
    <row r="176" spans="2:65" s="1" customFormat="1" ht="25.5" customHeight="1">
      <c r="B176" s="48"/>
      <c r="C176" s="229" t="s">
        <v>305</v>
      </c>
      <c r="D176" s="229" t="s">
        <v>237</v>
      </c>
      <c r="E176" s="230" t="s">
        <v>325</v>
      </c>
      <c r="F176" s="231" t="s">
        <v>326</v>
      </c>
      <c r="G176" s="231"/>
      <c r="H176" s="231"/>
      <c r="I176" s="231"/>
      <c r="J176" s="232" t="s">
        <v>293</v>
      </c>
      <c r="K176" s="233">
        <v>19</v>
      </c>
      <c r="L176" s="234">
        <v>0</v>
      </c>
      <c r="M176" s="235"/>
      <c r="N176" s="233">
        <f>ROUND(L176*K176,2)</f>
        <v>0</v>
      </c>
      <c r="O176" s="233"/>
      <c r="P176" s="233"/>
      <c r="Q176" s="233"/>
      <c r="R176" s="50"/>
      <c r="T176" s="236" t="s">
        <v>21</v>
      </c>
      <c r="U176" s="58" t="s">
        <v>43</v>
      </c>
      <c r="V176" s="49"/>
      <c r="W176" s="237">
        <f>V176*K176</f>
        <v>0</v>
      </c>
      <c r="X176" s="237">
        <v>0</v>
      </c>
      <c r="Y176" s="237">
        <f>X176*K176</f>
        <v>0</v>
      </c>
      <c r="Z176" s="237">
        <v>0</v>
      </c>
      <c r="AA176" s="238">
        <f>Z176*K176</f>
        <v>0</v>
      </c>
      <c r="AR176" s="24" t="s">
        <v>241</v>
      </c>
      <c r="AT176" s="24" t="s">
        <v>237</v>
      </c>
      <c r="AU176" s="24" t="s">
        <v>90</v>
      </c>
      <c r="AY176" s="24" t="s">
        <v>236</v>
      </c>
      <c r="BE176" s="154">
        <f>IF(U176="základní",N176,0)</f>
        <v>0</v>
      </c>
      <c r="BF176" s="154">
        <f>IF(U176="snížená",N176,0)</f>
        <v>0</v>
      </c>
      <c r="BG176" s="154">
        <f>IF(U176="zákl. přenesená",N176,0)</f>
        <v>0</v>
      </c>
      <c r="BH176" s="154">
        <f>IF(U176="sníž. přenesená",N176,0)</f>
        <v>0</v>
      </c>
      <c r="BI176" s="154">
        <f>IF(U176="nulová",N176,0)</f>
        <v>0</v>
      </c>
      <c r="BJ176" s="24" t="s">
        <v>85</v>
      </c>
      <c r="BK176" s="154">
        <f>ROUND(L176*K176,2)</f>
        <v>0</v>
      </c>
      <c r="BL176" s="24" t="s">
        <v>241</v>
      </c>
      <c r="BM176" s="24" t="s">
        <v>327</v>
      </c>
    </row>
    <row r="177" spans="2:51" s="11" customFormat="1" ht="16.5" customHeight="1">
      <c r="B177" s="239"/>
      <c r="C177" s="240"/>
      <c r="D177" s="240"/>
      <c r="E177" s="241" t="s">
        <v>21</v>
      </c>
      <c r="F177" s="242" t="s">
        <v>249</v>
      </c>
      <c r="G177" s="243"/>
      <c r="H177" s="243"/>
      <c r="I177" s="243"/>
      <c r="J177" s="240"/>
      <c r="K177" s="241" t="s">
        <v>21</v>
      </c>
      <c r="L177" s="240"/>
      <c r="M177" s="240"/>
      <c r="N177" s="240"/>
      <c r="O177" s="240"/>
      <c r="P177" s="240"/>
      <c r="Q177" s="240"/>
      <c r="R177" s="244"/>
      <c r="T177" s="245"/>
      <c r="U177" s="240"/>
      <c r="V177" s="240"/>
      <c r="W177" s="240"/>
      <c r="X177" s="240"/>
      <c r="Y177" s="240"/>
      <c r="Z177" s="240"/>
      <c r="AA177" s="246"/>
      <c r="AT177" s="247" t="s">
        <v>244</v>
      </c>
      <c r="AU177" s="247" t="s">
        <v>90</v>
      </c>
      <c r="AV177" s="11" t="s">
        <v>85</v>
      </c>
      <c r="AW177" s="11" t="s">
        <v>35</v>
      </c>
      <c r="AX177" s="11" t="s">
        <v>78</v>
      </c>
      <c r="AY177" s="247" t="s">
        <v>236</v>
      </c>
    </row>
    <row r="178" spans="2:51" s="12" customFormat="1" ht="16.5" customHeight="1">
      <c r="B178" s="248"/>
      <c r="C178" s="249"/>
      <c r="D178" s="249"/>
      <c r="E178" s="250" t="s">
        <v>21</v>
      </c>
      <c r="F178" s="251" t="s">
        <v>329</v>
      </c>
      <c r="G178" s="249"/>
      <c r="H178" s="249"/>
      <c r="I178" s="249"/>
      <c r="J178" s="249"/>
      <c r="K178" s="252">
        <v>19</v>
      </c>
      <c r="L178" s="249"/>
      <c r="M178" s="249"/>
      <c r="N178" s="249"/>
      <c r="O178" s="249"/>
      <c r="P178" s="249"/>
      <c r="Q178" s="249"/>
      <c r="R178" s="253"/>
      <c r="T178" s="254"/>
      <c r="U178" s="249"/>
      <c r="V178" s="249"/>
      <c r="W178" s="249"/>
      <c r="X178" s="249"/>
      <c r="Y178" s="249"/>
      <c r="Z178" s="249"/>
      <c r="AA178" s="255"/>
      <c r="AT178" s="256" t="s">
        <v>244</v>
      </c>
      <c r="AU178" s="256" t="s">
        <v>90</v>
      </c>
      <c r="AV178" s="12" t="s">
        <v>90</v>
      </c>
      <c r="AW178" s="12" t="s">
        <v>35</v>
      </c>
      <c r="AX178" s="12" t="s">
        <v>85</v>
      </c>
      <c r="AY178" s="256" t="s">
        <v>236</v>
      </c>
    </row>
    <row r="179" spans="2:65" s="1" customFormat="1" ht="25.5" customHeight="1">
      <c r="B179" s="48"/>
      <c r="C179" s="229" t="s">
        <v>11</v>
      </c>
      <c r="D179" s="229" t="s">
        <v>237</v>
      </c>
      <c r="E179" s="230" t="s">
        <v>330</v>
      </c>
      <c r="F179" s="231" t="s">
        <v>331</v>
      </c>
      <c r="G179" s="231"/>
      <c r="H179" s="231"/>
      <c r="I179" s="231"/>
      <c r="J179" s="232" t="s">
        <v>293</v>
      </c>
      <c r="K179" s="233">
        <v>19</v>
      </c>
      <c r="L179" s="234">
        <v>0</v>
      </c>
      <c r="M179" s="235"/>
      <c r="N179" s="233">
        <f>ROUND(L179*K179,2)</f>
        <v>0</v>
      </c>
      <c r="O179" s="233"/>
      <c r="P179" s="233"/>
      <c r="Q179" s="233"/>
      <c r="R179" s="50"/>
      <c r="T179" s="236" t="s">
        <v>21</v>
      </c>
      <c r="U179" s="58" t="s">
        <v>43</v>
      </c>
      <c r="V179" s="49"/>
      <c r="W179" s="237">
        <f>V179*K179</f>
        <v>0</v>
      </c>
      <c r="X179" s="237">
        <v>0</v>
      </c>
      <c r="Y179" s="237">
        <f>X179*K179</f>
        <v>0</v>
      </c>
      <c r="Z179" s="237">
        <v>0</v>
      </c>
      <c r="AA179" s="238">
        <f>Z179*K179</f>
        <v>0</v>
      </c>
      <c r="AR179" s="24" t="s">
        <v>241</v>
      </c>
      <c r="AT179" s="24" t="s">
        <v>237</v>
      </c>
      <c r="AU179" s="24" t="s">
        <v>90</v>
      </c>
      <c r="AY179" s="24" t="s">
        <v>236</v>
      </c>
      <c r="BE179" s="154">
        <f>IF(U179="základní",N179,0)</f>
        <v>0</v>
      </c>
      <c r="BF179" s="154">
        <f>IF(U179="snížená",N179,0)</f>
        <v>0</v>
      </c>
      <c r="BG179" s="154">
        <f>IF(U179="zákl. přenesená",N179,0)</f>
        <v>0</v>
      </c>
      <c r="BH179" s="154">
        <f>IF(U179="sníž. přenesená",N179,0)</f>
        <v>0</v>
      </c>
      <c r="BI179" s="154">
        <f>IF(U179="nulová",N179,0)</f>
        <v>0</v>
      </c>
      <c r="BJ179" s="24" t="s">
        <v>85</v>
      </c>
      <c r="BK179" s="154">
        <f>ROUND(L179*K179,2)</f>
        <v>0</v>
      </c>
      <c r="BL179" s="24" t="s">
        <v>241</v>
      </c>
      <c r="BM179" s="24" t="s">
        <v>332</v>
      </c>
    </row>
    <row r="180" spans="2:65" s="1" customFormat="1" ht="38.25" customHeight="1">
      <c r="B180" s="48"/>
      <c r="C180" s="229" t="s">
        <v>315</v>
      </c>
      <c r="D180" s="229" t="s">
        <v>237</v>
      </c>
      <c r="E180" s="230" t="s">
        <v>334</v>
      </c>
      <c r="F180" s="231" t="s">
        <v>335</v>
      </c>
      <c r="G180" s="231"/>
      <c r="H180" s="231"/>
      <c r="I180" s="231"/>
      <c r="J180" s="232" t="s">
        <v>293</v>
      </c>
      <c r="K180" s="233">
        <v>19</v>
      </c>
      <c r="L180" s="234">
        <v>0</v>
      </c>
      <c r="M180" s="235"/>
      <c r="N180" s="233">
        <f>ROUND(L180*K180,2)</f>
        <v>0</v>
      </c>
      <c r="O180" s="233"/>
      <c r="P180" s="233"/>
      <c r="Q180" s="233"/>
      <c r="R180" s="50"/>
      <c r="T180" s="236" t="s">
        <v>21</v>
      </c>
      <c r="U180" s="58" t="s">
        <v>43</v>
      </c>
      <c r="V180" s="49"/>
      <c r="W180" s="237">
        <f>V180*K180</f>
        <v>0</v>
      </c>
      <c r="X180" s="237">
        <v>0.0006</v>
      </c>
      <c r="Y180" s="237">
        <f>X180*K180</f>
        <v>0.011399999999999999</v>
      </c>
      <c r="Z180" s="237">
        <v>0</v>
      </c>
      <c r="AA180" s="238">
        <f>Z180*K180</f>
        <v>0</v>
      </c>
      <c r="AR180" s="24" t="s">
        <v>241</v>
      </c>
      <c r="AT180" s="24" t="s">
        <v>237</v>
      </c>
      <c r="AU180" s="24" t="s">
        <v>90</v>
      </c>
      <c r="AY180" s="24" t="s">
        <v>236</v>
      </c>
      <c r="BE180" s="154">
        <f>IF(U180="základní",N180,0)</f>
        <v>0</v>
      </c>
      <c r="BF180" s="154">
        <f>IF(U180="snížená",N180,0)</f>
        <v>0</v>
      </c>
      <c r="BG180" s="154">
        <f>IF(U180="zákl. přenesená",N180,0)</f>
        <v>0</v>
      </c>
      <c r="BH180" s="154">
        <f>IF(U180="sníž. přenesená",N180,0)</f>
        <v>0</v>
      </c>
      <c r="BI180" s="154">
        <f>IF(U180="nulová",N180,0)</f>
        <v>0</v>
      </c>
      <c r="BJ180" s="24" t="s">
        <v>85</v>
      </c>
      <c r="BK180" s="154">
        <f>ROUND(L180*K180,2)</f>
        <v>0</v>
      </c>
      <c r="BL180" s="24" t="s">
        <v>241</v>
      </c>
      <c r="BM180" s="24" t="s">
        <v>336</v>
      </c>
    </row>
    <row r="181" spans="2:51" s="11" customFormat="1" ht="16.5" customHeight="1">
      <c r="B181" s="239"/>
      <c r="C181" s="240"/>
      <c r="D181" s="240"/>
      <c r="E181" s="241" t="s">
        <v>21</v>
      </c>
      <c r="F181" s="242" t="s">
        <v>249</v>
      </c>
      <c r="G181" s="243"/>
      <c r="H181" s="243"/>
      <c r="I181" s="243"/>
      <c r="J181" s="240"/>
      <c r="K181" s="241" t="s">
        <v>21</v>
      </c>
      <c r="L181" s="240"/>
      <c r="M181" s="240"/>
      <c r="N181" s="240"/>
      <c r="O181" s="240"/>
      <c r="P181" s="240"/>
      <c r="Q181" s="240"/>
      <c r="R181" s="244"/>
      <c r="T181" s="245"/>
      <c r="U181" s="240"/>
      <c r="V181" s="240"/>
      <c r="W181" s="240"/>
      <c r="X181" s="240"/>
      <c r="Y181" s="240"/>
      <c r="Z181" s="240"/>
      <c r="AA181" s="246"/>
      <c r="AT181" s="247" t="s">
        <v>244</v>
      </c>
      <c r="AU181" s="247" t="s">
        <v>90</v>
      </c>
      <c r="AV181" s="11" t="s">
        <v>85</v>
      </c>
      <c r="AW181" s="11" t="s">
        <v>35</v>
      </c>
      <c r="AX181" s="11" t="s">
        <v>78</v>
      </c>
      <c r="AY181" s="247" t="s">
        <v>236</v>
      </c>
    </row>
    <row r="182" spans="2:51" s="12" customFormat="1" ht="16.5" customHeight="1">
      <c r="B182" s="248"/>
      <c r="C182" s="249"/>
      <c r="D182" s="249"/>
      <c r="E182" s="250" t="s">
        <v>21</v>
      </c>
      <c r="F182" s="251" t="s">
        <v>329</v>
      </c>
      <c r="G182" s="249"/>
      <c r="H182" s="249"/>
      <c r="I182" s="249"/>
      <c r="J182" s="249"/>
      <c r="K182" s="252">
        <v>19</v>
      </c>
      <c r="L182" s="249"/>
      <c r="M182" s="249"/>
      <c r="N182" s="249"/>
      <c r="O182" s="249"/>
      <c r="P182" s="249"/>
      <c r="Q182" s="249"/>
      <c r="R182" s="253"/>
      <c r="T182" s="254"/>
      <c r="U182" s="249"/>
      <c r="V182" s="249"/>
      <c r="W182" s="249"/>
      <c r="X182" s="249"/>
      <c r="Y182" s="249"/>
      <c r="Z182" s="249"/>
      <c r="AA182" s="255"/>
      <c r="AT182" s="256" t="s">
        <v>244</v>
      </c>
      <c r="AU182" s="256" t="s">
        <v>90</v>
      </c>
      <c r="AV182" s="12" t="s">
        <v>90</v>
      </c>
      <c r="AW182" s="12" t="s">
        <v>35</v>
      </c>
      <c r="AX182" s="12" t="s">
        <v>85</v>
      </c>
      <c r="AY182" s="256" t="s">
        <v>236</v>
      </c>
    </row>
    <row r="183" spans="2:63" s="10" customFormat="1" ht="29.85" customHeight="1">
      <c r="B183" s="215"/>
      <c r="C183" s="216"/>
      <c r="D183" s="226" t="s">
        <v>210</v>
      </c>
      <c r="E183" s="226"/>
      <c r="F183" s="226"/>
      <c r="G183" s="226"/>
      <c r="H183" s="226"/>
      <c r="I183" s="226"/>
      <c r="J183" s="226"/>
      <c r="K183" s="226"/>
      <c r="L183" s="226"/>
      <c r="M183" s="226"/>
      <c r="N183" s="227">
        <f>BK183</f>
        <v>0</v>
      </c>
      <c r="O183" s="228"/>
      <c r="P183" s="228"/>
      <c r="Q183" s="228"/>
      <c r="R183" s="219"/>
      <c r="T183" s="220"/>
      <c r="U183" s="216"/>
      <c r="V183" s="216"/>
      <c r="W183" s="221">
        <f>SUM(W184:W192)</f>
        <v>0</v>
      </c>
      <c r="X183" s="216"/>
      <c r="Y183" s="221">
        <f>SUM(Y184:Y192)</f>
        <v>0</v>
      </c>
      <c r="Z183" s="216"/>
      <c r="AA183" s="222">
        <f>SUM(AA184:AA192)</f>
        <v>0</v>
      </c>
      <c r="AR183" s="223" t="s">
        <v>85</v>
      </c>
      <c r="AT183" s="224" t="s">
        <v>77</v>
      </c>
      <c r="AU183" s="224" t="s">
        <v>85</v>
      </c>
      <c r="AY183" s="223" t="s">
        <v>236</v>
      </c>
      <c r="BK183" s="225">
        <f>SUM(BK184:BK192)</f>
        <v>0</v>
      </c>
    </row>
    <row r="184" spans="2:65" s="1" customFormat="1" ht="16.5" customHeight="1">
      <c r="B184" s="48"/>
      <c r="C184" s="229" t="s">
        <v>319</v>
      </c>
      <c r="D184" s="229" t="s">
        <v>237</v>
      </c>
      <c r="E184" s="230" t="s">
        <v>342</v>
      </c>
      <c r="F184" s="231" t="s">
        <v>343</v>
      </c>
      <c r="G184" s="231"/>
      <c r="H184" s="231"/>
      <c r="I184" s="231"/>
      <c r="J184" s="232" t="s">
        <v>344</v>
      </c>
      <c r="K184" s="233">
        <v>30.02</v>
      </c>
      <c r="L184" s="234">
        <v>0</v>
      </c>
      <c r="M184" s="235"/>
      <c r="N184" s="233">
        <f>ROUND(L184*K184,2)</f>
        <v>0</v>
      </c>
      <c r="O184" s="233"/>
      <c r="P184" s="233"/>
      <c r="Q184" s="233"/>
      <c r="R184" s="50"/>
      <c r="T184" s="236" t="s">
        <v>21</v>
      </c>
      <c r="U184" s="58" t="s">
        <v>43</v>
      </c>
      <c r="V184" s="49"/>
      <c r="W184" s="237">
        <f>V184*K184</f>
        <v>0</v>
      </c>
      <c r="X184" s="237">
        <v>0</v>
      </c>
      <c r="Y184" s="237">
        <f>X184*K184</f>
        <v>0</v>
      </c>
      <c r="Z184" s="237">
        <v>0</v>
      </c>
      <c r="AA184" s="238">
        <f>Z184*K184</f>
        <v>0</v>
      </c>
      <c r="AR184" s="24" t="s">
        <v>241</v>
      </c>
      <c r="AT184" s="24" t="s">
        <v>237</v>
      </c>
      <c r="AU184" s="24" t="s">
        <v>90</v>
      </c>
      <c r="AY184" s="24" t="s">
        <v>236</v>
      </c>
      <c r="BE184" s="154">
        <f>IF(U184="základní",N184,0)</f>
        <v>0</v>
      </c>
      <c r="BF184" s="154">
        <f>IF(U184="snížená",N184,0)</f>
        <v>0</v>
      </c>
      <c r="BG184" s="154">
        <f>IF(U184="zákl. přenesená",N184,0)</f>
        <v>0</v>
      </c>
      <c r="BH184" s="154">
        <f>IF(U184="sníž. přenesená",N184,0)</f>
        <v>0</v>
      </c>
      <c r="BI184" s="154">
        <f>IF(U184="nulová",N184,0)</f>
        <v>0</v>
      </c>
      <c r="BJ184" s="24" t="s">
        <v>85</v>
      </c>
      <c r="BK184" s="154">
        <f>ROUND(L184*K184,2)</f>
        <v>0</v>
      </c>
      <c r="BL184" s="24" t="s">
        <v>241</v>
      </c>
      <c r="BM184" s="24" t="s">
        <v>345</v>
      </c>
    </row>
    <row r="185" spans="2:65" s="1" customFormat="1" ht="25.5" customHeight="1">
      <c r="B185" s="48"/>
      <c r="C185" s="229" t="s">
        <v>324</v>
      </c>
      <c r="D185" s="229" t="s">
        <v>237</v>
      </c>
      <c r="E185" s="230" t="s">
        <v>347</v>
      </c>
      <c r="F185" s="231" t="s">
        <v>348</v>
      </c>
      <c r="G185" s="231"/>
      <c r="H185" s="231"/>
      <c r="I185" s="231"/>
      <c r="J185" s="232" t="s">
        <v>344</v>
      </c>
      <c r="K185" s="233">
        <v>600.4</v>
      </c>
      <c r="L185" s="234">
        <v>0</v>
      </c>
      <c r="M185" s="235"/>
      <c r="N185" s="233">
        <f>ROUND(L185*K185,2)</f>
        <v>0</v>
      </c>
      <c r="O185" s="233"/>
      <c r="P185" s="233"/>
      <c r="Q185" s="233"/>
      <c r="R185" s="50"/>
      <c r="T185" s="236" t="s">
        <v>21</v>
      </c>
      <c r="U185" s="58" t="s">
        <v>43</v>
      </c>
      <c r="V185" s="49"/>
      <c r="W185" s="237">
        <f>V185*K185</f>
        <v>0</v>
      </c>
      <c r="X185" s="237">
        <v>0</v>
      </c>
      <c r="Y185" s="237">
        <f>X185*K185</f>
        <v>0</v>
      </c>
      <c r="Z185" s="237">
        <v>0</v>
      </c>
      <c r="AA185" s="238">
        <f>Z185*K185</f>
        <v>0</v>
      </c>
      <c r="AR185" s="24" t="s">
        <v>241</v>
      </c>
      <c r="AT185" s="24" t="s">
        <v>237</v>
      </c>
      <c r="AU185" s="24" t="s">
        <v>90</v>
      </c>
      <c r="AY185" s="24" t="s">
        <v>236</v>
      </c>
      <c r="BE185" s="154">
        <f>IF(U185="základní",N185,0)</f>
        <v>0</v>
      </c>
      <c r="BF185" s="154">
        <f>IF(U185="snížená",N185,0)</f>
        <v>0</v>
      </c>
      <c r="BG185" s="154">
        <f>IF(U185="zákl. přenesená",N185,0)</f>
        <v>0</v>
      </c>
      <c r="BH185" s="154">
        <f>IF(U185="sníž. přenesená",N185,0)</f>
        <v>0</v>
      </c>
      <c r="BI185" s="154">
        <f>IF(U185="nulová",N185,0)</f>
        <v>0</v>
      </c>
      <c r="BJ185" s="24" t="s">
        <v>85</v>
      </c>
      <c r="BK185" s="154">
        <f>ROUND(L185*K185,2)</f>
        <v>0</v>
      </c>
      <c r="BL185" s="24" t="s">
        <v>241</v>
      </c>
      <c r="BM185" s="24" t="s">
        <v>349</v>
      </c>
    </row>
    <row r="186" spans="2:51" s="11" customFormat="1" ht="16.5" customHeight="1">
      <c r="B186" s="239"/>
      <c r="C186" s="240"/>
      <c r="D186" s="240"/>
      <c r="E186" s="241" t="s">
        <v>21</v>
      </c>
      <c r="F186" s="242" t="s">
        <v>350</v>
      </c>
      <c r="G186" s="243"/>
      <c r="H186" s="243"/>
      <c r="I186" s="243"/>
      <c r="J186" s="240"/>
      <c r="K186" s="241" t="s">
        <v>21</v>
      </c>
      <c r="L186" s="240"/>
      <c r="M186" s="240"/>
      <c r="N186" s="240"/>
      <c r="O186" s="240"/>
      <c r="P186" s="240"/>
      <c r="Q186" s="240"/>
      <c r="R186" s="244"/>
      <c r="T186" s="245"/>
      <c r="U186" s="240"/>
      <c r="V186" s="240"/>
      <c r="W186" s="240"/>
      <c r="X186" s="240"/>
      <c r="Y186" s="240"/>
      <c r="Z186" s="240"/>
      <c r="AA186" s="246"/>
      <c r="AT186" s="247" t="s">
        <v>244</v>
      </c>
      <c r="AU186" s="247" t="s">
        <v>90</v>
      </c>
      <c r="AV186" s="11" t="s">
        <v>85</v>
      </c>
      <c r="AW186" s="11" t="s">
        <v>35</v>
      </c>
      <c r="AX186" s="11" t="s">
        <v>78</v>
      </c>
      <c r="AY186" s="247" t="s">
        <v>236</v>
      </c>
    </row>
    <row r="187" spans="2:51" s="12" customFormat="1" ht="16.5" customHeight="1">
      <c r="B187" s="248"/>
      <c r="C187" s="249"/>
      <c r="D187" s="249"/>
      <c r="E187" s="250" t="s">
        <v>21</v>
      </c>
      <c r="F187" s="251" t="s">
        <v>525</v>
      </c>
      <c r="G187" s="249"/>
      <c r="H187" s="249"/>
      <c r="I187" s="249"/>
      <c r="J187" s="249"/>
      <c r="K187" s="252">
        <v>600.4</v>
      </c>
      <c r="L187" s="249"/>
      <c r="M187" s="249"/>
      <c r="N187" s="249"/>
      <c r="O187" s="249"/>
      <c r="P187" s="249"/>
      <c r="Q187" s="249"/>
      <c r="R187" s="253"/>
      <c r="T187" s="254"/>
      <c r="U187" s="249"/>
      <c r="V187" s="249"/>
      <c r="W187" s="249"/>
      <c r="X187" s="249"/>
      <c r="Y187" s="249"/>
      <c r="Z187" s="249"/>
      <c r="AA187" s="255"/>
      <c r="AT187" s="256" t="s">
        <v>244</v>
      </c>
      <c r="AU187" s="256" t="s">
        <v>90</v>
      </c>
      <c r="AV187" s="12" t="s">
        <v>90</v>
      </c>
      <c r="AW187" s="12" t="s">
        <v>35</v>
      </c>
      <c r="AX187" s="12" t="s">
        <v>85</v>
      </c>
      <c r="AY187" s="256" t="s">
        <v>236</v>
      </c>
    </row>
    <row r="188" spans="2:65" s="1" customFormat="1" ht="25.5" customHeight="1">
      <c r="B188" s="48"/>
      <c r="C188" s="229" t="s">
        <v>329</v>
      </c>
      <c r="D188" s="229" t="s">
        <v>237</v>
      </c>
      <c r="E188" s="230" t="s">
        <v>353</v>
      </c>
      <c r="F188" s="231" t="s">
        <v>354</v>
      </c>
      <c r="G188" s="231"/>
      <c r="H188" s="231"/>
      <c r="I188" s="231"/>
      <c r="J188" s="232" t="s">
        <v>344</v>
      </c>
      <c r="K188" s="233">
        <v>15.32</v>
      </c>
      <c r="L188" s="234">
        <v>0</v>
      </c>
      <c r="M188" s="235"/>
      <c r="N188" s="233">
        <f>ROUND(L188*K188,2)</f>
        <v>0</v>
      </c>
      <c r="O188" s="233"/>
      <c r="P188" s="233"/>
      <c r="Q188" s="233"/>
      <c r="R188" s="50"/>
      <c r="T188" s="236" t="s">
        <v>21</v>
      </c>
      <c r="U188" s="58" t="s">
        <v>43</v>
      </c>
      <c r="V188" s="49"/>
      <c r="W188" s="237">
        <f>V188*K188</f>
        <v>0</v>
      </c>
      <c r="X188" s="237">
        <v>0</v>
      </c>
      <c r="Y188" s="237">
        <f>X188*K188</f>
        <v>0</v>
      </c>
      <c r="Z188" s="237">
        <v>0</v>
      </c>
      <c r="AA188" s="238">
        <f>Z188*K188</f>
        <v>0</v>
      </c>
      <c r="AR188" s="24" t="s">
        <v>241</v>
      </c>
      <c r="AT188" s="24" t="s">
        <v>237</v>
      </c>
      <c r="AU188" s="24" t="s">
        <v>90</v>
      </c>
      <c r="AY188" s="24" t="s">
        <v>236</v>
      </c>
      <c r="BE188" s="154">
        <f>IF(U188="základní",N188,0)</f>
        <v>0</v>
      </c>
      <c r="BF188" s="154">
        <f>IF(U188="snížená",N188,0)</f>
        <v>0</v>
      </c>
      <c r="BG188" s="154">
        <f>IF(U188="zákl. přenesená",N188,0)</f>
        <v>0</v>
      </c>
      <c r="BH188" s="154">
        <f>IF(U188="sníž. přenesená",N188,0)</f>
        <v>0</v>
      </c>
      <c r="BI188" s="154">
        <f>IF(U188="nulová",N188,0)</f>
        <v>0</v>
      </c>
      <c r="BJ188" s="24" t="s">
        <v>85</v>
      </c>
      <c r="BK188" s="154">
        <f>ROUND(L188*K188,2)</f>
        <v>0</v>
      </c>
      <c r="BL188" s="24" t="s">
        <v>241</v>
      </c>
      <c r="BM188" s="24" t="s">
        <v>355</v>
      </c>
    </row>
    <row r="189" spans="2:51" s="12" customFormat="1" ht="16.5" customHeight="1">
      <c r="B189" s="248"/>
      <c r="C189" s="249"/>
      <c r="D189" s="249"/>
      <c r="E189" s="250" t="s">
        <v>21</v>
      </c>
      <c r="F189" s="267" t="s">
        <v>526</v>
      </c>
      <c r="G189" s="268"/>
      <c r="H189" s="268"/>
      <c r="I189" s="268"/>
      <c r="J189" s="249"/>
      <c r="K189" s="252">
        <v>15.32</v>
      </c>
      <c r="L189" s="249"/>
      <c r="M189" s="249"/>
      <c r="N189" s="249"/>
      <c r="O189" s="249"/>
      <c r="P189" s="249"/>
      <c r="Q189" s="249"/>
      <c r="R189" s="253"/>
      <c r="T189" s="254"/>
      <c r="U189" s="249"/>
      <c r="V189" s="249"/>
      <c r="W189" s="249"/>
      <c r="X189" s="249"/>
      <c r="Y189" s="249"/>
      <c r="Z189" s="249"/>
      <c r="AA189" s="255"/>
      <c r="AT189" s="256" t="s">
        <v>244</v>
      </c>
      <c r="AU189" s="256" t="s">
        <v>90</v>
      </c>
      <c r="AV189" s="12" t="s">
        <v>90</v>
      </c>
      <c r="AW189" s="12" t="s">
        <v>35</v>
      </c>
      <c r="AX189" s="12" t="s">
        <v>85</v>
      </c>
      <c r="AY189" s="256" t="s">
        <v>236</v>
      </c>
    </row>
    <row r="190" spans="2:65" s="1" customFormat="1" ht="25.5" customHeight="1">
      <c r="B190" s="48"/>
      <c r="C190" s="229" t="s">
        <v>333</v>
      </c>
      <c r="D190" s="229" t="s">
        <v>237</v>
      </c>
      <c r="E190" s="230" t="s">
        <v>358</v>
      </c>
      <c r="F190" s="231" t="s">
        <v>359</v>
      </c>
      <c r="G190" s="231"/>
      <c r="H190" s="231"/>
      <c r="I190" s="231"/>
      <c r="J190" s="232" t="s">
        <v>344</v>
      </c>
      <c r="K190" s="233">
        <v>14.7</v>
      </c>
      <c r="L190" s="234">
        <v>0</v>
      </c>
      <c r="M190" s="235"/>
      <c r="N190" s="233">
        <f>ROUND(L190*K190,2)</f>
        <v>0</v>
      </c>
      <c r="O190" s="233"/>
      <c r="P190" s="233"/>
      <c r="Q190" s="233"/>
      <c r="R190" s="50"/>
      <c r="T190" s="236" t="s">
        <v>21</v>
      </c>
      <c r="U190" s="58" t="s">
        <v>43</v>
      </c>
      <c r="V190" s="49"/>
      <c r="W190" s="237">
        <f>V190*K190</f>
        <v>0</v>
      </c>
      <c r="X190" s="237">
        <v>0</v>
      </c>
      <c r="Y190" s="237">
        <f>X190*K190</f>
        <v>0</v>
      </c>
      <c r="Z190" s="237">
        <v>0</v>
      </c>
      <c r="AA190" s="238">
        <f>Z190*K190</f>
        <v>0</v>
      </c>
      <c r="AR190" s="24" t="s">
        <v>241</v>
      </c>
      <c r="AT190" s="24" t="s">
        <v>237</v>
      </c>
      <c r="AU190" s="24" t="s">
        <v>90</v>
      </c>
      <c r="AY190" s="24" t="s">
        <v>236</v>
      </c>
      <c r="BE190" s="154">
        <f>IF(U190="základní",N190,0)</f>
        <v>0</v>
      </c>
      <c r="BF190" s="154">
        <f>IF(U190="snížená",N190,0)</f>
        <v>0</v>
      </c>
      <c r="BG190" s="154">
        <f>IF(U190="zákl. přenesená",N190,0)</f>
        <v>0</v>
      </c>
      <c r="BH190" s="154">
        <f>IF(U190="sníž. přenesená",N190,0)</f>
        <v>0</v>
      </c>
      <c r="BI190" s="154">
        <f>IF(U190="nulová",N190,0)</f>
        <v>0</v>
      </c>
      <c r="BJ190" s="24" t="s">
        <v>85</v>
      </c>
      <c r="BK190" s="154">
        <f>ROUND(L190*K190,2)</f>
        <v>0</v>
      </c>
      <c r="BL190" s="24" t="s">
        <v>241</v>
      </c>
      <c r="BM190" s="24" t="s">
        <v>360</v>
      </c>
    </row>
    <row r="191" spans="2:51" s="12" customFormat="1" ht="16.5" customHeight="1">
      <c r="B191" s="248"/>
      <c r="C191" s="249"/>
      <c r="D191" s="249"/>
      <c r="E191" s="250" t="s">
        <v>21</v>
      </c>
      <c r="F191" s="267" t="s">
        <v>527</v>
      </c>
      <c r="G191" s="268"/>
      <c r="H191" s="268"/>
      <c r="I191" s="268"/>
      <c r="J191" s="249"/>
      <c r="K191" s="252">
        <v>14.7</v>
      </c>
      <c r="L191" s="249"/>
      <c r="M191" s="249"/>
      <c r="N191" s="249"/>
      <c r="O191" s="249"/>
      <c r="P191" s="249"/>
      <c r="Q191" s="249"/>
      <c r="R191" s="253"/>
      <c r="T191" s="254"/>
      <c r="U191" s="249"/>
      <c r="V191" s="249"/>
      <c r="W191" s="249"/>
      <c r="X191" s="249"/>
      <c r="Y191" s="249"/>
      <c r="Z191" s="249"/>
      <c r="AA191" s="255"/>
      <c r="AT191" s="256" t="s">
        <v>244</v>
      </c>
      <c r="AU191" s="256" t="s">
        <v>90</v>
      </c>
      <c r="AV191" s="12" t="s">
        <v>90</v>
      </c>
      <c r="AW191" s="12" t="s">
        <v>35</v>
      </c>
      <c r="AX191" s="12" t="s">
        <v>85</v>
      </c>
      <c r="AY191" s="256" t="s">
        <v>236</v>
      </c>
    </row>
    <row r="192" spans="2:65" s="1" customFormat="1" ht="38.25" customHeight="1">
      <c r="B192" s="48"/>
      <c r="C192" s="229" t="s">
        <v>10</v>
      </c>
      <c r="D192" s="229" t="s">
        <v>237</v>
      </c>
      <c r="E192" s="230" t="s">
        <v>363</v>
      </c>
      <c r="F192" s="231" t="s">
        <v>364</v>
      </c>
      <c r="G192" s="231"/>
      <c r="H192" s="231"/>
      <c r="I192" s="231"/>
      <c r="J192" s="232" t="s">
        <v>344</v>
      </c>
      <c r="K192" s="233">
        <v>29.26</v>
      </c>
      <c r="L192" s="234">
        <v>0</v>
      </c>
      <c r="M192" s="235"/>
      <c r="N192" s="233">
        <f>ROUND(L192*K192,2)</f>
        <v>0</v>
      </c>
      <c r="O192" s="233"/>
      <c r="P192" s="233"/>
      <c r="Q192" s="233"/>
      <c r="R192" s="50"/>
      <c r="T192" s="236" t="s">
        <v>21</v>
      </c>
      <c r="U192" s="58" t="s">
        <v>43</v>
      </c>
      <c r="V192" s="49"/>
      <c r="W192" s="237">
        <f>V192*K192</f>
        <v>0</v>
      </c>
      <c r="X192" s="237">
        <v>0</v>
      </c>
      <c r="Y192" s="237">
        <f>X192*K192</f>
        <v>0</v>
      </c>
      <c r="Z192" s="237">
        <v>0</v>
      </c>
      <c r="AA192" s="238">
        <f>Z192*K192</f>
        <v>0</v>
      </c>
      <c r="AR192" s="24" t="s">
        <v>241</v>
      </c>
      <c r="AT192" s="24" t="s">
        <v>237</v>
      </c>
      <c r="AU192" s="24" t="s">
        <v>90</v>
      </c>
      <c r="AY192" s="24" t="s">
        <v>236</v>
      </c>
      <c r="BE192" s="154">
        <f>IF(U192="základní",N192,0)</f>
        <v>0</v>
      </c>
      <c r="BF192" s="154">
        <f>IF(U192="snížená",N192,0)</f>
        <v>0</v>
      </c>
      <c r="BG192" s="154">
        <f>IF(U192="zákl. přenesená",N192,0)</f>
        <v>0</v>
      </c>
      <c r="BH192" s="154">
        <f>IF(U192="sníž. přenesená",N192,0)</f>
        <v>0</v>
      </c>
      <c r="BI192" s="154">
        <f>IF(U192="nulová",N192,0)</f>
        <v>0</v>
      </c>
      <c r="BJ192" s="24" t="s">
        <v>85</v>
      </c>
      <c r="BK192" s="154">
        <f>ROUND(L192*K192,2)</f>
        <v>0</v>
      </c>
      <c r="BL192" s="24" t="s">
        <v>241</v>
      </c>
      <c r="BM192" s="24" t="s">
        <v>365</v>
      </c>
    </row>
    <row r="193" spans="2:63" s="10" customFormat="1" ht="37.4" customHeight="1">
      <c r="B193" s="215"/>
      <c r="C193" s="216"/>
      <c r="D193" s="217" t="s">
        <v>211</v>
      </c>
      <c r="E193" s="217"/>
      <c r="F193" s="217"/>
      <c r="G193" s="217"/>
      <c r="H193" s="217"/>
      <c r="I193" s="217"/>
      <c r="J193" s="217"/>
      <c r="K193" s="217"/>
      <c r="L193" s="217"/>
      <c r="M193" s="217"/>
      <c r="N193" s="269">
        <f>BK193</f>
        <v>0</v>
      </c>
      <c r="O193" s="270"/>
      <c r="P193" s="270"/>
      <c r="Q193" s="270"/>
      <c r="R193" s="219"/>
      <c r="T193" s="220"/>
      <c r="U193" s="216"/>
      <c r="V193" s="216"/>
      <c r="W193" s="221">
        <f>W194</f>
        <v>0</v>
      </c>
      <c r="X193" s="216"/>
      <c r="Y193" s="221">
        <f>Y194</f>
        <v>0</v>
      </c>
      <c r="Z193" s="216"/>
      <c r="AA193" s="222">
        <f>AA194</f>
        <v>0</v>
      </c>
      <c r="AR193" s="223" t="s">
        <v>250</v>
      </c>
      <c r="AT193" s="224" t="s">
        <v>77</v>
      </c>
      <c r="AU193" s="224" t="s">
        <v>78</v>
      </c>
      <c r="AY193" s="223" t="s">
        <v>236</v>
      </c>
      <c r="BK193" s="225">
        <f>BK194</f>
        <v>0</v>
      </c>
    </row>
    <row r="194" spans="2:63" s="10" customFormat="1" ht="19.9" customHeight="1">
      <c r="B194" s="215"/>
      <c r="C194" s="216"/>
      <c r="D194" s="226" t="s">
        <v>212</v>
      </c>
      <c r="E194" s="226"/>
      <c r="F194" s="226"/>
      <c r="G194" s="226"/>
      <c r="H194" s="226"/>
      <c r="I194" s="226"/>
      <c r="J194" s="226"/>
      <c r="K194" s="226"/>
      <c r="L194" s="226"/>
      <c r="M194" s="226"/>
      <c r="N194" s="227">
        <f>BK194</f>
        <v>0</v>
      </c>
      <c r="O194" s="228"/>
      <c r="P194" s="228"/>
      <c r="Q194" s="228"/>
      <c r="R194" s="219"/>
      <c r="T194" s="220"/>
      <c r="U194" s="216"/>
      <c r="V194" s="216"/>
      <c r="W194" s="221">
        <f>SUM(W195:W196)</f>
        <v>0</v>
      </c>
      <c r="X194" s="216"/>
      <c r="Y194" s="221">
        <f>SUM(Y195:Y196)</f>
        <v>0</v>
      </c>
      <c r="Z194" s="216"/>
      <c r="AA194" s="222">
        <f>SUM(AA195:AA196)</f>
        <v>0</v>
      </c>
      <c r="AR194" s="223" t="s">
        <v>250</v>
      </c>
      <c r="AT194" s="224" t="s">
        <v>77</v>
      </c>
      <c r="AU194" s="224" t="s">
        <v>85</v>
      </c>
      <c r="AY194" s="223" t="s">
        <v>236</v>
      </c>
      <c r="BK194" s="225">
        <f>SUM(BK195:BK196)</f>
        <v>0</v>
      </c>
    </row>
    <row r="195" spans="2:65" s="1" customFormat="1" ht="25.5" customHeight="1">
      <c r="B195" s="48"/>
      <c r="C195" s="229" t="s">
        <v>341</v>
      </c>
      <c r="D195" s="229" t="s">
        <v>237</v>
      </c>
      <c r="E195" s="230" t="s">
        <v>528</v>
      </c>
      <c r="F195" s="231" t="s">
        <v>529</v>
      </c>
      <c r="G195" s="231"/>
      <c r="H195" s="231"/>
      <c r="I195" s="231"/>
      <c r="J195" s="232" t="s">
        <v>530</v>
      </c>
      <c r="K195" s="233">
        <v>1</v>
      </c>
      <c r="L195" s="234">
        <v>0</v>
      </c>
      <c r="M195" s="235"/>
      <c r="N195" s="233">
        <f>ROUND(L195*K195,2)</f>
        <v>0</v>
      </c>
      <c r="O195" s="233"/>
      <c r="P195" s="233"/>
      <c r="Q195" s="233"/>
      <c r="R195" s="50"/>
      <c r="T195" s="236" t="s">
        <v>21</v>
      </c>
      <c r="U195" s="58" t="s">
        <v>43</v>
      </c>
      <c r="V195" s="49"/>
      <c r="W195" s="237">
        <f>V195*K195</f>
        <v>0</v>
      </c>
      <c r="X195" s="237">
        <v>0</v>
      </c>
      <c r="Y195" s="237">
        <f>X195*K195</f>
        <v>0</v>
      </c>
      <c r="Z195" s="237">
        <v>0</v>
      </c>
      <c r="AA195" s="238">
        <f>Z195*K195</f>
        <v>0</v>
      </c>
      <c r="AR195" s="24" t="s">
        <v>369</v>
      </c>
      <c r="AT195" s="24" t="s">
        <v>237</v>
      </c>
      <c r="AU195" s="24" t="s">
        <v>90</v>
      </c>
      <c r="AY195" s="24" t="s">
        <v>236</v>
      </c>
      <c r="BE195" s="154">
        <f>IF(U195="základní",N195,0)</f>
        <v>0</v>
      </c>
      <c r="BF195" s="154">
        <f>IF(U195="snížená",N195,0)</f>
        <v>0</v>
      </c>
      <c r="BG195" s="154">
        <f>IF(U195="zákl. přenesená",N195,0)</f>
        <v>0</v>
      </c>
      <c r="BH195" s="154">
        <f>IF(U195="sníž. přenesená",N195,0)</f>
        <v>0</v>
      </c>
      <c r="BI195" s="154">
        <f>IF(U195="nulová",N195,0)</f>
        <v>0</v>
      </c>
      <c r="BJ195" s="24" t="s">
        <v>85</v>
      </c>
      <c r="BK195" s="154">
        <f>ROUND(L195*K195,2)</f>
        <v>0</v>
      </c>
      <c r="BL195" s="24" t="s">
        <v>369</v>
      </c>
      <c r="BM195" s="24" t="s">
        <v>531</v>
      </c>
    </row>
    <row r="196" spans="2:65" s="1" customFormat="1" ht="51" customHeight="1">
      <c r="B196" s="48"/>
      <c r="C196" s="229" t="s">
        <v>346</v>
      </c>
      <c r="D196" s="229" t="s">
        <v>237</v>
      </c>
      <c r="E196" s="230" t="s">
        <v>367</v>
      </c>
      <c r="F196" s="231" t="s">
        <v>532</v>
      </c>
      <c r="G196" s="231"/>
      <c r="H196" s="231"/>
      <c r="I196" s="231"/>
      <c r="J196" s="232" t="s">
        <v>21</v>
      </c>
      <c r="K196" s="233">
        <v>0</v>
      </c>
      <c r="L196" s="234">
        <v>0</v>
      </c>
      <c r="M196" s="235"/>
      <c r="N196" s="233">
        <f>ROUND(L196*K196,2)</f>
        <v>0</v>
      </c>
      <c r="O196" s="233"/>
      <c r="P196" s="233"/>
      <c r="Q196" s="233"/>
      <c r="R196" s="50"/>
      <c r="T196" s="236" t="s">
        <v>21</v>
      </c>
      <c r="U196" s="58" t="s">
        <v>43</v>
      </c>
      <c r="V196" s="49"/>
      <c r="W196" s="237">
        <f>V196*K196</f>
        <v>0</v>
      </c>
      <c r="X196" s="237">
        <v>0</v>
      </c>
      <c r="Y196" s="237">
        <f>X196*K196</f>
        <v>0</v>
      </c>
      <c r="Z196" s="237">
        <v>0</v>
      </c>
      <c r="AA196" s="238">
        <f>Z196*K196</f>
        <v>0</v>
      </c>
      <c r="AR196" s="24" t="s">
        <v>369</v>
      </c>
      <c r="AT196" s="24" t="s">
        <v>237</v>
      </c>
      <c r="AU196" s="24" t="s">
        <v>90</v>
      </c>
      <c r="AY196" s="24" t="s">
        <v>236</v>
      </c>
      <c r="BE196" s="154">
        <f>IF(U196="základní",N196,0)</f>
        <v>0</v>
      </c>
      <c r="BF196" s="154">
        <f>IF(U196="snížená",N196,0)</f>
        <v>0</v>
      </c>
      <c r="BG196" s="154">
        <f>IF(U196="zákl. přenesená",N196,0)</f>
        <v>0</v>
      </c>
      <c r="BH196" s="154">
        <f>IF(U196="sníž. přenesená",N196,0)</f>
        <v>0</v>
      </c>
      <c r="BI196" s="154">
        <f>IF(U196="nulová",N196,0)</f>
        <v>0</v>
      </c>
      <c r="BJ196" s="24" t="s">
        <v>85</v>
      </c>
      <c r="BK196" s="154">
        <f>ROUND(L196*K196,2)</f>
        <v>0</v>
      </c>
      <c r="BL196" s="24" t="s">
        <v>369</v>
      </c>
      <c r="BM196" s="24" t="s">
        <v>533</v>
      </c>
    </row>
    <row r="197" spans="2:63" s="1" customFormat="1" ht="49.9" customHeight="1">
      <c r="B197" s="48"/>
      <c r="C197" s="49"/>
      <c r="D197" s="217" t="s">
        <v>371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269">
        <f>BK197</f>
        <v>0</v>
      </c>
      <c r="O197" s="270"/>
      <c r="P197" s="270"/>
      <c r="Q197" s="270"/>
      <c r="R197" s="50"/>
      <c r="T197" s="203"/>
      <c r="U197" s="74"/>
      <c r="V197" s="74"/>
      <c r="W197" s="74"/>
      <c r="X197" s="74"/>
      <c r="Y197" s="74"/>
      <c r="Z197" s="74"/>
      <c r="AA197" s="76"/>
      <c r="AT197" s="24" t="s">
        <v>77</v>
      </c>
      <c r="AU197" s="24" t="s">
        <v>78</v>
      </c>
      <c r="AY197" s="24" t="s">
        <v>372</v>
      </c>
      <c r="BK197" s="154">
        <v>0</v>
      </c>
    </row>
    <row r="198" spans="2:18" s="1" customFormat="1" ht="6.95" customHeight="1">
      <c r="B198" s="77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9"/>
    </row>
  </sheetData>
  <sheetProtection password="CC35" sheet="1" objects="1" scenarios="1" formatColumns="0" formatRows="0"/>
  <mergeCells count="192">
    <mergeCell ref="F196:I196"/>
    <mergeCell ref="F192:I192"/>
    <mergeCell ref="F190:I190"/>
    <mergeCell ref="F189:I189"/>
    <mergeCell ref="F191:I191"/>
    <mergeCell ref="F195:I195"/>
    <mergeCell ref="L195:M195"/>
    <mergeCell ref="N195:Q195"/>
    <mergeCell ref="L196:M196"/>
    <mergeCell ref="N196:Q196"/>
    <mergeCell ref="N193:Q193"/>
    <mergeCell ref="N194:Q194"/>
    <mergeCell ref="N197:Q197"/>
    <mergeCell ref="F169:I169"/>
    <mergeCell ref="F172:I172"/>
    <mergeCell ref="F170:I170"/>
    <mergeCell ref="L172:M172"/>
    <mergeCell ref="N172:Q172"/>
    <mergeCell ref="N171:Q171"/>
    <mergeCell ref="F173:I173"/>
    <mergeCell ref="F175:I175"/>
    <mergeCell ref="F174:I174"/>
    <mergeCell ref="L175:M175"/>
    <mergeCell ref="N175:Q175"/>
    <mergeCell ref="L176:M176"/>
    <mergeCell ref="N176:Q176"/>
    <mergeCell ref="F176:I176"/>
    <mergeCell ref="F177:I177"/>
    <mergeCell ref="F178:I178"/>
    <mergeCell ref="L179:M179"/>
    <mergeCell ref="N179:Q179"/>
    <mergeCell ref="L180:M180"/>
    <mergeCell ref="N180:Q180"/>
    <mergeCell ref="F179:I179"/>
    <mergeCell ref="F181:I181"/>
    <mergeCell ref="F180:I180"/>
    <mergeCell ref="F182:I182"/>
    <mergeCell ref="F184:I184"/>
    <mergeCell ref="F185:I185"/>
    <mergeCell ref="L184:M184"/>
    <mergeCell ref="N184:Q184"/>
    <mergeCell ref="L185:M185"/>
    <mergeCell ref="N185:Q185"/>
    <mergeCell ref="F186:I186"/>
    <mergeCell ref="N188:Q188"/>
    <mergeCell ref="N183:Q183"/>
    <mergeCell ref="F187:I187"/>
    <mergeCell ref="F188:I188"/>
    <mergeCell ref="L188:M188"/>
    <mergeCell ref="L190:M190"/>
    <mergeCell ref="N190:Q190"/>
    <mergeCell ref="L192:M192"/>
    <mergeCell ref="N192:Q192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D103:H103"/>
    <mergeCell ref="D100:H100"/>
    <mergeCell ref="D101:H101"/>
    <mergeCell ref="D102:H102"/>
    <mergeCell ref="D104:H104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9:Q99"/>
    <mergeCell ref="N100:Q100"/>
    <mergeCell ref="N101:Q101"/>
    <mergeCell ref="N102:Q102"/>
    <mergeCell ref="N103:Q103"/>
    <mergeCell ref="N104:Q104"/>
    <mergeCell ref="N105:Q105"/>
    <mergeCell ref="L107:Q107"/>
    <mergeCell ref="C113:Q113"/>
    <mergeCell ref="F115:P115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N125:Q125"/>
    <mergeCell ref="N126:Q126"/>
    <mergeCell ref="N127:Q127"/>
    <mergeCell ref="F128:I128"/>
    <mergeCell ref="F130:I130"/>
    <mergeCell ref="L128:M128"/>
    <mergeCell ref="N128:Q128"/>
    <mergeCell ref="F129:I129"/>
    <mergeCell ref="L132:M132"/>
    <mergeCell ref="N132:Q132"/>
    <mergeCell ref="N131:Q131"/>
    <mergeCell ref="F132:I132"/>
    <mergeCell ref="F133:I133"/>
    <mergeCell ref="F134:I134"/>
    <mergeCell ref="F135:I135"/>
    <mergeCell ref="L135:M135"/>
    <mergeCell ref="N135:Q135"/>
    <mergeCell ref="F136:I136"/>
    <mergeCell ref="F138:I138"/>
    <mergeCell ref="F137:I137"/>
    <mergeCell ref="L138:M138"/>
    <mergeCell ref="N138:Q138"/>
    <mergeCell ref="F139:I139"/>
    <mergeCell ref="F140:I140"/>
    <mergeCell ref="F143:I143"/>
    <mergeCell ref="F141:I141"/>
    <mergeCell ref="L143:M143"/>
    <mergeCell ref="N143:Q143"/>
    <mergeCell ref="N142:Q142"/>
    <mergeCell ref="F144:I144"/>
    <mergeCell ref="F147:I147"/>
    <mergeCell ref="F145:I145"/>
    <mergeCell ref="F146:I146"/>
    <mergeCell ref="L147:M147"/>
    <mergeCell ref="N147:Q147"/>
    <mergeCell ref="F148:I148"/>
    <mergeCell ref="F151:I151"/>
    <mergeCell ref="F149:I149"/>
    <mergeCell ref="F150:I150"/>
    <mergeCell ref="L151:M151"/>
    <mergeCell ref="N151:Q151"/>
    <mergeCell ref="F152:I152"/>
    <mergeCell ref="F155:I155"/>
    <mergeCell ref="F153:I153"/>
    <mergeCell ref="F154:I154"/>
    <mergeCell ref="L155:M155"/>
    <mergeCell ref="N155:Q155"/>
    <mergeCell ref="F156:I156"/>
    <mergeCell ref="F159:I159"/>
    <mergeCell ref="F157:I157"/>
    <mergeCell ref="F158:I158"/>
    <mergeCell ref="L159:M159"/>
    <mergeCell ref="N159:Q159"/>
    <mergeCell ref="F160:I160"/>
    <mergeCell ref="F163:I163"/>
    <mergeCell ref="F161:I161"/>
    <mergeCell ref="F162:I162"/>
    <mergeCell ref="L163:M163"/>
    <mergeCell ref="N163:Q163"/>
    <mergeCell ref="F164:I164"/>
    <mergeCell ref="F167:I167"/>
    <mergeCell ref="F165:I165"/>
    <mergeCell ref="F166:I166"/>
    <mergeCell ref="L167:M167"/>
    <mergeCell ref="N167:Q167"/>
    <mergeCell ref="F168:I168"/>
  </mergeCells>
  <hyperlinks>
    <hyperlink ref="F1:G1" location="C2" display="1) Krycí list rozpočtu"/>
    <hyperlink ref="H1:K1" location="C87" display="2) Rekapitulace rozpočtu"/>
    <hyperlink ref="L1" location="C12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3"/>
      <c r="B1" s="15"/>
      <c r="C1" s="15"/>
      <c r="D1" s="16" t="s">
        <v>1</v>
      </c>
      <c r="E1" s="15"/>
      <c r="F1" s="17" t="s">
        <v>188</v>
      </c>
      <c r="G1" s="17"/>
      <c r="H1" s="164" t="s">
        <v>189</v>
      </c>
      <c r="I1" s="164"/>
      <c r="J1" s="164"/>
      <c r="K1" s="164"/>
      <c r="L1" s="17" t="s">
        <v>190</v>
      </c>
      <c r="M1" s="15"/>
      <c r="N1" s="15"/>
      <c r="O1" s="16" t="s">
        <v>191</v>
      </c>
      <c r="P1" s="15"/>
      <c r="Q1" s="15"/>
      <c r="R1" s="15"/>
      <c r="S1" s="17" t="s">
        <v>192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103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90</v>
      </c>
    </row>
    <row r="4" spans="2:46" ht="36.95" customHeight="1">
      <c r="B4" s="28"/>
      <c r="C4" s="29" t="s">
        <v>193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18</v>
      </c>
      <c r="E6" s="33"/>
      <c r="F6" s="165" t="str">
        <f>'Rekapitulace stavby'!K6</f>
        <v>Neratovice - úprava přechodů na komunikacích II/101 a III/0099, zvýšení bezpečnosti chodců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194</v>
      </c>
      <c r="E7" s="33"/>
      <c r="F7" s="165" t="s">
        <v>517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196</v>
      </c>
      <c r="E8" s="49"/>
      <c r="F8" s="38" t="s">
        <v>534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20</v>
      </c>
      <c r="E9" s="49"/>
      <c r="F9" s="35" t="s">
        <v>21</v>
      </c>
      <c r="G9" s="49"/>
      <c r="H9" s="49"/>
      <c r="I9" s="49"/>
      <c r="J9" s="49"/>
      <c r="K9" s="49"/>
      <c r="L9" s="49"/>
      <c r="M9" s="40" t="s">
        <v>22</v>
      </c>
      <c r="N9" s="49"/>
      <c r="O9" s="35" t="s">
        <v>21</v>
      </c>
      <c r="P9" s="49"/>
      <c r="Q9" s="49"/>
      <c r="R9" s="50"/>
    </row>
    <row r="10" spans="2:18" s="1" customFormat="1" ht="14.4" customHeight="1">
      <c r="B10" s="48"/>
      <c r="C10" s="49"/>
      <c r="D10" s="40" t="s">
        <v>23</v>
      </c>
      <c r="E10" s="49"/>
      <c r="F10" s="35" t="s">
        <v>24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6. 11. 2017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">
        <v>21</v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">
        <v>29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">
        <v>21</v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">
        <v>21</v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">
        <v>34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">
        <v>21</v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36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">
        <v>21</v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">
        <v>37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">
        <v>21</v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21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8" t="s">
        <v>198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182</v>
      </c>
      <c r="E29" s="49"/>
      <c r="F29" s="49"/>
      <c r="G29" s="49"/>
      <c r="H29" s="49"/>
      <c r="I29" s="49"/>
      <c r="J29" s="49"/>
      <c r="K29" s="49"/>
      <c r="L29" s="49"/>
      <c r="M29" s="47">
        <f>N100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9" t="s">
        <v>41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42</v>
      </c>
      <c r="E33" s="56" t="s">
        <v>43</v>
      </c>
      <c r="F33" s="57">
        <v>0.21</v>
      </c>
      <c r="G33" s="171" t="s">
        <v>44</v>
      </c>
      <c r="H33" s="172">
        <f>(SUM(BE100:BE107)+SUM(BE126:BE215))</f>
        <v>0</v>
      </c>
      <c r="I33" s="49"/>
      <c r="J33" s="49"/>
      <c r="K33" s="49"/>
      <c r="L33" s="49"/>
      <c r="M33" s="172">
        <f>ROUND((SUM(BE100:BE107)+SUM(BE126:BE215)),2)*F33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45</v>
      </c>
      <c r="F34" s="57">
        <v>0.15</v>
      </c>
      <c r="G34" s="171" t="s">
        <v>44</v>
      </c>
      <c r="H34" s="172">
        <f>(SUM(BF100:BF107)+SUM(BF126:BF215))</f>
        <v>0</v>
      </c>
      <c r="I34" s="49"/>
      <c r="J34" s="49"/>
      <c r="K34" s="49"/>
      <c r="L34" s="49"/>
      <c r="M34" s="172">
        <f>ROUND((SUM(BF100:BF107)+SUM(BF126:BF215)),2)*F34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46</v>
      </c>
      <c r="F35" s="57">
        <v>0.21</v>
      </c>
      <c r="G35" s="171" t="s">
        <v>44</v>
      </c>
      <c r="H35" s="172">
        <f>(SUM(BG100:BG107)+SUM(BG126:BG215))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47</v>
      </c>
      <c r="F36" s="57">
        <v>0.15</v>
      </c>
      <c r="G36" s="171" t="s">
        <v>44</v>
      </c>
      <c r="H36" s="172">
        <f>(SUM(BH100:BH107)+SUM(BH126:BH215))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48</v>
      </c>
      <c r="F37" s="57">
        <v>0</v>
      </c>
      <c r="G37" s="171" t="s">
        <v>44</v>
      </c>
      <c r="H37" s="172">
        <f>(SUM(BI100:BI107)+SUM(BI126:BI215))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61"/>
      <c r="D39" s="173" t="s">
        <v>49</v>
      </c>
      <c r="E39" s="105"/>
      <c r="F39" s="105"/>
      <c r="G39" s="174" t="s">
        <v>50</v>
      </c>
      <c r="H39" s="175" t="s">
        <v>51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52</v>
      </c>
      <c r="E50" s="69"/>
      <c r="F50" s="69"/>
      <c r="G50" s="69"/>
      <c r="H50" s="70"/>
      <c r="I50" s="49"/>
      <c r="J50" s="68" t="s">
        <v>53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54</v>
      </c>
      <c r="E59" s="74"/>
      <c r="F59" s="74"/>
      <c r="G59" s="75" t="s">
        <v>55</v>
      </c>
      <c r="H59" s="76"/>
      <c r="I59" s="49"/>
      <c r="J59" s="73" t="s">
        <v>54</v>
      </c>
      <c r="K59" s="74"/>
      <c r="L59" s="74"/>
      <c r="M59" s="74"/>
      <c r="N59" s="75" t="s">
        <v>55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56</v>
      </c>
      <c r="E61" s="69"/>
      <c r="F61" s="69"/>
      <c r="G61" s="69"/>
      <c r="H61" s="70"/>
      <c r="I61" s="49"/>
      <c r="J61" s="68" t="s">
        <v>57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54</v>
      </c>
      <c r="E70" s="74"/>
      <c r="F70" s="74"/>
      <c r="G70" s="75" t="s">
        <v>55</v>
      </c>
      <c r="H70" s="76"/>
      <c r="I70" s="49"/>
      <c r="J70" s="73" t="s">
        <v>54</v>
      </c>
      <c r="K70" s="74"/>
      <c r="L70" s="74"/>
      <c r="M70" s="74"/>
      <c r="N70" s="75" t="s">
        <v>55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pans="2:21" s="1" customFormat="1" ht="36.95" customHeight="1">
      <c r="B76" s="48"/>
      <c r="C76" s="29" t="s">
        <v>199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pans="2:21" s="1" customFormat="1" ht="30" customHeight="1">
      <c r="B78" s="48"/>
      <c r="C78" s="40" t="s">
        <v>18</v>
      </c>
      <c r="D78" s="49"/>
      <c r="E78" s="49"/>
      <c r="F78" s="165" t="str">
        <f>F6</f>
        <v>Neratovice - úprava přechodů na komunikacích II/101 a III/0099, zvýšení bezpečnosti chodců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spans="2:21" ht="30" customHeight="1">
      <c r="B79" s="28"/>
      <c r="C79" s="40" t="s">
        <v>194</v>
      </c>
      <c r="D79" s="33"/>
      <c r="E79" s="33"/>
      <c r="F79" s="165" t="s">
        <v>517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pans="2:21" s="1" customFormat="1" ht="36.95" customHeight="1">
      <c r="B80" s="48"/>
      <c r="C80" s="87" t="s">
        <v>196</v>
      </c>
      <c r="D80" s="49"/>
      <c r="E80" s="49"/>
      <c r="F80" s="89" t="str">
        <f>F8</f>
        <v>02-2 - SO 102 - část Město Neratovice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pans="2:2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pans="2:21" s="1" customFormat="1" ht="18" customHeight="1">
      <c r="B82" s="48"/>
      <c r="C82" s="40" t="s">
        <v>23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6. 11. 2017</v>
      </c>
      <c r="N82" s="92"/>
      <c r="O82" s="92"/>
      <c r="P82" s="92"/>
      <c r="Q82" s="49"/>
      <c r="R82" s="50"/>
      <c r="T82" s="181"/>
      <c r="U82" s="181"/>
    </row>
    <row r="83" spans="2:21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pans="2:21" s="1" customFormat="1" ht="13.5">
      <c r="B84" s="48"/>
      <c r="C84" s="40" t="s">
        <v>27</v>
      </c>
      <c r="D84" s="49"/>
      <c r="E84" s="49"/>
      <c r="F84" s="35" t="str">
        <f>E13</f>
        <v>Město Neratovice</v>
      </c>
      <c r="G84" s="49"/>
      <c r="H84" s="49"/>
      <c r="I84" s="49"/>
      <c r="J84" s="49"/>
      <c r="K84" s="40" t="s">
        <v>33</v>
      </c>
      <c r="L84" s="49"/>
      <c r="M84" s="35" t="str">
        <f>E19</f>
        <v>NOZA s.r.o.Kladno</v>
      </c>
      <c r="N84" s="35"/>
      <c r="O84" s="35"/>
      <c r="P84" s="35"/>
      <c r="Q84" s="35"/>
      <c r="R84" s="50"/>
      <c r="T84" s="181"/>
      <c r="U84" s="181"/>
    </row>
    <row r="85" spans="2:21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36</v>
      </c>
      <c r="L85" s="49"/>
      <c r="M85" s="35" t="str">
        <f>E22</f>
        <v>Neubauerová Soňa, SK-Projekt Ostrov</v>
      </c>
      <c r="N85" s="35"/>
      <c r="O85" s="35"/>
      <c r="P85" s="35"/>
      <c r="Q85" s="35"/>
      <c r="R85" s="50"/>
      <c r="T85" s="181"/>
      <c r="U85" s="181"/>
    </row>
    <row r="86" spans="2:21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pans="2:21" s="1" customFormat="1" ht="29.25" customHeight="1">
      <c r="B87" s="48"/>
      <c r="C87" s="183" t="s">
        <v>200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201</v>
      </c>
      <c r="O87" s="161"/>
      <c r="P87" s="161"/>
      <c r="Q87" s="161"/>
      <c r="R87" s="50"/>
      <c r="T87" s="181"/>
      <c r="U87" s="181"/>
    </row>
    <row r="88" spans="2:21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pans="2:47" s="1" customFormat="1" ht="29.25" customHeight="1">
      <c r="B89" s="48"/>
      <c r="C89" s="184" t="s">
        <v>202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N126</f>
        <v>0</v>
      </c>
      <c r="O89" s="185"/>
      <c r="P89" s="185"/>
      <c r="Q89" s="185"/>
      <c r="R89" s="50"/>
      <c r="T89" s="181"/>
      <c r="U89" s="181"/>
      <c r="AU89" s="24" t="s">
        <v>203</v>
      </c>
    </row>
    <row r="90" spans="2:21" s="7" customFormat="1" ht="24.95" customHeight="1">
      <c r="B90" s="186"/>
      <c r="C90" s="187"/>
      <c r="D90" s="188" t="s">
        <v>204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N127</f>
        <v>0</v>
      </c>
      <c r="O90" s="187"/>
      <c r="P90" s="187"/>
      <c r="Q90" s="187"/>
      <c r="R90" s="190"/>
      <c r="T90" s="191"/>
      <c r="U90" s="191"/>
    </row>
    <row r="91" spans="2:21" s="8" customFormat="1" ht="19.9" customHeight="1">
      <c r="B91" s="192"/>
      <c r="C91" s="136"/>
      <c r="D91" s="149" t="s">
        <v>205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N128</f>
        <v>0</v>
      </c>
      <c r="O91" s="136"/>
      <c r="P91" s="136"/>
      <c r="Q91" s="136"/>
      <c r="R91" s="193"/>
      <c r="T91" s="194"/>
      <c r="U91" s="194"/>
    </row>
    <row r="92" spans="2:21" s="8" customFormat="1" ht="19.9" customHeight="1">
      <c r="B92" s="192"/>
      <c r="C92" s="136"/>
      <c r="D92" s="149" t="s">
        <v>206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38">
        <f>N132</f>
        <v>0</v>
      </c>
      <c r="O92" s="136"/>
      <c r="P92" s="136"/>
      <c r="Q92" s="136"/>
      <c r="R92" s="193"/>
      <c r="T92" s="194"/>
      <c r="U92" s="194"/>
    </row>
    <row r="93" spans="2:21" s="8" customFormat="1" ht="19.9" customHeight="1">
      <c r="B93" s="192"/>
      <c r="C93" s="136"/>
      <c r="D93" s="149" t="s">
        <v>207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8">
        <f>N145</f>
        <v>0</v>
      </c>
      <c r="O93" s="136"/>
      <c r="P93" s="136"/>
      <c r="Q93" s="136"/>
      <c r="R93" s="193"/>
      <c r="T93" s="194"/>
      <c r="U93" s="194"/>
    </row>
    <row r="94" spans="2:21" s="8" customFormat="1" ht="19.9" customHeight="1">
      <c r="B94" s="192"/>
      <c r="C94" s="136"/>
      <c r="D94" s="149" t="s">
        <v>535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8">
        <f>N173</f>
        <v>0</v>
      </c>
      <c r="O94" s="136"/>
      <c r="P94" s="136"/>
      <c r="Q94" s="136"/>
      <c r="R94" s="193"/>
      <c r="T94" s="194"/>
      <c r="U94" s="194"/>
    </row>
    <row r="95" spans="2:21" s="8" customFormat="1" ht="19.9" customHeight="1">
      <c r="B95" s="192"/>
      <c r="C95" s="136"/>
      <c r="D95" s="149" t="s">
        <v>208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8">
        <f>N175</f>
        <v>0</v>
      </c>
      <c r="O95" s="136"/>
      <c r="P95" s="136"/>
      <c r="Q95" s="136"/>
      <c r="R95" s="193"/>
      <c r="T95" s="194"/>
      <c r="U95" s="194"/>
    </row>
    <row r="96" spans="2:21" s="8" customFormat="1" ht="19.9" customHeight="1">
      <c r="B96" s="192"/>
      <c r="C96" s="136"/>
      <c r="D96" s="149" t="s">
        <v>374</v>
      </c>
      <c r="E96" s="136"/>
      <c r="F96" s="136"/>
      <c r="G96" s="136"/>
      <c r="H96" s="136"/>
      <c r="I96" s="136"/>
      <c r="J96" s="136"/>
      <c r="K96" s="136"/>
      <c r="L96" s="136"/>
      <c r="M96" s="136"/>
      <c r="N96" s="138">
        <f>N192</f>
        <v>0</v>
      </c>
      <c r="O96" s="136"/>
      <c r="P96" s="136"/>
      <c r="Q96" s="136"/>
      <c r="R96" s="193"/>
      <c r="T96" s="194"/>
      <c r="U96" s="194"/>
    </row>
    <row r="97" spans="2:21" s="8" customFormat="1" ht="19.9" customHeight="1">
      <c r="B97" s="192"/>
      <c r="C97" s="136"/>
      <c r="D97" s="149" t="s">
        <v>210</v>
      </c>
      <c r="E97" s="136"/>
      <c r="F97" s="136"/>
      <c r="G97" s="136"/>
      <c r="H97" s="136"/>
      <c r="I97" s="136"/>
      <c r="J97" s="136"/>
      <c r="K97" s="136"/>
      <c r="L97" s="136"/>
      <c r="M97" s="136"/>
      <c r="N97" s="138">
        <f>N197</f>
        <v>0</v>
      </c>
      <c r="O97" s="136"/>
      <c r="P97" s="136"/>
      <c r="Q97" s="136"/>
      <c r="R97" s="193"/>
      <c r="T97" s="194"/>
      <c r="U97" s="194"/>
    </row>
    <row r="98" spans="2:21" s="7" customFormat="1" ht="24.95" customHeight="1">
      <c r="B98" s="186"/>
      <c r="C98" s="187"/>
      <c r="D98" s="188" t="s">
        <v>375</v>
      </c>
      <c r="E98" s="187"/>
      <c r="F98" s="187"/>
      <c r="G98" s="187"/>
      <c r="H98" s="187"/>
      <c r="I98" s="187"/>
      <c r="J98" s="187"/>
      <c r="K98" s="187"/>
      <c r="L98" s="187"/>
      <c r="M98" s="187"/>
      <c r="N98" s="189">
        <f>N209</f>
        <v>0</v>
      </c>
      <c r="O98" s="187"/>
      <c r="P98" s="187"/>
      <c r="Q98" s="187"/>
      <c r="R98" s="190"/>
      <c r="T98" s="191"/>
      <c r="U98" s="191"/>
    </row>
    <row r="99" spans="2:21" s="1" customFormat="1" ht="21.8" customHeight="1"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50"/>
      <c r="T99" s="181"/>
      <c r="U99" s="181"/>
    </row>
    <row r="100" spans="2:21" s="1" customFormat="1" ht="29.25" customHeight="1">
      <c r="B100" s="48"/>
      <c r="C100" s="184" t="s">
        <v>213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185">
        <f>ROUND(N101+N102+N103+N104+N105+N106,2)</f>
        <v>0</v>
      </c>
      <c r="O100" s="195"/>
      <c r="P100" s="195"/>
      <c r="Q100" s="195"/>
      <c r="R100" s="50"/>
      <c r="T100" s="196"/>
      <c r="U100" s="197" t="s">
        <v>42</v>
      </c>
    </row>
    <row r="101" spans="2:65" s="1" customFormat="1" ht="18" customHeight="1">
      <c r="B101" s="48"/>
      <c r="C101" s="49"/>
      <c r="D101" s="155" t="s">
        <v>214</v>
      </c>
      <c r="E101" s="149"/>
      <c r="F101" s="149"/>
      <c r="G101" s="149"/>
      <c r="H101" s="149"/>
      <c r="I101" s="49"/>
      <c r="J101" s="49"/>
      <c r="K101" s="49"/>
      <c r="L101" s="49"/>
      <c r="M101" s="49"/>
      <c r="N101" s="150">
        <f>ROUND(N89*T101,2)</f>
        <v>0</v>
      </c>
      <c r="O101" s="138"/>
      <c r="P101" s="138"/>
      <c r="Q101" s="138"/>
      <c r="R101" s="50"/>
      <c r="S101" s="198"/>
      <c r="T101" s="199"/>
      <c r="U101" s="200" t="s">
        <v>43</v>
      </c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201" t="s">
        <v>215</v>
      </c>
      <c r="AZ101" s="198"/>
      <c r="BA101" s="198"/>
      <c r="BB101" s="198"/>
      <c r="BC101" s="198"/>
      <c r="BD101" s="198"/>
      <c r="BE101" s="202">
        <f>IF(U101="základní",N101,0)</f>
        <v>0</v>
      </c>
      <c r="BF101" s="202">
        <f>IF(U101="snížená",N101,0)</f>
        <v>0</v>
      </c>
      <c r="BG101" s="202">
        <f>IF(U101="zákl. přenesená",N101,0)</f>
        <v>0</v>
      </c>
      <c r="BH101" s="202">
        <f>IF(U101="sníž. přenesená",N101,0)</f>
        <v>0</v>
      </c>
      <c r="BI101" s="202">
        <f>IF(U101="nulová",N101,0)</f>
        <v>0</v>
      </c>
      <c r="BJ101" s="201" t="s">
        <v>85</v>
      </c>
      <c r="BK101" s="198"/>
      <c r="BL101" s="198"/>
      <c r="BM101" s="198"/>
    </row>
    <row r="102" spans="2:65" s="1" customFormat="1" ht="18" customHeight="1">
      <c r="B102" s="48"/>
      <c r="C102" s="49"/>
      <c r="D102" s="155" t="s">
        <v>216</v>
      </c>
      <c r="E102" s="149"/>
      <c r="F102" s="149"/>
      <c r="G102" s="149"/>
      <c r="H102" s="149"/>
      <c r="I102" s="49"/>
      <c r="J102" s="49"/>
      <c r="K102" s="49"/>
      <c r="L102" s="49"/>
      <c r="M102" s="49"/>
      <c r="N102" s="150">
        <f>ROUND(N89*T102,2)</f>
        <v>0</v>
      </c>
      <c r="O102" s="138"/>
      <c r="P102" s="138"/>
      <c r="Q102" s="138"/>
      <c r="R102" s="50"/>
      <c r="S102" s="198"/>
      <c r="T102" s="199"/>
      <c r="U102" s="200" t="s">
        <v>43</v>
      </c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201" t="s">
        <v>215</v>
      </c>
      <c r="AZ102" s="198"/>
      <c r="BA102" s="198"/>
      <c r="BB102" s="198"/>
      <c r="BC102" s="198"/>
      <c r="BD102" s="198"/>
      <c r="BE102" s="202">
        <f>IF(U102="základní",N102,0)</f>
        <v>0</v>
      </c>
      <c r="BF102" s="202">
        <f>IF(U102="snížená",N102,0)</f>
        <v>0</v>
      </c>
      <c r="BG102" s="202">
        <f>IF(U102="zákl. přenesená",N102,0)</f>
        <v>0</v>
      </c>
      <c r="BH102" s="202">
        <f>IF(U102="sníž. přenesená",N102,0)</f>
        <v>0</v>
      </c>
      <c r="BI102" s="202">
        <f>IF(U102="nulová",N102,0)</f>
        <v>0</v>
      </c>
      <c r="BJ102" s="201" t="s">
        <v>85</v>
      </c>
      <c r="BK102" s="198"/>
      <c r="BL102" s="198"/>
      <c r="BM102" s="198"/>
    </row>
    <row r="103" spans="2:65" s="1" customFormat="1" ht="18" customHeight="1">
      <c r="B103" s="48"/>
      <c r="C103" s="49"/>
      <c r="D103" s="155" t="s">
        <v>217</v>
      </c>
      <c r="E103" s="149"/>
      <c r="F103" s="149"/>
      <c r="G103" s="149"/>
      <c r="H103" s="149"/>
      <c r="I103" s="49"/>
      <c r="J103" s="49"/>
      <c r="K103" s="49"/>
      <c r="L103" s="49"/>
      <c r="M103" s="49"/>
      <c r="N103" s="150">
        <f>ROUND(N89*T103,2)</f>
        <v>0</v>
      </c>
      <c r="O103" s="138"/>
      <c r="P103" s="138"/>
      <c r="Q103" s="138"/>
      <c r="R103" s="50"/>
      <c r="S103" s="198"/>
      <c r="T103" s="199"/>
      <c r="U103" s="200" t="s">
        <v>43</v>
      </c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201" t="s">
        <v>215</v>
      </c>
      <c r="AZ103" s="198"/>
      <c r="BA103" s="198"/>
      <c r="BB103" s="198"/>
      <c r="BC103" s="198"/>
      <c r="BD103" s="198"/>
      <c r="BE103" s="202">
        <f>IF(U103="základní",N103,0)</f>
        <v>0</v>
      </c>
      <c r="BF103" s="202">
        <f>IF(U103="snížená",N103,0)</f>
        <v>0</v>
      </c>
      <c r="BG103" s="202">
        <f>IF(U103="zákl. přenesená",N103,0)</f>
        <v>0</v>
      </c>
      <c r="BH103" s="202">
        <f>IF(U103="sníž. přenesená",N103,0)</f>
        <v>0</v>
      </c>
      <c r="BI103" s="202">
        <f>IF(U103="nulová",N103,0)</f>
        <v>0</v>
      </c>
      <c r="BJ103" s="201" t="s">
        <v>85</v>
      </c>
      <c r="BK103" s="198"/>
      <c r="BL103" s="198"/>
      <c r="BM103" s="198"/>
    </row>
    <row r="104" spans="2:65" s="1" customFormat="1" ht="18" customHeight="1">
      <c r="B104" s="48"/>
      <c r="C104" s="49"/>
      <c r="D104" s="155" t="s">
        <v>218</v>
      </c>
      <c r="E104" s="149"/>
      <c r="F104" s="149"/>
      <c r="G104" s="149"/>
      <c r="H104" s="149"/>
      <c r="I104" s="49"/>
      <c r="J104" s="49"/>
      <c r="K104" s="49"/>
      <c r="L104" s="49"/>
      <c r="M104" s="49"/>
      <c r="N104" s="150">
        <f>ROUND(N89*T104,2)</f>
        <v>0</v>
      </c>
      <c r="O104" s="138"/>
      <c r="P104" s="138"/>
      <c r="Q104" s="138"/>
      <c r="R104" s="50"/>
      <c r="S104" s="198"/>
      <c r="T104" s="199"/>
      <c r="U104" s="200" t="s">
        <v>43</v>
      </c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201" t="s">
        <v>215</v>
      </c>
      <c r="AZ104" s="198"/>
      <c r="BA104" s="198"/>
      <c r="BB104" s="198"/>
      <c r="BC104" s="198"/>
      <c r="BD104" s="198"/>
      <c r="BE104" s="202">
        <f>IF(U104="základní",N104,0)</f>
        <v>0</v>
      </c>
      <c r="BF104" s="202">
        <f>IF(U104="snížená",N104,0)</f>
        <v>0</v>
      </c>
      <c r="BG104" s="202">
        <f>IF(U104="zákl. přenesená",N104,0)</f>
        <v>0</v>
      </c>
      <c r="BH104" s="202">
        <f>IF(U104="sníž. přenesená",N104,0)</f>
        <v>0</v>
      </c>
      <c r="BI104" s="202">
        <f>IF(U104="nulová",N104,0)</f>
        <v>0</v>
      </c>
      <c r="BJ104" s="201" t="s">
        <v>85</v>
      </c>
      <c r="BK104" s="198"/>
      <c r="BL104" s="198"/>
      <c r="BM104" s="198"/>
    </row>
    <row r="105" spans="2:65" s="1" customFormat="1" ht="18" customHeight="1">
      <c r="B105" s="48"/>
      <c r="C105" s="49"/>
      <c r="D105" s="155" t="s">
        <v>219</v>
      </c>
      <c r="E105" s="149"/>
      <c r="F105" s="149"/>
      <c r="G105" s="149"/>
      <c r="H105" s="149"/>
      <c r="I105" s="49"/>
      <c r="J105" s="49"/>
      <c r="K105" s="49"/>
      <c r="L105" s="49"/>
      <c r="M105" s="49"/>
      <c r="N105" s="150">
        <f>ROUND(N89*T105,2)</f>
        <v>0</v>
      </c>
      <c r="O105" s="138"/>
      <c r="P105" s="138"/>
      <c r="Q105" s="138"/>
      <c r="R105" s="50"/>
      <c r="S105" s="198"/>
      <c r="T105" s="199"/>
      <c r="U105" s="200" t="s">
        <v>43</v>
      </c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201" t="s">
        <v>215</v>
      </c>
      <c r="AZ105" s="198"/>
      <c r="BA105" s="198"/>
      <c r="BB105" s="198"/>
      <c r="BC105" s="198"/>
      <c r="BD105" s="198"/>
      <c r="BE105" s="202">
        <f>IF(U105="základní",N105,0)</f>
        <v>0</v>
      </c>
      <c r="BF105" s="202">
        <f>IF(U105="snížená",N105,0)</f>
        <v>0</v>
      </c>
      <c r="BG105" s="202">
        <f>IF(U105="zákl. přenesená",N105,0)</f>
        <v>0</v>
      </c>
      <c r="BH105" s="202">
        <f>IF(U105="sníž. přenesená",N105,0)</f>
        <v>0</v>
      </c>
      <c r="BI105" s="202">
        <f>IF(U105="nulová",N105,0)</f>
        <v>0</v>
      </c>
      <c r="BJ105" s="201" t="s">
        <v>85</v>
      </c>
      <c r="BK105" s="198"/>
      <c r="BL105" s="198"/>
      <c r="BM105" s="198"/>
    </row>
    <row r="106" spans="2:65" s="1" customFormat="1" ht="18" customHeight="1">
      <c r="B106" s="48"/>
      <c r="C106" s="49"/>
      <c r="D106" s="149" t="s">
        <v>220</v>
      </c>
      <c r="E106" s="49"/>
      <c r="F106" s="49"/>
      <c r="G106" s="49"/>
      <c r="H106" s="49"/>
      <c r="I106" s="49"/>
      <c r="J106" s="49"/>
      <c r="K106" s="49"/>
      <c r="L106" s="49"/>
      <c r="M106" s="49"/>
      <c r="N106" s="150">
        <f>ROUND(N89*T106,2)</f>
        <v>0</v>
      </c>
      <c r="O106" s="138"/>
      <c r="P106" s="138"/>
      <c r="Q106" s="138"/>
      <c r="R106" s="50"/>
      <c r="S106" s="198"/>
      <c r="T106" s="203"/>
      <c r="U106" s="204" t="s">
        <v>43</v>
      </c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201" t="s">
        <v>221</v>
      </c>
      <c r="AZ106" s="198"/>
      <c r="BA106" s="198"/>
      <c r="BB106" s="198"/>
      <c r="BC106" s="198"/>
      <c r="BD106" s="198"/>
      <c r="BE106" s="202">
        <f>IF(U106="základní",N106,0)</f>
        <v>0</v>
      </c>
      <c r="BF106" s="202">
        <f>IF(U106="snížená",N106,0)</f>
        <v>0</v>
      </c>
      <c r="BG106" s="202">
        <f>IF(U106="zákl. přenesená",N106,0)</f>
        <v>0</v>
      </c>
      <c r="BH106" s="202">
        <f>IF(U106="sníž. přenesená",N106,0)</f>
        <v>0</v>
      </c>
      <c r="BI106" s="202">
        <f>IF(U106="nulová",N106,0)</f>
        <v>0</v>
      </c>
      <c r="BJ106" s="201" t="s">
        <v>85</v>
      </c>
      <c r="BK106" s="198"/>
      <c r="BL106" s="198"/>
      <c r="BM106" s="198"/>
    </row>
    <row r="107" spans="2:21" s="1" customFormat="1" ht="13.5"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50"/>
      <c r="T107" s="181"/>
      <c r="U107" s="181"/>
    </row>
    <row r="108" spans="2:21" s="1" customFormat="1" ht="29.25" customHeight="1">
      <c r="B108" s="48"/>
      <c r="C108" s="160" t="s">
        <v>187</v>
      </c>
      <c r="D108" s="161"/>
      <c r="E108" s="161"/>
      <c r="F108" s="161"/>
      <c r="G108" s="161"/>
      <c r="H108" s="161"/>
      <c r="I108" s="161"/>
      <c r="J108" s="161"/>
      <c r="K108" s="161"/>
      <c r="L108" s="162">
        <f>ROUND(SUM(N89+N100),2)</f>
        <v>0</v>
      </c>
      <c r="M108" s="162"/>
      <c r="N108" s="162"/>
      <c r="O108" s="162"/>
      <c r="P108" s="162"/>
      <c r="Q108" s="162"/>
      <c r="R108" s="50"/>
      <c r="T108" s="181"/>
      <c r="U108" s="181"/>
    </row>
    <row r="109" spans="2:21" s="1" customFormat="1" ht="6.95" customHeight="1">
      <c r="B109" s="77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9"/>
      <c r="T109" s="181"/>
      <c r="U109" s="181"/>
    </row>
    <row r="113" spans="2:18" s="1" customFormat="1" ht="6.95" customHeight="1">
      <c r="B113" s="80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2"/>
    </row>
    <row r="114" spans="2:18" s="1" customFormat="1" ht="36.95" customHeight="1">
      <c r="B114" s="48"/>
      <c r="C114" s="29" t="s">
        <v>222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spans="2:18" s="1" customFormat="1" ht="6.95" customHeight="1"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50"/>
    </row>
    <row r="116" spans="2:18" s="1" customFormat="1" ht="30" customHeight="1">
      <c r="B116" s="48"/>
      <c r="C116" s="40" t="s">
        <v>18</v>
      </c>
      <c r="D116" s="49"/>
      <c r="E116" s="49"/>
      <c r="F116" s="165" t="str">
        <f>F6</f>
        <v>Neratovice - úprava přechodů na komunikacích II/101 a III/0099, zvýšení bezpečnosti chodců</v>
      </c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9"/>
      <c r="R116" s="50"/>
    </row>
    <row r="117" spans="2:18" ht="30" customHeight="1">
      <c r="B117" s="28"/>
      <c r="C117" s="40" t="s">
        <v>194</v>
      </c>
      <c r="D117" s="33"/>
      <c r="E117" s="33"/>
      <c r="F117" s="165" t="s">
        <v>517</v>
      </c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1"/>
    </row>
    <row r="118" spans="2:18" s="1" customFormat="1" ht="36.95" customHeight="1">
      <c r="B118" s="48"/>
      <c r="C118" s="87" t="s">
        <v>196</v>
      </c>
      <c r="D118" s="49"/>
      <c r="E118" s="49"/>
      <c r="F118" s="89" t="str">
        <f>F8</f>
        <v>02-2 - SO 102 - část Město Neratovice</v>
      </c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50"/>
    </row>
    <row r="119" spans="2:18" s="1" customFormat="1" ht="6.95" customHeight="1"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0"/>
    </row>
    <row r="120" spans="2:18" s="1" customFormat="1" ht="18" customHeight="1">
      <c r="B120" s="48"/>
      <c r="C120" s="40" t="s">
        <v>23</v>
      </c>
      <c r="D120" s="49"/>
      <c r="E120" s="49"/>
      <c r="F120" s="35" t="str">
        <f>F10</f>
        <v xml:space="preserve"> </v>
      </c>
      <c r="G120" s="49"/>
      <c r="H120" s="49"/>
      <c r="I120" s="49"/>
      <c r="J120" s="49"/>
      <c r="K120" s="40" t="s">
        <v>25</v>
      </c>
      <c r="L120" s="49"/>
      <c r="M120" s="92" t="str">
        <f>IF(O10="","",O10)</f>
        <v>6. 11. 2017</v>
      </c>
      <c r="N120" s="92"/>
      <c r="O120" s="92"/>
      <c r="P120" s="92"/>
      <c r="Q120" s="49"/>
      <c r="R120" s="50"/>
    </row>
    <row r="121" spans="2:18" s="1" customFormat="1" ht="6.95" customHeight="1"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50"/>
    </row>
    <row r="122" spans="2:18" s="1" customFormat="1" ht="13.5">
      <c r="B122" s="48"/>
      <c r="C122" s="40" t="s">
        <v>27</v>
      </c>
      <c r="D122" s="49"/>
      <c r="E122" s="49"/>
      <c r="F122" s="35" t="str">
        <f>E13</f>
        <v>Město Neratovice</v>
      </c>
      <c r="G122" s="49"/>
      <c r="H122" s="49"/>
      <c r="I122" s="49"/>
      <c r="J122" s="49"/>
      <c r="K122" s="40" t="s">
        <v>33</v>
      </c>
      <c r="L122" s="49"/>
      <c r="M122" s="35" t="str">
        <f>E19</f>
        <v>NOZA s.r.o.Kladno</v>
      </c>
      <c r="N122" s="35"/>
      <c r="O122" s="35"/>
      <c r="P122" s="35"/>
      <c r="Q122" s="35"/>
      <c r="R122" s="50"/>
    </row>
    <row r="123" spans="2:18" s="1" customFormat="1" ht="14.4" customHeight="1">
      <c r="B123" s="48"/>
      <c r="C123" s="40" t="s">
        <v>31</v>
      </c>
      <c r="D123" s="49"/>
      <c r="E123" s="49"/>
      <c r="F123" s="35" t="str">
        <f>IF(E16="","",E16)</f>
        <v>Vyplň údaj</v>
      </c>
      <c r="G123" s="49"/>
      <c r="H123" s="49"/>
      <c r="I123" s="49"/>
      <c r="J123" s="49"/>
      <c r="K123" s="40" t="s">
        <v>36</v>
      </c>
      <c r="L123" s="49"/>
      <c r="M123" s="35" t="str">
        <f>E22</f>
        <v>Neubauerová Soňa, SK-Projekt Ostrov</v>
      </c>
      <c r="N123" s="35"/>
      <c r="O123" s="35"/>
      <c r="P123" s="35"/>
      <c r="Q123" s="35"/>
      <c r="R123" s="50"/>
    </row>
    <row r="124" spans="2:18" s="1" customFormat="1" ht="10.3" customHeight="1"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50"/>
    </row>
    <row r="125" spans="2:27" s="9" customFormat="1" ht="29.25" customHeight="1">
      <c r="B125" s="205"/>
      <c r="C125" s="206" t="s">
        <v>223</v>
      </c>
      <c r="D125" s="207" t="s">
        <v>224</v>
      </c>
      <c r="E125" s="207" t="s">
        <v>60</v>
      </c>
      <c r="F125" s="207" t="s">
        <v>225</v>
      </c>
      <c r="G125" s="207"/>
      <c r="H125" s="207"/>
      <c r="I125" s="207"/>
      <c r="J125" s="207" t="s">
        <v>226</v>
      </c>
      <c r="K125" s="207" t="s">
        <v>227</v>
      </c>
      <c r="L125" s="207" t="s">
        <v>228</v>
      </c>
      <c r="M125" s="207"/>
      <c r="N125" s="207" t="s">
        <v>201</v>
      </c>
      <c r="O125" s="207"/>
      <c r="P125" s="207"/>
      <c r="Q125" s="208"/>
      <c r="R125" s="209"/>
      <c r="T125" s="108" t="s">
        <v>229</v>
      </c>
      <c r="U125" s="109" t="s">
        <v>42</v>
      </c>
      <c r="V125" s="109" t="s">
        <v>230</v>
      </c>
      <c r="W125" s="109" t="s">
        <v>231</v>
      </c>
      <c r="X125" s="109" t="s">
        <v>232</v>
      </c>
      <c r="Y125" s="109" t="s">
        <v>233</v>
      </c>
      <c r="Z125" s="109" t="s">
        <v>234</v>
      </c>
      <c r="AA125" s="110" t="s">
        <v>235</v>
      </c>
    </row>
    <row r="126" spans="2:63" s="1" customFormat="1" ht="29.25" customHeight="1">
      <c r="B126" s="48"/>
      <c r="C126" s="112" t="s">
        <v>198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210">
        <f>BK126</f>
        <v>0</v>
      </c>
      <c r="O126" s="211"/>
      <c r="P126" s="211"/>
      <c r="Q126" s="211"/>
      <c r="R126" s="50"/>
      <c r="T126" s="111"/>
      <c r="U126" s="69"/>
      <c r="V126" s="69"/>
      <c r="W126" s="212">
        <f>W127+W209+W216</f>
        <v>0</v>
      </c>
      <c r="X126" s="69"/>
      <c r="Y126" s="212">
        <f>Y127+Y209+Y216</f>
        <v>38.025515</v>
      </c>
      <c r="Z126" s="69"/>
      <c r="AA126" s="213">
        <f>AA127+AA209+AA216</f>
        <v>40.523999999999994</v>
      </c>
      <c r="AT126" s="24" t="s">
        <v>77</v>
      </c>
      <c r="AU126" s="24" t="s">
        <v>203</v>
      </c>
      <c r="BK126" s="214">
        <f>BK127+BK209+BK216</f>
        <v>0</v>
      </c>
    </row>
    <row r="127" spans="2:63" s="10" customFormat="1" ht="37.4" customHeight="1">
      <c r="B127" s="215"/>
      <c r="C127" s="216"/>
      <c r="D127" s="217" t="s">
        <v>204</v>
      </c>
      <c r="E127" s="217"/>
      <c r="F127" s="217"/>
      <c r="G127" s="217"/>
      <c r="H127" s="217"/>
      <c r="I127" s="217"/>
      <c r="J127" s="217"/>
      <c r="K127" s="217"/>
      <c r="L127" s="217"/>
      <c r="M127" s="217"/>
      <c r="N127" s="218">
        <f>BK127</f>
        <v>0</v>
      </c>
      <c r="O127" s="189"/>
      <c r="P127" s="189"/>
      <c r="Q127" s="189"/>
      <c r="R127" s="219"/>
      <c r="T127" s="220"/>
      <c r="U127" s="216"/>
      <c r="V127" s="216"/>
      <c r="W127" s="221">
        <f>W128+W132+W145+W173+W175+W192+W197</f>
        <v>0</v>
      </c>
      <c r="X127" s="216"/>
      <c r="Y127" s="221">
        <f>Y128+Y132+Y145+Y173+Y175+Y192+Y197</f>
        <v>38.025515</v>
      </c>
      <c r="Z127" s="216"/>
      <c r="AA127" s="222">
        <f>AA128+AA132+AA145+AA173+AA175+AA192+AA197</f>
        <v>40.523999999999994</v>
      </c>
      <c r="AR127" s="223" t="s">
        <v>85</v>
      </c>
      <c r="AT127" s="224" t="s">
        <v>77</v>
      </c>
      <c r="AU127" s="224" t="s">
        <v>78</v>
      </c>
      <c r="AY127" s="223" t="s">
        <v>236</v>
      </c>
      <c r="BK127" s="225">
        <f>BK128+BK132+BK145+BK173+BK175+BK192+BK197</f>
        <v>0</v>
      </c>
    </row>
    <row r="128" spans="2:63" s="10" customFormat="1" ht="19.9" customHeight="1">
      <c r="B128" s="215"/>
      <c r="C128" s="216"/>
      <c r="D128" s="226" t="s">
        <v>205</v>
      </c>
      <c r="E128" s="226"/>
      <c r="F128" s="226"/>
      <c r="G128" s="226"/>
      <c r="H128" s="226"/>
      <c r="I128" s="226"/>
      <c r="J128" s="226"/>
      <c r="K128" s="226"/>
      <c r="L128" s="226"/>
      <c r="M128" s="226"/>
      <c r="N128" s="227">
        <f>BK128</f>
        <v>0</v>
      </c>
      <c r="O128" s="228"/>
      <c r="P128" s="228"/>
      <c r="Q128" s="228"/>
      <c r="R128" s="219"/>
      <c r="T128" s="220"/>
      <c r="U128" s="216"/>
      <c r="V128" s="216"/>
      <c r="W128" s="221">
        <f>SUM(W129:W131)</f>
        <v>0</v>
      </c>
      <c r="X128" s="216"/>
      <c r="Y128" s="221">
        <f>SUM(Y129:Y131)</f>
        <v>0</v>
      </c>
      <c r="Z128" s="216"/>
      <c r="AA128" s="222">
        <f>SUM(AA129:AA131)</f>
        <v>0</v>
      </c>
      <c r="AR128" s="223" t="s">
        <v>85</v>
      </c>
      <c r="AT128" s="224" t="s">
        <v>77</v>
      </c>
      <c r="AU128" s="224" t="s">
        <v>85</v>
      </c>
      <c r="AY128" s="223" t="s">
        <v>236</v>
      </c>
      <c r="BK128" s="225">
        <f>SUM(BK129:BK131)</f>
        <v>0</v>
      </c>
    </row>
    <row r="129" spans="2:65" s="1" customFormat="1" ht="25.5" customHeight="1">
      <c r="B129" s="48"/>
      <c r="C129" s="229" t="s">
        <v>85</v>
      </c>
      <c r="D129" s="229" t="s">
        <v>237</v>
      </c>
      <c r="E129" s="230" t="s">
        <v>238</v>
      </c>
      <c r="F129" s="231" t="s">
        <v>239</v>
      </c>
      <c r="G129" s="231"/>
      <c r="H129" s="231"/>
      <c r="I129" s="231"/>
      <c r="J129" s="232" t="s">
        <v>240</v>
      </c>
      <c r="K129" s="233">
        <v>55.1</v>
      </c>
      <c r="L129" s="234">
        <v>0</v>
      </c>
      <c r="M129" s="235"/>
      <c r="N129" s="233">
        <f>ROUND(L129*K129,2)</f>
        <v>0</v>
      </c>
      <c r="O129" s="233"/>
      <c r="P129" s="233"/>
      <c r="Q129" s="233"/>
      <c r="R129" s="50"/>
      <c r="T129" s="236" t="s">
        <v>21</v>
      </c>
      <c r="U129" s="58" t="s">
        <v>43</v>
      </c>
      <c r="V129" s="49"/>
      <c r="W129" s="237">
        <f>V129*K129</f>
        <v>0</v>
      </c>
      <c r="X129" s="237">
        <v>0</v>
      </c>
      <c r="Y129" s="237">
        <f>X129*K129</f>
        <v>0</v>
      </c>
      <c r="Z129" s="237">
        <v>0</v>
      </c>
      <c r="AA129" s="238">
        <f>Z129*K129</f>
        <v>0</v>
      </c>
      <c r="AR129" s="24" t="s">
        <v>241</v>
      </c>
      <c r="AT129" s="24" t="s">
        <v>237</v>
      </c>
      <c r="AU129" s="24" t="s">
        <v>90</v>
      </c>
      <c r="AY129" s="24" t="s">
        <v>236</v>
      </c>
      <c r="BE129" s="154">
        <f>IF(U129="základní",N129,0)</f>
        <v>0</v>
      </c>
      <c r="BF129" s="154">
        <f>IF(U129="snížená",N129,0)</f>
        <v>0</v>
      </c>
      <c r="BG129" s="154">
        <f>IF(U129="zákl. přenesená",N129,0)</f>
        <v>0</v>
      </c>
      <c r="BH129" s="154">
        <f>IF(U129="sníž. přenesená",N129,0)</f>
        <v>0</v>
      </c>
      <c r="BI129" s="154">
        <f>IF(U129="nulová",N129,0)</f>
        <v>0</v>
      </c>
      <c r="BJ129" s="24" t="s">
        <v>85</v>
      </c>
      <c r="BK129" s="154">
        <f>ROUND(L129*K129,2)</f>
        <v>0</v>
      </c>
      <c r="BL129" s="24" t="s">
        <v>241</v>
      </c>
      <c r="BM129" s="24" t="s">
        <v>376</v>
      </c>
    </row>
    <row r="130" spans="2:51" s="11" customFormat="1" ht="16.5" customHeight="1">
      <c r="B130" s="239"/>
      <c r="C130" s="240"/>
      <c r="D130" s="240"/>
      <c r="E130" s="241" t="s">
        <v>21</v>
      </c>
      <c r="F130" s="242" t="s">
        <v>243</v>
      </c>
      <c r="G130" s="243"/>
      <c r="H130" s="243"/>
      <c r="I130" s="243"/>
      <c r="J130" s="240"/>
      <c r="K130" s="241" t="s">
        <v>21</v>
      </c>
      <c r="L130" s="240"/>
      <c r="M130" s="240"/>
      <c r="N130" s="240"/>
      <c r="O130" s="240"/>
      <c r="P130" s="240"/>
      <c r="Q130" s="240"/>
      <c r="R130" s="244"/>
      <c r="T130" s="245"/>
      <c r="U130" s="240"/>
      <c r="V130" s="240"/>
      <c r="W130" s="240"/>
      <c r="X130" s="240"/>
      <c r="Y130" s="240"/>
      <c r="Z130" s="240"/>
      <c r="AA130" s="246"/>
      <c r="AT130" s="247" t="s">
        <v>244</v>
      </c>
      <c r="AU130" s="247" t="s">
        <v>90</v>
      </c>
      <c r="AV130" s="11" t="s">
        <v>85</v>
      </c>
      <c r="AW130" s="11" t="s">
        <v>35</v>
      </c>
      <c r="AX130" s="11" t="s">
        <v>78</v>
      </c>
      <c r="AY130" s="247" t="s">
        <v>236</v>
      </c>
    </row>
    <row r="131" spans="2:51" s="12" customFormat="1" ht="16.5" customHeight="1">
      <c r="B131" s="248"/>
      <c r="C131" s="249"/>
      <c r="D131" s="249"/>
      <c r="E131" s="250" t="s">
        <v>21</v>
      </c>
      <c r="F131" s="251" t="s">
        <v>536</v>
      </c>
      <c r="G131" s="249"/>
      <c r="H131" s="249"/>
      <c r="I131" s="249"/>
      <c r="J131" s="249"/>
      <c r="K131" s="252">
        <v>55.1</v>
      </c>
      <c r="L131" s="249"/>
      <c r="M131" s="249"/>
      <c r="N131" s="249"/>
      <c r="O131" s="249"/>
      <c r="P131" s="249"/>
      <c r="Q131" s="249"/>
      <c r="R131" s="253"/>
      <c r="T131" s="254"/>
      <c r="U131" s="249"/>
      <c r="V131" s="249"/>
      <c r="W131" s="249"/>
      <c r="X131" s="249"/>
      <c r="Y131" s="249"/>
      <c r="Z131" s="249"/>
      <c r="AA131" s="255"/>
      <c r="AT131" s="256" t="s">
        <v>244</v>
      </c>
      <c r="AU131" s="256" t="s">
        <v>90</v>
      </c>
      <c r="AV131" s="12" t="s">
        <v>90</v>
      </c>
      <c r="AW131" s="12" t="s">
        <v>35</v>
      </c>
      <c r="AX131" s="12" t="s">
        <v>85</v>
      </c>
      <c r="AY131" s="256" t="s">
        <v>236</v>
      </c>
    </row>
    <row r="132" spans="2:63" s="10" customFormat="1" ht="29.85" customHeight="1">
      <c r="B132" s="215"/>
      <c r="C132" s="216"/>
      <c r="D132" s="226" t="s">
        <v>206</v>
      </c>
      <c r="E132" s="226"/>
      <c r="F132" s="226"/>
      <c r="G132" s="226"/>
      <c r="H132" s="226"/>
      <c r="I132" s="226"/>
      <c r="J132" s="226"/>
      <c r="K132" s="226"/>
      <c r="L132" s="226"/>
      <c r="M132" s="226"/>
      <c r="N132" s="227">
        <f>BK132</f>
        <v>0</v>
      </c>
      <c r="O132" s="228"/>
      <c r="P132" s="228"/>
      <c r="Q132" s="228"/>
      <c r="R132" s="219"/>
      <c r="T132" s="220"/>
      <c r="U132" s="216"/>
      <c r="V132" s="216"/>
      <c r="W132" s="221">
        <f>SUM(W133:W144)</f>
        <v>0</v>
      </c>
      <c r="X132" s="216"/>
      <c r="Y132" s="221">
        <f>SUM(Y133:Y144)</f>
        <v>0</v>
      </c>
      <c r="Z132" s="216"/>
      <c r="AA132" s="222">
        <f>SUM(AA133:AA144)</f>
        <v>40.523999999999994</v>
      </c>
      <c r="AR132" s="223" t="s">
        <v>85</v>
      </c>
      <c r="AT132" s="224" t="s">
        <v>77</v>
      </c>
      <c r="AU132" s="224" t="s">
        <v>85</v>
      </c>
      <c r="AY132" s="223" t="s">
        <v>236</v>
      </c>
      <c r="BK132" s="225">
        <f>SUM(BK133:BK144)</f>
        <v>0</v>
      </c>
    </row>
    <row r="133" spans="2:65" s="1" customFormat="1" ht="25.5" customHeight="1">
      <c r="B133" s="48"/>
      <c r="C133" s="229" t="s">
        <v>90</v>
      </c>
      <c r="D133" s="229" t="s">
        <v>237</v>
      </c>
      <c r="E133" s="230" t="s">
        <v>398</v>
      </c>
      <c r="F133" s="231" t="s">
        <v>399</v>
      </c>
      <c r="G133" s="231"/>
      <c r="H133" s="231"/>
      <c r="I133" s="231"/>
      <c r="J133" s="232" t="s">
        <v>240</v>
      </c>
      <c r="K133" s="233">
        <v>13.5</v>
      </c>
      <c r="L133" s="234">
        <v>0</v>
      </c>
      <c r="M133" s="235"/>
      <c r="N133" s="233">
        <f>ROUND(L133*K133,2)</f>
        <v>0</v>
      </c>
      <c r="O133" s="233"/>
      <c r="P133" s="233"/>
      <c r="Q133" s="233"/>
      <c r="R133" s="50"/>
      <c r="T133" s="236" t="s">
        <v>21</v>
      </c>
      <c r="U133" s="58" t="s">
        <v>43</v>
      </c>
      <c r="V133" s="49"/>
      <c r="W133" s="237">
        <f>V133*K133</f>
        <v>0</v>
      </c>
      <c r="X133" s="237">
        <v>0</v>
      </c>
      <c r="Y133" s="237">
        <f>X133*K133</f>
        <v>0</v>
      </c>
      <c r="Z133" s="237">
        <v>0.26</v>
      </c>
      <c r="AA133" s="238">
        <f>Z133*K133</f>
        <v>3.5100000000000002</v>
      </c>
      <c r="AR133" s="24" t="s">
        <v>241</v>
      </c>
      <c r="AT133" s="24" t="s">
        <v>237</v>
      </c>
      <c r="AU133" s="24" t="s">
        <v>90</v>
      </c>
      <c r="AY133" s="24" t="s">
        <v>236</v>
      </c>
      <c r="BE133" s="154">
        <f>IF(U133="základní",N133,0)</f>
        <v>0</v>
      </c>
      <c r="BF133" s="154">
        <f>IF(U133="snížená",N133,0)</f>
        <v>0</v>
      </c>
      <c r="BG133" s="154">
        <f>IF(U133="zákl. přenesená",N133,0)</f>
        <v>0</v>
      </c>
      <c r="BH133" s="154">
        <f>IF(U133="sníž. přenesená",N133,0)</f>
        <v>0</v>
      </c>
      <c r="BI133" s="154">
        <f>IF(U133="nulová",N133,0)</f>
        <v>0</v>
      </c>
      <c r="BJ133" s="24" t="s">
        <v>85</v>
      </c>
      <c r="BK133" s="154">
        <f>ROUND(L133*K133,2)</f>
        <v>0</v>
      </c>
      <c r="BL133" s="24" t="s">
        <v>241</v>
      </c>
      <c r="BM133" s="24" t="s">
        <v>400</v>
      </c>
    </row>
    <row r="134" spans="2:51" s="11" customFormat="1" ht="16.5" customHeight="1">
      <c r="B134" s="239"/>
      <c r="C134" s="240"/>
      <c r="D134" s="240"/>
      <c r="E134" s="241" t="s">
        <v>21</v>
      </c>
      <c r="F134" s="242" t="s">
        <v>249</v>
      </c>
      <c r="G134" s="243"/>
      <c r="H134" s="243"/>
      <c r="I134" s="243"/>
      <c r="J134" s="240"/>
      <c r="K134" s="241" t="s">
        <v>21</v>
      </c>
      <c r="L134" s="240"/>
      <c r="M134" s="240"/>
      <c r="N134" s="240"/>
      <c r="O134" s="240"/>
      <c r="P134" s="240"/>
      <c r="Q134" s="240"/>
      <c r="R134" s="244"/>
      <c r="T134" s="245"/>
      <c r="U134" s="240"/>
      <c r="V134" s="240"/>
      <c r="W134" s="240"/>
      <c r="X134" s="240"/>
      <c r="Y134" s="240"/>
      <c r="Z134" s="240"/>
      <c r="AA134" s="246"/>
      <c r="AT134" s="247" t="s">
        <v>244</v>
      </c>
      <c r="AU134" s="247" t="s">
        <v>90</v>
      </c>
      <c r="AV134" s="11" t="s">
        <v>85</v>
      </c>
      <c r="AW134" s="11" t="s">
        <v>35</v>
      </c>
      <c r="AX134" s="11" t="s">
        <v>78</v>
      </c>
      <c r="AY134" s="247" t="s">
        <v>236</v>
      </c>
    </row>
    <row r="135" spans="2:51" s="12" customFormat="1" ht="16.5" customHeight="1">
      <c r="B135" s="248"/>
      <c r="C135" s="249"/>
      <c r="D135" s="249"/>
      <c r="E135" s="250" t="s">
        <v>21</v>
      </c>
      <c r="F135" s="251" t="s">
        <v>537</v>
      </c>
      <c r="G135" s="249"/>
      <c r="H135" s="249"/>
      <c r="I135" s="249"/>
      <c r="J135" s="249"/>
      <c r="K135" s="252">
        <v>13.5</v>
      </c>
      <c r="L135" s="249"/>
      <c r="M135" s="249"/>
      <c r="N135" s="249"/>
      <c r="O135" s="249"/>
      <c r="P135" s="249"/>
      <c r="Q135" s="249"/>
      <c r="R135" s="253"/>
      <c r="T135" s="254"/>
      <c r="U135" s="249"/>
      <c r="V135" s="249"/>
      <c r="W135" s="249"/>
      <c r="X135" s="249"/>
      <c r="Y135" s="249"/>
      <c r="Z135" s="249"/>
      <c r="AA135" s="255"/>
      <c r="AT135" s="256" t="s">
        <v>244</v>
      </c>
      <c r="AU135" s="256" t="s">
        <v>90</v>
      </c>
      <c r="AV135" s="12" t="s">
        <v>90</v>
      </c>
      <c r="AW135" s="12" t="s">
        <v>35</v>
      </c>
      <c r="AX135" s="12" t="s">
        <v>85</v>
      </c>
      <c r="AY135" s="256" t="s">
        <v>236</v>
      </c>
    </row>
    <row r="136" spans="2:65" s="1" customFormat="1" ht="25.5" customHeight="1">
      <c r="B136" s="48"/>
      <c r="C136" s="229" t="s">
        <v>250</v>
      </c>
      <c r="D136" s="229" t="s">
        <v>237</v>
      </c>
      <c r="E136" s="230" t="s">
        <v>401</v>
      </c>
      <c r="F136" s="231" t="s">
        <v>402</v>
      </c>
      <c r="G136" s="231"/>
      <c r="H136" s="231"/>
      <c r="I136" s="231"/>
      <c r="J136" s="232" t="s">
        <v>240</v>
      </c>
      <c r="K136" s="233">
        <v>40.9</v>
      </c>
      <c r="L136" s="234">
        <v>0</v>
      </c>
      <c r="M136" s="235"/>
      <c r="N136" s="233">
        <f>ROUND(L136*K136,2)</f>
        <v>0</v>
      </c>
      <c r="O136" s="233"/>
      <c r="P136" s="233"/>
      <c r="Q136" s="233"/>
      <c r="R136" s="50"/>
      <c r="T136" s="236" t="s">
        <v>21</v>
      </c>
      <c r="U136" s="58" t="s">
        <v>43</v>
      </c>
      <c r="V136" s="49"/>
      <c r="W136" s="237">
        <f>V136*K136</f>
        <v>0</v>
      </c>
      <c r="X136" s="237">
        <v>0</v>
      </c>
      <c r="Y136" s="237">
        <f>X136*K136</f>
        <v>0</v>
      </c>
      <c r="Z136" s="237">
        <v>0.22</v>
      </c>
      <c r="AA136" s="238">
        <f>Z136*K136</f>
        <v>8.998</v>
      </c>
      <c r="AR136" s="24" t="s">
        <v>241</v>
      </c>
      <c r="AT136" s="24" t="s">
        <v>237</v>
      </c>
      <c r="AU136" s="24" t="s">
        <v>90</v>
      </c>
      <c r="AY136" s="24" t="s">
        <v>236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24" t="s">
        <v>85</v>
      </c>
      <c r="BK136" s="154">
        <f>ROUND(L136*K136,2)</f>
        <v>0</v>
      </c>
      <c r="BL136" s="24" t="s">
        <v>241</v>
      </c>
      <c r="BM136" s="24" t="s">
        <v>403</v>
      </c>
    </row>
    <row r="137" spans="2:51" s="11" customFormat="1" ht="16.5" customHeight="1">
      <c r="B137" s="239"/>
      <c r="C137" s="240"/>
      <c r="D137" s="240"/>
      <c r="E137" s="241" t="s">
        <v>21</v>
      </c>
      <c r="F137" s="242" t="s">
        <v>249</v>
      </c>
      <c r="G137" s="243"/>
      <c r="H137" s="243"/>
      <c r="I137" s="243"/>
      <c r="J137" s="240"/>
      <c r="K137" s="241" t="s">
        <v>21</v>
      </c>
      <c r="L137" s="240"/>
      <c r="M137" s="240"/>
      <c r="N137" s="240"/>
      <c r="O137" s="240"/>
      <c r="P137" s="240"/>
      <c r="Q137" s="240"/>
      <c r="R137" s="244"/>
      <c r="T137" s="245"/>
      <c r="U137" s="240"/>
      <c r="V137" s="240"/>
      <c r="W137" s="240"/>
      <c r="X137" s="240"/>
      <c r="Y137" s="240"/>
      <c r="Z137" s="240"/>
      <c r="AA137" s="246"/>
      <c r="AT137" s="247" t="s">
        <v>244</v>
      </c>
      <c r="AU137" s="247" t="s">
        <v>90</v>
      </c>
      <c r="AV137" s="11" t="s">
        <v>85</v>
      </c>
      <c r="AW137" s="11" t="s">
        <v>35</v>
      </c>
      <c r="AX137" s="11" t="s">
        <v>78</v>
      </c>
      <c r="AY137" s="247" t="s">
        <v>236</v>
      </c>
    </row>
    <row r="138" spans="2:51" s="11" customFormat="1" ht="16.5" customHeight="1">
      <c r="B138" s="239"/>
      <c r="C138" s="240"/>
      <c r="D138" s="240"/>
      <c r="E138" s="241" t="s">
        <v>21</v>
      </c>
      <c r="F138" s="257" t="s">
        <v>404</v>
      </c>
      <c r="G138" s="240"/>
      <c r="H138" s="240"/>
      <c r="I138" s="240"/>
      <c r="J138" s="240"/>
      <c r="K138" s="241" t="s">
        <v>21</v>
      </c>
      <c r="L138" s="240"/>
      <c r="M138" s="240"/>
      <c r="N138" s="240"/>
      <c r="O138" s="240"/>
      <c r="P138" s="240"/>
      <c r="Q138" s="240"/>
      <c r="R138" s="244"/>
      <c r="T138" s="245"/>
      <c r="U138" s="240"/>
      <c r="V138" s="240"/>
      <c r="W138" s="240"/>
      <c r="X138" s="240"/>
      <c r="Y138" s="240"/>
      <c r="Z138" s="240"/>
      <c r="AA138" s="246"/>
      <c r="AT138" s="247" t="s">
        <v>244</v>
      </c>
      <c r="AU138" s="247" t="s">
        <v>90</v>
      </c>
      <c r="AV138" s="11" t="s">
        <v>85</v>
      </c>
      <c r="AW138" s="11" t="s">
        <v>35</v>
      </c>
      <c r="AX138" s="11" t="s">
        <v>78</v>
      </c>
      <c r="AY138" s="247" t="s">
        <v>236</v>
      </c>
    </row>
    <row r="139" spans="2:51" s="12" customFormat="1" ht="16.5" customHeight="1">
      <c r="B139" s="248"/>
      <c r="C139" s="249"/>
      <c r="D139" s="249"/>
      <c r="E139" s="250" t="s">
        <v>21</v>
      </c>
      <c r="F139" s="251" t="s">
        <v>538</v>
      </c>
      <c r="G139" s="249"/>
      <c r="H139" s="249"/>
      <c r="I139" s="249"/>
      <c r="J139" s="249"/>
      <c r="K139" s="252">
        <v>40.9</v>
      </c>
      <c r="L139" s="249"/>
      <c r="M139" s="249"/>
      <c r="N139" s="249"/>
      <c r="O139" s="249"/>
      <c r="P139" s="249"/>
      <c r="Q139" s="249"/>
      <c r="R139" s="253"/>
      <c r="T139" s="254"/>
      <c r="U139" s="249"/>
      <c r="V139" s="249"/>
      <c r="W139" s="249"/>
      <c r="X139" s="249"/>
      <c r="Y139" s="249"/>
      <c r="Z139" s="249"/>
      <c r="AA139" s="255"/>
      <c r="AT139" s="256" t="s">
        <v>244</v>
      </c>
      <c r="AU139" s="256" t="s">
        <v>90</v>
      </c>
      <c r="AV139" s="12" t="s">
        <v>90</v>
      </c>
      <c r="AW139" s="12" t="s">
        <v>35</v>
      </c>
      <c r="AX139" s="12" t="s">
        <v>85</v>
      </c>
      <c r="AY139" s="256" t="s">
        <v>236</v>
      </c>
    </row>
    <row r="140" spans="2:65" s="1" customFormat="1" ht="25.5" customHeight="1">
      <c r="B140" s="48"/>
      <c r="C140" s="229" t="s">
        <v>241</v>
      </c>
      <c r="D140" s="229" t="s">
        <v>237</v>
      </c>
      <c r="E140" s="230" t="s">
        <v>406</v>
      </c>
      <c r="F140" s="231" t="s">
        <v>407</v>
      </c>
      <c r="G140" s="231"/>
      <c r="H140" s="231"/>
      <c r="I140" s="231"/>
      <c r="J140" s="232" t="s">
        <v>240</v>
      </c>
      <c r="K140" s="233">
        <v>55.1</v>
      </c>
      <c r="L140" s="234">
        <v>0</v>
      </c>
      <c r="M140" s="235"/>
      <c r="N140" s="233">
        <f>ROUND(L140*K140,2)</f>
        <v>0</v>
      </c>
      <c r="O140" s="233"/>
      <c r="P140" s="233"/>
      <c r="Q140" s="233"/>
      <c r="R140" s="50"/>
      <c r="T140" s="236" t="s">
        <v>21</v>
      </c>
      <c r="U140" s="58" t="s">
        <v>43</v>
      </c>
      <c r="V140" s="49"/>
      <c r="W140" s="237">
        <f>V140*K140</f>
        <v>0</v>
      </c>
      <c r="X140" s="237">
        <v>0</v>
      </c>
      <c r="Y140" s="237">
        <f>X140*K140</f>
        <v>0</v>
      </c>
      <c r="Z140" s="237">
        <v>0.44</v>
      </c>
      <c r="AA140" s="238">
        <f>Z140*K140</f>
        <v>24.244</v>
      </c>
      <c r="AR140" s="24" t="s">
        <v>241</v>
      </c>
      <c r="AT140" s="24" t="s">
        <v>237</v>
      </c>
      <c r="AU140" s="24" t="s">
        <v>90</v>
      </c>
      <c r="AY140" s="24" t="s">
        <v>236</v>
      </c>
      <c r="BE140" s="154">
        <f>IF(U140="základní",N140,0)</f>
        <v>0</v>
      </c>
      <c r="BF140" s="154">
        <f>IF(U140="snížená",N140,0)</f>
        <v>0</v>
      </c>
      <c r="BG140" s="154">
        <f>IF(U140="zákl. přenesená",N140,0)</f>
        <v>0</v>
      </c>
      <c r="BH140" s="154">
        <f>IF(U140="sníž. přenesená",N140,0)</f>
        <v>0</v>
      </c>
      <c r="BI140" s="154">
        <f>IF(U140="nulová",N140,0)</f>
        <v>0</v>
      </c>
      <c r="BJ140" s="24" t="s">
        <v>85</v>
      </c>
      <c r="BK140" s="154">
        <f>ROUND(L140*K140,2)</f>
        <v>0</v>
      </c>
      <c r="BL140" s="24" t="s">
        <v>241</v>
      </c>
      <c r="BM140" s="24" t="s">
        <v>408</v>
      </c>
    </row>
    <row r="141" spans="2:51" s="11" customFormat="1" ht="16.5" customHeight="1">
      <c r="B141" s="239"/>
      <c r="C141" s="240"/>
      <c r="D141" s="240"/>
      <c r="E141" s="241" t="s">
        <v>21</v>
      </c>
      <c r="F141" s="242" t="s">
        <v>249</v>
      </c>
      <c r="G141" s="243"/>
      <c r="H141" s="243"/>
      <c r="I141" s="243"/>
      <c r="J141" s="240"/>
      <c r="K141" s="241" t="s">
        <v>21</v>
      </c>
      <c r="L141" s="240"/>
      <c r="M141" s="240"/>
      <c r="N141" s="240"/>
      <c r="O141" s="240"/>
      <c r="P141" s="240"/>
      <c r="Q141" s="240"/>
      <c r="R141" s="244"/>
      <c r="T141" s="245"/>
      <c r="U141" s="240"/>
      <c r="V141" s="240"/>
      <c r="W141" s="240"/>
      <c r="X141" s="240"/>
      <c r="Y141" s="240"/>
      <c r="Z141" s="240"/>
      <c r="AA141" s="246"/>
      <c r="AT141" s="247" t="s">
        <v>244</v>
      </c>
      <c r="AU141" s="247" t="s">
        <v>90</v>
      </c>
      <c r="AV141" s="11" t="s">
        <v>85</v>
      </c>
      <c r="AW141" s="11" t="s">
        <v>35</v>
      </c>
      <c r="AX141" s="11" t="s">
        <v>78</v>
      </c>
      <c r="AY141" s="247" t="s">
        <v>236</v>
      </c>
    </row>
    <row r="142" spans="2:51" s="11" customFormat="1" ht="16.5" customHeight="1">
      <c r="B142" s="239"/>
      <c r="C142" s="240"/>
      <c r="D142" s="240"/>
      <c r="E142" s="241" t="s">
        <v>21</v>
      </c>
      <c r="F142" s="257" t="s">
        <v>409</v>
      </c>
      <c r="G142" s="240"/>
      <c r="H142" s="240"/>
      <c r="I142" s="240"/>
      <c r="J142" s="240"/>
      <c r="K142" s="241" t="s">
        <v>21</v>
      </c>
      <c r="L142" s="240"/>
      <c r="M142" s="240"/>
      <c r="N142" s="240"/>
      <c r="O142" s="240"/>
      <c r="P142" s="240"/>
      <c r="Q142" s="240"/>
      <c r="R142" s="244"/>
      <c r="T142" s="245"/>
      <c r="U142" s="240"/>
      <c r="V142" s="240"/>
      <c r="W142" s="240"/>
      <c r="X142" s="240"/>
      <c r="Y142" s="240"/>
      <c r="Z142" s="240"/>
      <c r="AA142" s="246"/>
      <c r="AT142" s="247" t="s">
        <v>244</v>
      </c>
      <c r="AU142" s="247" t="s">
        <v>90</v>
      </c>
      <c r="AV142" s="11" t="s">
        <v>85</v>
      </c>
      <c r="AW142" s="11" t="s">
        <v>35</v>
      </c>
      <c r="AX142" s="11" t="s">
        <v>78</v>
      </c>
      <c r="AY142" s="247" t="s">
        <v>236</v>
      </c>
    </row>
    <row r="143" spans="2:51" s="12" customFormat="1" ht="16.5" customHeight="1">
      <c r="B143" s="248"/>
      <c r="C143" s="249"/>
      <c r="D143" s="249"/>
      <c r="E143" s="250" t="s">
        <v>21</v>
      </c>
      <c r="F143" s="251" t="s">
        <v>536</v>
      </c>
      <c r="G143" s="249"/>
      <c r="H143" s="249"/>
      <c r="I143" s="249"/>
      <c r="J143" s="249"/>
      <c r="K143" s="252">
        <v>55.1</v>
      </c>
      <c r="L143" s="249"/>
      <c r="M143" s="249"/>
      <c r="N143" s="249"/>
      <c r="O143" s="249"/>
      <c r="P143" s="249"/>
      <c r="Q143" s="249"/>
      <c r="R143" s="253"/>
      <c r="T143" s="254"/>
      <c r="U143" s="249"/>
      <c r="V143" s="249"/>
      <c r="W143" s="249"/>
      <c r="X143" s="249"/>
      <c r="Y143" s="249"/>
      <c r="Z143" s="249"/>
      <c r="AA143" s="255"/>
      <c r="AT143" s="256" t="s">
        <v>244</v>
      </c>
      <c r="AU143" s="256" t="s">
        <v>90</v>
      </c>
      <c r="AV143" s="12" t="s">
        <v>90</v>
      </c>
      <c r="AW143" s="12" t="s">
        <v>35</v>
      </c>
      <c r="AX143" s="12" t="s">
        <v>85</v>
      </c>
      <c r="AY143" s="256" t="s">
        <v>236</v>
      </c>
    </row>
    <row r="144" spans="2:65" s="1" customFormat="1" ht="25.5" customHeight="1">
      <c r="B144" s="48"/>
      <c r="C144" s="229" t="s">
        <v>260</v>
      </c>
      <c r="D144" s="229" t="s">
        <v>237</v>
      </c>
      <c r="E144" s="230" t="s">
        <v>410</v>
      </c>
      <c r="F144" s="231" t="s">
        <v>411</v>
      </c>
      <c r="G144" s="231"/>
      <c r="H144" s="231"/>
      <c r="I144" s="231"/>
      <c r="J144" s="232" t="s">
        <v>293</v>
      </c>
      <c r="K144" s="233">
        <v>18.4</v>
      </c>
      <c r="L144" s="234">
        <v>0</v>
      </c>
      <c r="M144" s="235"/>
      <c r="N144" s="233">
        <f>ROUND(L144*K144,2)</f>
        <v>0</v>
      </c>
      <c r="O144" s="233"/>
      <c r="P144" s="233"/>
      <c r="Q144" s="233"/>
      <c r="R144" s="50"/>
      <c r="T144" s="236" t="s">
        <v>21</v>
      </c>
      <c r="U144" s="58" t="s">
        <v>43</v>
      </c>
      <c r="V144" s="49"/>
      <c r="W144" s="237">
        <f>V144*K144</f>
        <v>0</v>
      </c>
      <c r="X144" s="237">
        <v>0</v>
      </c>
      <c r="Y144" s="237">
        <f>X144*K144</f>
        <v>0</v>
      </c>
      <c r="Z144" s="237">
        <v>0.205</v>
      </c>
      <c r="AA144" s="238">
        <f>Z144*K144</f>
        <v>3.7719999999999994</v>
      </c>
      <c r="AR144" s="24" t="s">
        <v>241</v>
      </c>
      <c r="AT144" s="24" t="s">
        <v>237</v>
      </c>
      <c r="AU144" s="24" t="s">
        <v>90</v>
      </c>
      <c r="AY144" s="24" t="s">
        <v>236</v>
      </c>
      <c r="BE144" s="154">
        <f>IF(U144="základní",N144,0)</f>
        <v>0</v>
      </c>
      <c r="BF144" s="154">
        <f>IF(U144="snížená",N144,0)</f>
        <v>0</v>
      </c>
      <c r="BG144" s="154">
        <f>IF(U144="zákl. přenesená",N144,0)</f>
        <v>0</v>
      </c>
      <c r="BH144" s="154">
        <f>IF(U144="sníž. přenesená",N144,0)</f>
        <v>0</v>
      </c>
      <c r="BI144" s="154">
        <f>IF(U144="nulová",N144,0)</f>
        <v>0</v>
      </c>
      <c r="BJ144" s="24" t="s">
        <v>85</v>
      </c>
      <c r="BK144" s="154">
        <f>ROUND(L144*K144,2)</f>
        <v>0</v>
      </c>
      <c r="BL144" s="24" t="s">
        <v>241</v>
      </c>
      <c r="BM144" s="24" t="s">
        <v>412</v>
      </c>
    </row>
    <row r="145" spans="2:63" s="10" customFormat="1" ht="29.85" customHeight="1">
      <c r="B145" s="215"/>
      <c r="C145" s="216"/>
      <c r="D145" s="226" t="s">
        <v>207</v>
      </c>
      <c r="E145" s="226"/>
      <c r="F145" s="226"/>
      <c r="G145" s="226"/>
      <c r="H145" s="226"/>
      <c r="I145" s="226"/>
      <c r="J145" s="226"/>
      <c r="K145" s="226"/>
      <c r="L145" s="226"/>
      <c r="M145" s="226"/>
      <c r="N145" s="278">
        <f>BK145</f>
        <v>0</v>
      </c>
      <c r="O145" s="279"/>
      <c r="P145" s="279"/>
      <c r="Q145" s="279"/>
      <c r="R145" s="219"/>
      <c r="T145" s="220"/>
      <c r="U145" s="216"/>
      <c r="V145" s="216"/>
      <c r="W145" s="221">
        <f>SUM(W146:W172)</f>
        <v>0</v>
      </c>
      <c r="X145" s="216"/>
      <c r="Y145" s="221">
        <f>SUM(Y146:Y172)</f>
        <v>32.869515</v>
      </c>
      <c r="Z145" s="216"/>
      <c r="AA145" s="222">
        <f>SUM(AA146:AA172)</f>
        <v>0</v>
      </c>
      <c r="AR145" s="223" t="s">
        <v>85</v>
      </c>
      <c r="AT145" s="224" t="s">
        <v>77</v>
      </c>
      <c r="AU145" s="224" t="s">
        <v>85</v>
      </c>
      <c r="AY145" s="223" t="s">
        <v>236</v>
      </c>
      <c r="BK145" s="225">
        <f>SUM(BK146:BK172)</f>
        <v>0</v>
      </c>
    </row>
    <row r="146" spans="2:65" s="1" customFormat="1" ht="16.5" customHeight="1">
      <c r="B146" s="48"/>
      <c r="C146" s="229" t="s">
        <v>265</v>
      </c>
      <c r="D146" s="229" t="s">
        <v>237</v>
      </c>
      <c r="E146" s="230" t="s">
        <v>416</v>
      </c>
      <c r="F146" s="231" t="s">
        <v>417</v>
      </c>
      <c r="G146" s="231"/>
      <c r="H146" s="231"/>
      <c r="I146" s="231"/>
      <c r="J146" s="232" t="s">
        <v>240</v>
      </c>
      <c r="K146" s="233">
        <v>55.1</v>
      </c>
      <c r="L146" s="234">
        <v>0</v>
      </c>
      <c r="M146" s="235"/>
      <c r="N146" s="233">
        <f>ROUND(L146*K146,2)</f>
        <v>0</v>
      </c>
      <c r="O146" s="233"/>
      <c r="P146" s="233"/>
      <c r="Q146" s="233"/>
      <c r="R146" s="50"/>
      <c r="T146" s="236" t="s">
        <v>21</v>
      </c>
      <c r="U146" s="58" t="s">
        <v>43</v>
      </c>
      <c r="V146" s="49"/>
      <c r="W146" s="237">
        <f>V146*K146</f>
        <v>0</v>
      </c>
      <c r="X146" s="237">
        <v>0.378</v>
      </c>
      <c r="Y146" s="237">
        <f>X146*K146</f>
        <v>20.8278</v>
      </c>
      <c r="Z146" s="237">
        <v>0</v>
      </c>
      <c r="AA146" s="238">
        <f>Z146*K146</f>
        <v>0</v>
      </c>
      <c r="AR146" s="24" t="s">
        <v>241</v>
      </c>
      <c r="AT146" s="24" t="s">
        <v>237</v>
      </c>
      <c r="AU146" s="24" t="s">
        <v>90</v>
      </c>
      <c r="AY146" s="24" t="s">
        <v>236</v>
      </c>
      <c r="BE146" s="154">
        <f>IF(U146="základní",N146,0)</f>
        <v>0</v>
      </c>
      <c r="BF146" s="154">
        <f>IF(U146="snížená",N146,0)</f>
        <v>0</v>
      </c>
      <c r="BG146" s="154">
        <f>IF(U146="zákl. přenesená",N146,0)</f>
        <v>0</v>
      </c>
      <c r="BH146" s="154">
        <f>IF(U146="sníž. přenesená",N146,0)</f>
        <v>0</v>
      </c>
      <c r="BI146" s="154">
        <f>IF(U146="nulová",N146,0)</f>
        <v>0</v>
      </c>
      <c r="BJ146" s="24" t="s">
        <v>85</v>
      </c>
      <c r="BK146" s="154">
        <f>ROUND(L146*K146,2)</f>
        <v>0</v>
      </c>
      <c r="BL146" s="24" t="s">
        <v>241</v>
      </c>
      <c r="BM146" s="24" t="s">
        <v>418</v>
      </c>
    </row>
    <row r="147" spans="2:51" s="11" customFormat="1" ht="16.5" customHeight="1">
      <c r="B147" s="239"/>
      <c r="C147" s="240"/>
      <c r="D147" s="240"/>
      <c r="E147" s="241" t="s">
        <v>21</v>
      </c>
      <c r="F147" s="242" t="s">
        <v>419</v>
      </c>
      <c r="G147" s="243"/>
      <c r="H147" s="243"/>
      <c r="I147" s="243"/>
      <c r="J147" s="240"/>
      <c r="K147" s="241" t="s">
        <v>21</v>
      </c>
      <c r="L147" s="240"/>
      <c r="M147" s="240"/>
      <c r="N147" s="240"/>
      <c r="O147" s="240"/>
      <c r="P147" s="240"/>
      <c r="Q147" s="240"/>
      <c r="R147" s="244"/>
      <c r="T147" s="245"/>
      <c r="U147" s="240"/>
      <c r="V147" s="240"/>
      <c r="W147" s="240"/>
      <c r="X147" s="240"/>
      <c r="Y147" s="240"/>
      <c r="Z147" s="240"/>
      <c r="AA147" s="246"/>
      <c r="AT147" s="247" t="s">
        <v>244</v>
      </c>
      <c r="AU147" s="247" t="s">
        <v>90</v>
      </c>
      <c r="AV147" s="11" t="s">
        <v>85</v>
      </c>
      <c r="AW147" s="11" t="s">
        <v>35</v>
      </c>
      <c r="AX147" s="11" t="s">
        <v>78</v>
      </c>
      <c r="AY147" s="247" t="s">
        <v>236</v>
      </c>
    </row>
    <row r="148" spans="2:51" s="11" customFormat="1" ht="16.5" customHeight="1">
      <c r="B148" s="239"/>
      <c r="C148" s="240"/>
      <c r="D148" s="240"/>
      <c r="E148" s="241" t="s">
        <v>21</v>
      </c>
      <c r="F148" s="257" t="s">
        <v>249</v>
      </c>
      <c r="G148" s="240"/>
      <c r="H148" s="240"/>
      <c r="I148" s="240"/>
      <c r="J148" s="240"/>
      <c r="K148" s="241" t="s">
        <v>21</v>
      </c>
      <c r="L148" s="240"/>
      <c r="M148" s="240"/>
      <c r="N148" s="240"/>
      <c r="O148" s="240"/>
      <c r="P148" s="240"/>
      <c r="Q148" s="240"/>
      <c r="R148" s="244"/>
      <c r="T148" s="245"/>
      <c r="U148" s="240"/>
      <c r="V148" s="240"/>
      <c r="W148" s="240"/>
      <c r="X148" s="240"/>
      <c r="Y148" s="240"/>
      <c r="Z148" s="240"/>
      <c r="AA148" s="246"/>
      <c r="AT148" s="247" t="s">
        <v>244</v>
      </c>
      <c r="AU148" s="247" t="s">
        <v>90</v>
      </c>
      <c r="AV148" s="11" t="s">
        <v>85</v>
      </c>
      <c r="AW148" s="11" t="s">
        <v>35</v>
      </c>
      <c r="AX148" s="11" t="s">
        <v>78</v>
      </c>
      <c r="AY148" s="247" t="s">
        <v>236</v>
      </c>
    </row>
    <row r="149" spans="2:51" s="12" customFormat="1" ht="16.5" customHeight="1">
      <c r="B149" s="248"/>
      <c r="C149" s="249"/>
      <c r="D149" s="249"/>
      <c r="E149" s="250" t="s">
        <v>21</v>
      </c>
      <c r="F149" s="251" t="s">
        <v>536</v>
      </c>
      <c r="G149" s="249"/>
      <c r="H149" s="249"/>
      <c r="I149" s="249"/>
      <c r="J149" s="249"/>
      <c r="K149" s="252">
        <v>55.1</v>
      </c>
      <c r="L149" s="249"/>
      <c r="M149" s="249"/>
      <c r="N149" s="249"/>
      <c r="O149" s="249"/>
      <c r="P149" s="249"/>
      <c r="Q149" s="249"/>
      <c r="R149" s="253"/>
      <c r="T149" s="254"/>
      <c r="U149" s="249"/>
      <c r="V149" s="249"/>
      <c r="W149" s="249"/>
      <c r="X149" s="249"/>
      <c r="Y149" s="249"/>
      <c r="Z149" s="249"/>
      <c r="AA149" s="255"/>
      <c r="AT149" s="256" t="s">
        <v>244</v>
      </c>
      <c r="AU149" s="256" t="s">
        <v>90</v>
      </c>
      <c r="AV149" s="12" t="s">
        <v>90</v>
      </c>
      <c r="AW149" s="12" t="s">
        <v>35</v>
      </c>
      <c r="AX149" s="12" t="s">
        <v>85</v>
      </c>
      <c r="AY149" s="256" t="s">
        <v>236</v>
      </c>
    </row>
    <row r="150" spans="2:65" s="1" customFormat="1" ht="38.25" customHeight="1">
      <c r="B150" s="48"/>
      <c r="C150" s="229" t="s">
        <v>269</v>
      </c>
      <c r="D150" s="229" t="s">
        <v>237</v>
      </c>
      <c r="E150" s="230" t="s">
        <v>420</v>
      </c>
      <c r="F150" s="231" t="s">
        <v>421</v>
      </c>
      <c r="G150" s="231"/>
      <c r="H150" s="231"/>
      <c r="I150" s="231"/>
      <c r="J150" s="232" t="s">
        <v>240</v>
      </c>
      <c r="K150" s="233">
        <v>55.1</v>
      </c>
      <c r="L150" s="234">
        <v>0</v>
      </c>
      <c r="M150" s="235"/>
      <c r="N150" s="233">
        <f>ROUND(L150*K150,2)</f>
        <v>0</v>
      </c>
      <c r="O150" s="233"/>
      <c r="P150" s="233"/>
      <c r="Q150" s="233"/>
      <c r="R150" s="50"/>
      <c r="T150" s="236" t="s">
        <v>21</v>
      </c>
      <c r="U150" s="58" t="s">
        <v>43</v>
      </c>
      <c r="V150" s="49"/>
      <c r="W150" s="237">
        <f>V150*K150</f>
        <v>0</v>
      </c>
      <c r="X150" s="237">
        <v>0.08425</v>
      </c>
      <c r="Y150" s="237">
        <f>X150*K150</f>
        <v>4.642175000000001</v>
      </c>
      <c r="Z150" s="237">
        <v>0</v>
      </c>
      <c r="AA150" s="238">
        <f>Z150*K150</f>
        <v>0</v>
      </c>
      <c r="AR150" s="24" t="s">
        <v>241</v>
      </c>
      <c r="AT150" s="24" t="s">
        <v>237</v>
      </c>
      <c r="AU150" s="24" t="s">
        <v>90</v>
      </c>
      <c r="AY150" s="24" t="s">
        <v>236</v>
      </c>
      <c r="BE150" s="154">
        <f>IF(U150="základní",N150,0)</f>
        <v>0</v>
      </c>
      <c r="BF150" s="154">
        <f>IF(U150="snížená",N150,0)</f>
        <v>0</v>
      </c>
      <c r="BG150" s="154">
        <f>IF(U150="zákl. přenesená",N150,0)</f>
        <v>0</v>
      </c>
      <c r="BH150" s="154">
        <f>IF(U150="sníž. přenesená",N150,0)</f>
        <v>0</v>
      </c>
      <c r="BI150" s="154">
        <f>IF(U150="nulová",N150,0)</f>
        <v>0</v>
      </c>
      <c r="BJ150" s="24" t="s">
        <v>85</v>
      </c>
      <c r="BK150" s="154">
        <f>ROUND(L150*K150,2)</f>
        <v>0</v>
      </c>
      <c r="BL150" s="24" t="s">
        <v>241</v>
      </c>
      <c r="BM150" s="24" t="s">
        <v>422</v>
      </c>
    </row>
    <row r="151" spans="2:51" s="11" customFormat="1" ht="16.5" customHeight="1">
      <c r="B151" s="239"/>
      <c r="C151" s="240"/>
      <c r="D151" s="240"/>
      <c r="E151" s="241" t="s">
        <v>21</v>
      </c>
      <c r="F151" s="242" t="s">
        <v>419</v>
      </c>
      <c r="G151" s="243"/>
      <c r="H151" s="243"/>
      <c r="I151" s="243"/>
      <c r="J151" s="240"/>
      <c r="K151" s="241" t="s">
        <v>21</v>
      </c>
      <c r="L151" s="240"/>
      <c r="M151" s="240"/>
      <c r="N151" s="240"/>
      <c r="O151" s="240"/>
      <c r="P151" s="240"/>
      <c r="Q151" s="240"/>
      <c r="R151" s="244"/>
      <c r="T151" s="245"/>
      <c r="U151" s="240"/>
      <c r="V151" s="240"/>
      <c r="W151" s="240"/>
      <c r="X151" s="240"/>
      <c r="Y151" s="240"/>
      <c r="Z151" s="240"/>
      <c r="AA151" s="246"/>
      <c r="AT151" s="247" t="s">
        <v>244</v>
      </c>
      <c r="AU151" s="247" t="s">
        <v>90</v>
      </c>
      <c r="AV151" s="11" t="s">
        <v>85</v>
      </c>
      <c r="AW151" s="11" t="s">
        <v>35</v>
      </c>
      <c r="AX151" s="11" t="s">
        <v>78</v>
      </c>
      <c r="AY151" s="247" t="s">
        <v>236</v>
      </c>
    </row>
    <row r="152" spans="2:51" s="11" customFormat="1" ht="16.5" customHeight="1">
      <c r="B152" s="239"/>
      <c r="C152" s="240"/>
      <c r="D152" s="240"/>
      <c r="E152" s="241" t="s">
        <v>21</v>
      </c>
      <c r="F152" s="257" t="s">
        <v>249</v>
      </c>
      <c r="G152" s="240"/>
      <c r="H152" s="240"/>
      <c r="I152" s="240"/>
      <c r="J152" s="240"/>
      <c r="K152" s="241" t="s">
        <v>21</v>
      </c>
      <c r="L152" s="240"/>
      <c r="M152" s="240"/>
      <c r="N152" s="240"/>
      <c r="O152" s="240"/>
      <c r="P152" s="240"/>
      <c r="Q152" s="240"/>
      <c r="R152" s="244"/>
      <c r="T152" s="245"/>
      <c r="U152" s="240"/>
      <c r="V152" s="240"/>
      <c r="W152" s="240"/>
      <c r="X152" s="240"/>
      <c r="Y152" s="240"/>
      <c r="Z152" s="240"/>
      <c r="AA152" s="246"/>
      <c r="AT152" s="247" t="s">
        <v>244</v>
      </c>
      <c r="AU152" s="247" t="s">
        <v>90</v>
      </c>
      <c r="AV152" s="11" t="s">
        <v>85</v>
      </c>
      <c r="AW152" s="11" t="s">
        <v>35</v>
      </c>
      <c r="AX152" s="11" t="s">
        <v>78</v>
      </c>
      <c r="AY152" s="247" t="s">
        <v>236</v>
      </c>
    </row>
    <row r="153" spans="2:51" s="12" customFormat="1" ht="16.5" customHeight="1">
      <c r="B153" s="248"/>
      <c r="C153" s="249"/>
      <c r="D153" s="249"/>
      <c r="E153" s="250" t="s">
        <v>21</v>
      </c>
      <c r="F153" s="251" t="s">
        <v>536</v>
      </c>
      <c r="G153" s="249"/>
      <c r="H153" s="249"/>
      <c r="I153" s="249"/>
      <c r="J153" s="249"/>
      <c r="K153" s="252">
        <v>55.1</v>
      </c>
      <c r="L153" s="249"/>
      <c r="M153" s="249"/>
      <c r="N153" s="249"/>
      <c r="O153" s="249"/>
      <c r="P153" s="249"/>
      <c r="Q153" s="249"/>
      <c r="R153" s="253"/>
      <c r="T153" s="254"/>
      <c r="U153" s="249"/>
      <c r="V153" s="249"/>
      <c r="W153" s="249"/>
      <c r="X153" s="249"/>
      <c r="Y153" s="249"/>
      <c r="Z153" s="249"/>
      <c r="AA153" s="255"/>
      <c r="AT153" s="256" t="s">
        <v>244</v>
      </c>
      <c r="AU153" s="256" t="s">
        <v>90</v>
      </c>
      <c r="AV153" s="12" t="s">
        <v>90</v>
      </c>
      <c r="AW153" s="12" t="s">
        <v>35</v>
      </c>
      <c r="AX153" s="12" t="s">
        <v>85</v>
      </c>
      <c r="AY153" s="256" t="s">
        <v>236</v>
      </c>
    </row>
    <row r="154" spans="2:65" s="1" customFormat="1" ht="25.5" customHeight="1">
      <c r="B154" s="48"/>
      <c r="C154" s="271" t="s">
        <v>274</v>
      </c>
      <c r="D154" s="271" t="s">
        <v>385</v>
      </c>
      <c r="E154" s="272" t="s">
        <v>423</v>
      </c>
      <c r="F154" s="273" t="s">
        <v>424</v>
      </c>
      <c r="G154" s="273"/>
      <c r="H154" s="273"/>
      <c r="I154" s="273"/>
      <c r="J154" s="274" t="s">
        <v>240</v>
      </c>
      <c r="K154" s="275">
        <v>13.8</v>
      </c>
      <c r="L154" s="276">
        <v>0</v>
      </c>
      <c r="M154" s="277"/>
      <c r="N154" s="275">
        <f>ROUND(L154*K154,2)</f>
        <v>0</v>
      </c>
      <c r="O154" s="233"/>
      <c r="P154" s="233"/>
      <c r="Q154" s="233"/>
      <c r="R154" s="50"/>
      <c r="T154" s="236" t="s">
        <v>21</v>
      </c>
      <c r="U154" s="58" t="s">
        <v>43</v>
      </c>
      <c r="V154" s="49"/>
      <c r="W154" s="237">
        <f>V154*K154</f>
        <v>0</v>
      </c>
      <c r="X154" s="237">
        <v>0.131</v>
      </c>
      <c r="Y154" s="237">
        <f>X154*K154</f>
        <v>1.8078</v>
      </c>
      <c r="Z154" s="237">
        <v>0</v>
      </c>
      <c r="AA154" s="238">
        <f>Z154*K154</f>
        <v>0</v>
      </c>
      <c r="AR154" s="24" t="s">
        <v>274</v>
      </c>
      <c r="AT154" s="24" t="s">
        <v>385</v>
      </c>
      <c r="AU154" s="24" t="s">
        <v>90</v>
      </c>
      <c r="AY154" s="24" t="s">
        <v>236</v>
      </c>
      <c r="BE154" s="154">
        <f>IF(U154="základní",N154,0)</f>
        <v>0</v>
      </c>
      <c r="BF154" s="154">
        <f>IF(U154="snížená",N154,0)</f>
        <v>0</v>
      </c>
      <c r="BG154" s="154">
        <f>IF(U154="zákl. přenesená",N154,0)</f>
        <v>0</v>
      </c>
      <c r="BH154" s="154">
        <f>IF(U154="sníž. přenesená",N154,0)</f>
        <v>0</v>
      </c>
      <c r="BI154" s="154">
        <f>IF(U154="nulová",N154,0)</f>
        <v>0</v>
      </c>
      <c r="BJ154" s="24" t="s">
        <v>85</v>
      </c>
      <c r="BK154" s="154">
        <f>ROUND(L154*K154,2)</f>
        <v>0</v>
      </c>
      <c r="BL154" s="24" t="s">
        <v>241</v>
      </c>
      <c r="BM154" s="24" t="s">
        <v>425</v>
      </c>
    </row>
    <row r="155" spans="2:51" s="11" customFormat="1" ht="16.5" customHeight="1">
      <c r="B155" s="239"/>
      <c r="C155" s="240"/>
      <c r="D155" s="240"/>
      <c r="E155" s="241" t="s">
        <v>21</v>
      </c>
      <c r="F155" s="242" t="s">
        <v>419</v>
      </c>
      <c r="G155" s="243"/>
      <c r="H155" s="243"/>
      <c r="I155" s="243"/>
      <c r="J155" s="240"/>
      <c r="K155" s="241" t="s">
        <v>21</v>
      </c>
      <c r="L155" s="240"/>
      <c r="M155" s="240"/>
      <c r="N155" s="240"/>
      <c r="O155" s="240"/>
      <c r="P155" s="240"/>
      <c r="Q155" s="240"/>
      <c r="R155" s="244"/>
      <c r="T155" s="245"/>
      <c r="U155" s="240"/>
      <c r="V155" s="240"/>
      <c r="W155" s="240"/>
      <c r="X155" s="240"/>
      <c r="Y155" s="240"/>
      <c r="Z155" s="240"/>
      <c r="AA155" s="246"/>
      <c r="AT155" s="247" t="s">
        <v>244</v>
      </c>
      <c r="AU155" s="247" t="s">
        <v>90</v>
      </c>
      <c r="AV155" s="11" t="s">
        <v>85</v>
      </c>
      <c r="AW155" s="11" t="s">
        <v>35</v>
      </c>
      <c r="AX155" s="11" t="s">
        <v>78</v>
      </c>
      <c r="AY155" s="247" t="s">
        <v>236</v>
      </c>
    </row>
    <row r="156" spans="2:51" s="11" customFormat="1" ht="16.5" customHeight="1">
      <c r="B156" s="239"/>
      <c r="C156" s="240"/>
      <c r="D156" s="240"/>
      <c r="E156" s="241" t="s">
        <v>21</v>
      </c>
      <c r="F156" s="257" t="s">
        <v>249</v>
      </c>
      <c r="G156" s="240"/>
      <c r="H156" s="240"/>
      <c r="I156" s="240"/>
      <c r="J156" s="240"/>
      <c r="K156" s="241" t="s">
        <v>21</v>
      </c>
      <c r="L156" s="240"/>
      <c r="M156" s="240"/>
      <c r="N156" s="240"/>
      <c r="O156" s="240"/>
      <c r="P156" s="240"/>
      <c r="Q156" s="240"/>
      <c r="R156" s="244"/>
      <c r="T156" s="245"/>
      <c r="U156" s="240"/>
      <c r="V156" s="240"/>
      <c r="W156" s="240"/>
      <c r="X156" s="240"/>
      <c r="Y156" s="240"/>
      <c r="Z156" s="240"/>
      <c r="AA156" s="246"/>
      <c r="AT156" s="247" t="s">
        <v>244</v>
      </c>
      <c r="AU156" s="247" t="s">
        <v>90</v>
      </c>
      <c r="AV156" s="11" t="s">
        <v>85</v>
      </c>
      <c r="AW156" s="11" t="s">
        <v>35</v>
      </c>
      <c r="AX156" s="11" t="s">
        <v>78</v>
      </c>
      <c r="AY156" s="247" t="s">
        <v>236</v>
      </c>
    </row>
    <row r="157" spans="2:51" s="11" customFormat="1" ht="25.5" customHeight="1">
      <c r="B157" s="239"/>
      <c r="C157" s="240"/>
      <c r="D157" s="240"/>
      <c r="E157" s="241" t="s">
        <v>21</v>
      </c>
      <c r="F157" s="257" t="s">
        <v>539</v>
      </c>
      <c r="G157" s="240"/>
      <c r="H157" s="240"/>
      <c r="I157" s="240"/>
      <c r="J157" s="240"/>
      <c r="K157" s="241" t="s">
        <v>21</v>
      </c>
      <c r="L157" s="240"/>
      <c r="M157" s="240"/>
      <c r="N157" s="240"/>
      <c r="O157" s="240"/>
      <c r="P157" s="240"/>
      <c r="Q157" s="240"/>
      <c r="R157" s="244"/>
      <c r="T157" s="245"/>
      <c r="U157" s="240"/>
      <c r="V157" s="240"/>
      <c r="W157" s="240"/>
      <c r="X157" s="240"/>
      <c r="Y157" s="240"/>
      <c r="Z157" s="240"/>
      <c r="AA157" s="246"/>
      <c r="AT157" s="247" t="s">
        <v>244</v>
      </c>
      <c r="AU157" s="247" t="s">
        <v>90</v>
      </c>
      <c r="AV157" s="11" t="s">
        <v>85</v>
      </c>
      <c r="AW157" s="11" t="s">
        <v>35</v>
      </c>
      <c r="AX157" s="11" t="s">
        <v>78</v>
      </c>
      <c r="AY157" s="247" t="s">
        <v>236</v>
      </c>
    </row>
    <row r="158" spans="2:51" s="11" customFormat="1" ht="16.5" customHeight="1">
      <c r="B158" s="239"/>
      <c r="C158" s="240"/>
      <c r="D158" s="240"/>
      <c r="E158" s="241" t="s">
        <v>21</v>
      </c>
      <c r="F158" s="257" t="s">
        <v>540</v>
      </c>
      <c r="G158" s="240"/>
      <c r="H158" s="240"/>
      <c r="I158" s="240"/>
      <c r="J158" s="240"/>
      <c r="K158" s="241" t="s">
        <v>21</v>
      </c>
      <c r="L158" s="240"/>
      <c r="M158" s="240"/>
      <c r="N158" s="240"/>
      <c r="O158" s="240"/>
      <c r="P158" s="240"/>
      <c r="Q158" s="240"/>
      <c r="R158" s="244"/>
      <c r="T158" s="245"/>
      <c r="U158" s="240"/>
      <c r="V158" s="240"/>
      <c r="W158" s="240"/>
      <c r="X158" s="240"/>
      <c r="Y158" s="240"/>
      <c r="Z158" s="240"/>
      <c r="AA158" s="246"/>
      <c r="AT158" s="247" t="s">
        <v>244</v>
      </c>
      <c r="AU158" s="247" t="s">
        <v>90</v>
      </c>
      <c r="AV158" s="11" t="s">
        <v>85</v>
      </c>
      <c r="AW158" s="11" t="s">
        <v>35</v>
      </c>
      <c r="AX158" s="11" t="s">
        <v>78</v>
      </c>
      <c r="AY158" s="247" t="s">
        <v>236</v>
      </c>
    </row>
    <row r="159" spans="2:51" s="12" customFormat="1" ht="16.5" customHeight="1">
      <c r="B159" s="248"/>
      <c r="C159" s="249"/>
      <c r="D159" s="249"/>
      <c r="E159" s="250" t="s">
        <v>21</v>
      </c>
      <c r="F159" s="251" t="s">
        <v>541</v>
      </c>
      <c r="G159" s="249"/>
      <c r="H159" s="249"/>
      <c r="I159" s="249"/>
      <c r="J159" s="249"/>
      <c r="K159" s="252">
        <v>13.8</v>
      </c>
      <c r="L159" s="249"/>
      <c r="M159" s="249"/>
      <c r="N159" s="249"/>
      <c r="O159" s="249"/>
      <c r="P159" s="249"/>
      <c r="Q159" s="249"/>
      <c r="R159" s="253"/>
      <c r="T159" s="254"/>
      <c r="U159" s="249"/>
      <c r="V159" s="249"/>
      <c r="W159" s="249"/>
      <c r="X159" s="249"/>
      <c r="Y159" s="249"/>
      <c r="Z159" s="249"/>
      <c r="AA159" s="255"/>
      <c r="AT159" s="256" t="s">
        <v>244</v>
      </c>
      <c r="AU159" s="256" t="s">
        <v>90</v>
      </c>
      <c r="AV159" s="12" t="s">
        <v>90</v>
      </c>
      <c r="AW159" s="12" t="s">
        <v>35</v>
      </c>
      <c r="AX159" s="12" t="s">
        <v>85</v>
      </c>
      <c r="AY159" s="256" t="s">
        <v>236</v>
      </c>
    </row>
    <row r="160" spans="2:51" s="11" customFormat="1" ht="16.5" customHeight="1">
      <c r="B160" s="239"/>
      <c r="C160" s="240"/>
      <c r="D160" s="240"/>
      <c r="E160" s="241" t="s">
        <v>21</v>
      </c>
      <c r="F160" s="257" t="s">
        <v>427</v>
      </c>
      <c r="G160" s="240"/>
      <c r="H160" s="240"/>
      <c r="I160" s="240"/>
      <c r="J160" s="240"/>
      <c r="K160" s="241" t="s">
        <v>21</v>
      </c>
      <c r="L160" s="240"/>
      <c r="M160" s="240"/>
      <c r="N160" s="240"/>
      <c r="O160" s="240"/>
      <c r="P160" s="240"/>
      <c r="Q160" s="240"/>
      <c r="R160" s="244"/>
      <c r="T160" s="245"/>
      <c r="U160" s="240"/>
      <c r="V160" s="240"/>
      <c r="W160" s="240"/>
      <c r="X160" s="240"/>
      <c r="Y160" s="240"/>
      <c r="Z160" s="240"/>
      <c r="AA160" s="246"/>
      <c r="AT160" s="247" t="s">
        <v>244</v>
      </c>
      <c r="AU160" s="247" t="s">
        <v>90</v>
      </c>
      <c r="AV160" s="11" t="s">
        <v>85</v>
      </c>
      <c r="AW160" s="11" t="s">
        <v>35</v>
      </c>
      <c r="AX160" s="11" t="s">
        <v>78</v>
      </c>
      <c r="AY160" s="247" t="s">
        <v>236</v>
      </c>
    </row>
    <row r="161" spans="2:65" s="1" customFormat="1" ht="25.5" customHeight="1">
      <c r="B161" s="48"/>
      <c r="C161" s="271" t="s">
        <v>278</v>
      </c>
      <c r="D161" s="271" t="s">
        <v>385</v>
      </c>
      <c r="E161" s="272" t="s">
        <v>542</v>
      </c>
      <c r="F161" s="273" t="s">
        <v>543</v>
      </c>
      <c r="G161" s="273"/>
      <c r="H161" s="273"/>
      <c r="I161" s="273"/>
      <c r="J161" s="274" t="s">
        <v>240</v>
      </c>
      <c r="K161" s="275">
        <v>34.71</v>
      </c>
      <c r="L161" s="276">
        <v>0</v>
      </c>
      <c r="M161" s="277"/>
      <c r="N161" s="275">
        <f>ROUND(L161*K161,2)</f>
        <v>0</v>
      </c>
      <c r="O161" s="233"/>
      <c r="P161" s="233"/>
      <c r="Q161" s="233"/>
      <c r="R161" s="50"/>
      <c r="T161" s="236" t="s">
        <v>21</v>
      </c>
      <c r="U161" s="58" t="s">
        <v>43</v>
      </c>
      <c r="V161" s="49"/>
      <c r="W161" s="237">
        <f>V161*K161</f>
        <v>0</v>
      </c>
      <c r="X161" s="237">
        <v>0.13</v>
      </c>
      <c r="Y161" s="237">
        <f>X161*K161</f>
        <v>4.512300000000001</v>
      </c>
      <c r="Z161" s="237">
        <v>0</v>
      </c>
      <c r="AA161" s="238">
        <f>Z161*K161</f>
        <v>0</v>
      </c>
      <c r="AR161" s="24" t="s">
        <v>274</v>
      </c>
      <c r="AT161" s="24" t="s">
        <v>385</v>
      </c>
      <c r="AU161" s="24" t="s">
        <v>90</v>
      </c>
      <c r="AY161" s="24" t="s">
        <v>236</v>
      </c>
      <c r="BE161" s="154">
        <f>IF(U161="základní",N161,0)</f>
        <v>0</v>
      </c>
      <c r="BF161" s="154">
        <f>IF(U161="snížená",N161,0)</f>
        <v>0</v>
      </c>
      <c r="BG161" s="154">
        <f>IF(U161="zákl. přenesená",N161,0)</f>
        <v>0</v>
      </c>
      <c r="BH161" s="154">
        <f>IF(U161="sníž. přenesená",N161,0)</f>
        <v>0</v>
      </c>
      <c r="BI161" s="154">
        <f>IF(U161="nulová",N161,0)</f>
        <v>0</v>
      </c>
      <c r="BJ161" s="24" t="s">
        <v>85</v>
      </c>
      <c r="BK161" s="154">
        <f>ROUND(L161*K161,2)</f>
        <v>0</v>
      </c>
      <c r="BL161" s="24" t="s">
        <v>241</v>
      </c>
      <c r="BM161" s="24" t="s">
        <v>430</v>
      </c>
    </row>
    <row r="162" spans="2:51" s="11" customFormat="1" ht="16.5" customHeight="1">
      <c r="B162" s="239"/>
      <c r="C162" s="240"/>
      <c r="D162" s="240"/>
      <c r="E162" s="241" t="s">
        <v>21</v>
      </c>
      <c r="F162" s="242" t="s">
        <v>419</v>
      </c>
      <c r="G162" s="243"/>
      <c r="H162" s="243"/>
      <c r="I162" s="243"/>
      <c r="J162" s="240"/>
      <c r="K162" s="241" t="s">
        <v>21</v>
      </c>
      <c r="L162" s="240"/>
      <c r="M162" s="240"/>
      <c r="N162" s="240"/>
      <c r="O162" s="240"/>
      <c r="P162" s="240"/>
      <c r="Q162" s="240"/>
      <c r="R162" s="244"/>
      <c r="T162" s="245"/>
      <c r="U162" s="240"/>
      <c r="V162" s="240"/>
      <c r="W162" s="240"/>
      <c r="X162" s="240"/>
      <c r="Y162" s="240"/>
      <c r="Z162" s="240"/>
      <c r="AA162" s="246"/>
      <c r="AT162" s="247" t="s">
        <v>244</v>
      </c>
      <c r="AU162" s="247" t="s">
        <v>90</v>
      </c>
      <c r="AV162" s="11" t="s">
        <v>85</v>
      </c>
      <c r="AW162" s="11" t="s">
        <v>35</v>
      </c>
      <c r="AX162" s="11" t="s">
        <v>78</v>
      </c>
      <c r="AY162" s="247" t="s">
        <v>236</v>
      </c>
    </row>
    <row r="163" spans="2:51" s="11" customFormat="1" ht="16.5" customHeight="1">
      <c r="B163" s="239"/>
      <c r="C163" s="240"/>
      <c r="D163" s="240"/>
      <c r="E163" s="241" t="s">
        <v>21</v>
      </c>
      <c r="F163" s="257" t="s">
        <v>249</v>
      </c>
      <c r="G163" s="240"/>
      <c r="H163" s="240"/>
      <c r="I163" s="240"/>
      <c r="J163" s="240"/>
      <c r="K163" s="241" t="s">
        <v>21</v>
      </c>
      <c r="L163" s="240"/>
      <c r="M163" s="240"/>
      <c r="N163" s="240"/>
      <c r="O163" s="240"/>
      <c r="P163" s="240"/>
      <c r="Q163" s="240"/>
      <c r="R163" s="244"/>
      <c r="T163" s="245"/>
      <c r="U163" s="240"/>
      <c r="V163" s="240"/>
      <c r="W163" s="240"/>
      <c r="X163" s="240"/>
      <c r="Y163" s="240"/>
      <c r="Z163" s="240"/>
      <c r="AA163" s="246"/>
      <c r="AT163" s="247" t="s">
        <v>244</v>
      </c>
      <c r="AU163" s="247" t="s">
        <v>90</v>
      </c>
      <c r="AV163" s="11" t="s">
        <v>85</v>
      </c>
      <c r="AW163" s="11" t="s">
        <v>35</v>
      </c>
      <c r="AX163" s="11" t="s">
        <v>78</v>
      </c>
      <c r="AY163" s="247" t="s">
        <v>236</v>
      </c>
    </row>
    <row r="164" spans="2:51" s="11" customFormat="1" ht="25.5" customHeight="1">
      <c r="B164" s="239"/>
      <c r="C164" s="240"/>
      <c r="D164" s="240"/>
      <c r="E164" s="241" t="s">
        <v>21</v>
      </c>
      <c r="F164" s="257" t="s">
        <v>544</v>
      </c>
      <c r="G164" s="240"/>
      <c r="H164" s="240"/>
      <c r="I164" s="240"/>
      <c r="J164" s="240"/>
      <c r="K164" s="241" t="s">
        <v>21</v>
      </c>
      <c r="L164" s="240"/>
      <c r="M164" s="240"/>
      <c r="N164" s="240"/>
      <c r="O164" s="240"/>
      <c r="P164" s="240"/>
      <c r="Q164" s="240"/>
      <c r="R164" s="244"/>
      <c r="T164" s="245"/>
      <c r="U164" s="240"/>
      <c r="V164" s="240"/>
      <c r="W164" s="240"/>
      <c r="X164" s="240"/>
      <c r="Y164" s="240"/>
      <c r="Z164" s="240"/>
      <c r="AA164" s="246"/>
      <c r="AT164" s="247" t="s">
        <v>244</v>
      </c>
      <c r="AU164" s="247" t="s">
        <v>90</v>
      </c>
      <c r="AV164" s="11" t="s">
        <v>85</v>
      </c>
      <c r="AW164" s="11" t="s">
        <v>35</v>
      </c>
      <c r="AX164" s="11" t="s">
        <v>78</v>
      </c>
      <c r="AY164" s="247" t="s">
        <v>236</v>
      </c>
    </row>
    <row r="165" spans="2:51" s="11" customFormat="1" ht="16.5" customHeight="1">
      <c r="B165" s="239"/>
      <c r="C165" s="240"/>
      <c r="D165" s="240"/>
      <c r="E165" s="241" t="s">
        <v>21</v>
      </c>
      <c r="F165" s="257" t="s">
        <v>540</v>
      </c>
      <c r="G165" s="240"/>
      <c r="H165" s="240"/>
      <c r="I165" s="240"/>
      <c r="J165" s="240"/>
      <c r="K165" s="241" t="s">
        <v>21</v>
      </c>
      <c r="L165" s="240"/>
      <c r="M165" s="240"/>
      <c r="N165" s="240"/>
      <c r="O165" s="240"/>
      <c r="P165" s="240"/>
      <c r="Q165" s="240"/>
      <c r="R165" s="244"/>
      <c r="T165" s="245"/>
      <c r="U165" s="240"/>
      <c r="V165" s="240"/>
      <c r="W165" s="240"/>
      <c r="X165" s="240"/>
      <c r="Y165" s="240"/>
      <c r="Z165" s="240"/>
      <c r="AA165" s="246"/>
      <c r="AT165" s="247" t="s">
        <v>244</v>
      </c>
      <c r="AU165" s="247" t="s">
        <v>90</v>
      </c>
      <c r="AV165" s="11" t="s">
        <v>85</v>
      </c>
      <c r="AW165" s="11" t="s">
        <v>35</v>
      </c>
      <c r="AX165" s="11" t="s">
        <v>78</v>
      </c>
      <c r="AY165" s="247" t="s">
        <v>236</v>
      </c>
    </row>
    <row r="166" spans="2:51" s="12" customFormat="1" ht="16.5" customHeight="1">
      <c r="B166" s="248"/>
      <c r="C166" s="249"/>
      <c r="D166" s="249"/>
      <c r="E166" s="250" t="s">
        <v>21</v>
      </c>
      <c r="F166" s="251" t="s">
        <v>545</v>
      </c>
      <c r="G166" s="249"/>
      <c r="H166" s="249"/>
      <c r="I166" s="249"/>
      <c r="J166" s="249"/>
      <c r="K166" s="252">
        <v>34.71</v>
      </c>
      <c r="L166" s="249"/>
      <c r="M166" s="249"/>
      <c r="N166" s="249"/>
      <c r="O166" s="249"/>
      <c r="P166" s="249"/>
      <c r="Q166" s="249"/>
      <c r="R166" s="253"/>
      <c r="T166" s="254"/>
      <c r="U166" s="249"/>
      <c r="V166" s="249"/>
      <c r="W166" s="249"/>
      <c r="X166" s="249"/>
      <c r="Y166" s="249"/>
      <c r="Z166" s="249"/>
      <c r="AA166" s="255"/>
      <c r="AT166" s="256" t="s">
        <v>244</v>
      </c>
      <c r="AU166" s="256" t="s">
        <v>90</v>
      </c>
      <c r="AV166" s="12" t="s">
        <v>90</v>
      </c>
      <c r="AW166" s="12" t="s">
        <v>35</v>
      </c>
      <c r="AX166" s="12" t="s">
        <v>85</v>
      </c>
      <c r="AY166" s="256" t="s">
        <v>236</v>
      </c>
    </row>
    <row r="167" spans="2:51" s="11" customFormat="1" ht="16.5" customHeight="1">
      <c r="B167" s="239"/>
      <c r="C167" s="240"/>
      <c r="D167" s="240"/>
      <c r="E167" s="241" t="s">
        <v>21</v>
      </c>
      <c r="F167" s="257" t="s">
        <v>427</v>
      </c>
      <c r="G167" s="240"/>
      <c r="H167" s="240"/>
      <c r="I167" s="240"/>
      <c r="J167" s="240"/>
      <c r="K167" s="241" t="s">
        <v>21</v>
      </c>
      <c r="L167" s="240"/>
      <c r="M167" s="240"/>
      <c r="N167" s="240"/>
      <c r="O167" s="240"/>
      <c r="P167" s="240"/>
      <c r="Q167" s="240"/>
      <c r="R167" s="244"/>
      <c r="T167" s="245"/>
      <c r="U167" s="240"/>
      <c r="V167" s="240"/>
      <c r="W167" s="240"/>
      <c r="X167" s="240"/>
      <c r="Y167" s="240"/>
      <c r="Z167" s="240"/>
      <c r="AA167" s="246"/>
      <c r="AT167" s="247" t="s">
        <v>244</v>
      </c>
      <c r="AU167" s="247" t="s">
        <v>90</v>
      </c>
      <c r="AV167" s="11" t="s">
        <v>85</v>
      </c>
      <c r="AW167" s="11" t="s">
        <v>35</v>
      </c>
      <c r="AX167" s="11" t="s">
        <v>78</v>
      </c>
      <c r="AY167" s="247" t="s">
        <v>236</v>
      </c>
    </row>
    <row r="168" spans="2:65" s="1" customFormat="1" ht="25.5" customHeight="1">
      <c r="B168" s="48"/>
      <c r="C168" s="271" t="s">
        <v>170</v>
      </c>
      <c r="D168" s="271" t="s">
        <v>385</v>
      </c>
      <c r="E168" s="272" t="s">
        <v>432</v>
      </c>
      <c r="F168" s="273" t="s">
        <v>433</v>
      </c>
      <c r="G168" s="273"/>
      <c r="H168" s="273"/>
      <c r="I168" s="273"/>
      <c r="J168" s="274" t="s">
        <v>240</v>
      </c>
      <c r="K168" s="275">
        <v>8.24</v>
      </c>
      <c r="L168" s="276">
        <v>0</v>
      </c>
      <c r="M168" s="277"/>
      <c r="N168" s="275">
        <f>ROUND(L168*K168,2)</f>
        <v>0</v>
      </c>
      <c r="O168" s="233"/>
      <c r="P168" s="233"/>
      <c r="Q168" s="233"/>
      <c r="R168" s="50"/>
      <c r="T168" s="236" t="s">
        <v>21</v>
      </c>
      <c r="U168" s="58" t="s">
        <v>43</v>
      </c>
      <c r="V168" s="49"/>
      <c r="W168" s="237">
        <f>V168*K168</f>
        <v>0</v>
      </c>
      <c r="X168" s="237">
        <v>0.131</v>
      </c>
      <c r="Y168" s="237">
        <f>X168*K168</f>
        <v>1.0794400000000002</v>
      </c>
      <c r="Z168" s="237">
        <v>0</v>
      </c>
      <c r="AA168" s="238">
        <f>Z168*K168</f>
        <v>0</v>
      </c>
      <c r="AR168" s="24" t="s">
        <v>274</v>
      </c>
      <c r="AT168" s="24" t="s">
        <v>385</v>
      </c>
      <c r="AU168" s="24" t="s">
        <v>90</v>
      </c>
      <c r="AY168" s="24" t="s">
        <v>236</v>
      </c>
      <c r="BE168" s="154">
        <f>IF(U168="základní",N168,0)</f>
        <v>0</v>
      </c>
      <c r="BF168" s="154">
        <f>IF(U168="snížená",N168,0)</f>
        <v>0</v>
      </c>
      <c r="BG168" s="154">
        <f>IF(U168="zákl. přenesená",N168,0)</f>
        <v>0</v>
      </c>
      <c r="BH168" s="154">
        <f>IF(U168="sníž. přenesená",N168,0)</f>
        <v>0</v>
      </c>
      <c r="BI168" s="154">
        <f>IF(U168="nulová",N168,0)</f>
        <v>0</v>
      </c>
      <c r="BJ168" s="24" t="s">
        <v>85</v>
      </c>
      <c r="BK168" s="154">
        <f>ROUND(L168*K168,2)</f>
        <v>0</v>
      </c>
      <c r="BL168" s="24" t="s">
        <v>241</v>
      </c>
      <c r="BM168" s="24" t="s">
        <v>434</v>
      </c>
    </row>
    <row r="169" spans="2:51" s="11" customFormat="1" ht="16.5" customHeight="1">
      <c r="B169" s="239"/>
      <c r="C169" s="240"/>
      <c r="D169" s="240"/>
      <c r="E169" s="241" t="s">
        <v>21</v>
      </c>
      <c r="F169" s="242" t="s">
        <v>419</v>
      </c>
      <c r="G169" s="243"/>
      <c r="H169" s="243"/>
      <c r="I169" s="243"/>
      <c r="J169" s="240"/>
      <c r="K169" s="241" t="s">
        <v>21</v>
      </c>
      <c r="L169" s="240"/>
      <c r="M169" s="240"/>
      <c r="N169" s="240"/>
      <c r="O169" s="240"/>
      <c r="P169" s="240"/>
      <c r="Q169" s="240"/>
      <c r="R169" s="244"/>
      <c r="T169" s="245"/>
      <c r="U169" s="240"/>
      <c r="V169" s="240"/>
      <c r="W169" s="240"/>
      <c r="X169" s="240"/>
      <c r="Y169" s="240"/>
      <c r="Z169" s="240"/>
      <c r="AA169" s="246"/>
      <c r="AT169" s="247" t="s">
        <v>244</v>
      </c>
      <c r="AU169" s="247" t="s">
        <v>90</v>
      </c>
      <c r="AV169" s="11" t="s">
        <v>85</v>
      </c>
      <c r="AW169" s="11" t="s">
        <v>35</v>
      </c>
      <c r="AX169" s="11" t="s">
        <v>78</v>
      </c>
      <c r="AY169" s="247" t="s">
        <v>236</v>
      </c>
    </row>
    <row r="170" spans="2:51" s="11" customFormat="1" ht="16.5" customHeight="1">
      <c r="B170" s="239"/>
      <c r="C170" s="240"/>
      <c r="D170" s="240"/>
      <c r="E170" s="241" t="s">
        <v>21</v>
      </c>
      <c r="F170" s="257" t="s">
        <v>249</v>
      </c>
      <c r="G170" s="240"/>
      <c r="H170" s="240"/>
      <c r="I170" s="240"/>
      <c r="J170" s="240"/>
      <c r="K170" s="241" t="s">
        <v>21</v>
      </c>
      <c r="L170" s="240"/>
      <c r="M170" s="240"/>
      <c r="N170" s="240"/>
      <c r="O170" s="240"/>
      <c r="P170" s="240"/>
      <c r="Q170" s="240"/>
      <c r="R170" s="244"/>
      <c r="T170" s="245"/>
      <c r="U170" s="240"/>
      <c r="V170" s="240"/>
      <c r="W170" s="240"/>
      <c r="X170" s="240"/>
      <c r="Y170" s="240"/>
      <c r="Z170" s="240"/>
      <c r="AA170" s="246"/>
      <c r="AT170" s="247" t="s">
        <v>244</v>
      </c>
      <c r="AU170" s="247" t="s">
        <v>90</v>
      </c>
      <c r="AV170" s="11" t="s">
        <v>85</v>
      </c>
      <c r="AW170" s="11" t="s">
        <v>35</v>
      </c>
      <c r="AX170" s="11" t="s">
        <v>78</v>
      </c>
      <c r="AY170" s="247" t="s">
        <v>236</v>
      </c>
    </row>
    <row r="171" spans="2:51" s="12" customFormat="1" ht="16.5" customHeight="1">
      <c r="B171" s="248"/>
      <c r="C171" s="249"/>
      <c r="D171" s="249"/>
      <c r="E171" s="250" t="s">
        <v>21</v>
      </c>
      <c r="F171" s="251" t="s">
        <v>546</v>
      </c>
      <c r="G171" s="249"/>
      <c r="H171" s="249"/>
      <c r="I171" s="249"/>
      <c r="J171" s="249"/>
      <c r="K171" s="252">
        <v>8.24</v>
      </c>
      <c r="L171" s="249"/>
      <c r="M171" s="249"/>
      <c r="N171" s="249"/>
      <c r="O171" s="249"/>
      <c r="P171" s="249"/>
      <c r="Q171" s="249"/>
      <c r="R171" s="253"/>
      <c r="T171" s="254"/>
      <c r="U171" s="249"/>
      <c r="V171" s="249"/>
      <c r="W171" s="249"/>
      <c r="X171" s="249"/>
      <c r="Y171" s="249"/>
      <c r="Z171" s="249"/>
      <c r="AA171" s="255"/>
      <c r="AT171" s="256" t="s">
        <v>244</v>
      </c>
      <c r="AU171" s="256" t="s">
        <v>90</v>
      </c>
      <c r="AV171" s="12" t="s">
        <v>90</v>
      </c>
      <c r="AW171" s="12" t="s">
        <v>35</v>
      </c>
      <c r="AX171" s="12" t="s">
        <v>85</v>
      </c>
      <c r="AY171" s="256" t="s">
        <v>236</v>
      </c>
    </row>
    <row r="172" spans="2:51" s="11" customFormat="1" ht="16.5" customHeight="1">
      <c r="B172" s="239"/>
      <c r="C172" s="240"/>
      <c r="D172" s="240"/>
      <c r="E172" s="241" t="s">
        <v>21</v>
      </c>
      <c r="F172" s="257" t="s">
        <v>427</v>
      </c>
      <c r="G172" s="240"/>
      <c r="H172" s="240"/>
      <c r="I172" s="240"/>
      <c r="J172" s="240"/>
      <c r="K172" s="241" t="s">
        <v>21</v>
      </c>
      <c r="L172" s="240"/>
      <c r="M172" s="240"/>
      <c r="N172" s="240"/>
      <c r="O172" s="240"/>
      <c r="P172" s="240"/>
      <c r="Q172" s="240"/>
      <c r="R172" s="244"/>
      <c r="T172" s="245"/>
      <c r="U172" s="240"/>
      <c r="V172" s="240"/>
      <c r="W172" s="240"/>
      <c r="X172" s="240"/>
      <c r="Y172" s="240"/>
      <c r="Z172" s="240"/>
      <c r="AA172" s="246"/>
      <c r="AT172" s="247" t="s">
        <v>244</v>
      </c>
      <c r="AU172" s="247" t="s">
        <v>90</v>
      </c>
      <c r="AV172" s="11" t="s">
        <v>85</v>
      </c>
      <c r="AW172" s="11" t="s">
        <v>35</v>
      </c>
      <c r="AX172" s="11" t="s">
        <v>78</v>
      </c>
      <c r="AY172" s="247" t="s">
        <v>236</v>
      </c>
    </row>
    <row r="173" spans="2:63" s="10" customFormat="1" ht="29.85" customHeight="1">
      <c r="B173" s="215"/>
      <c r="C173" s="216"/>
      <c r="D173" s="226" t="s">
        <v>535</v>
      </c>
      <c r="E173" s="226"/>
      <c r="F173" s="226"/>
      <c r="G173" s="226"/>
      <c r="H173" s="226"/>
      <c r="I173" s="226"/>
      <c r="J173" s="226"/>
      <c r="K173" s="226"/>
      <c r="L173" s="226"/>
      <c r="M173" s="226"/>
      <c r="N173" s="227">
        <f>BK173</f>
        <v>0</v>
      </c>
      <c r="O173" s="228"/>
      <c r="P173" s="228"/>
      <c r="Q173" s="228"/>
      <c r="R173" s="219"/>
      <c r="T173" s="220"/>
      <c r="U173" s="216"/>
      <c r="V173" s="216"/>
      <c r="W173" s="221">
        <f>W174</f>
        <v>0</v>
      </c>
      <c r="X173" s="216"/>
      <c r="Y173" s="221">
        <f>Y174</f>
        <v>0.9332400000000001</v>
      </c>
      <c r="Z173" s="216"/>
      <c r="AA173" s="222">
        <f>AA174</f>
        <v>0</v>
      </c>
      <c r="AR173" s="223" t="s">
        <v>85</v>
      </c>
      <c r="AT173" s="224" t="s">
        <v>77</v>
      </c>
      <c r="AU173" s="224" t="s">
        <v>85</v>
      </c>
      <c r="AY173" s="223" t="s">
        <v>236</v>
      </c>
      <c r="BK173" s="225">
        <f>BK174</f>
        <v>0</v>
      </c>
    </row>
    <row r="174" spans="2:65" s="1" customFormat="1" ht="38.25" customHeight="1">
      <c r="B174" s="48"/>
      <c r="C174" s="229" t="s">
        <v>286</v>
      </c>
      <c r="D174" s="229" t="s">
        <v>237</v>
      </c>
      <c r="E174" s="230" t="s">
        <v>547</v>
      </c>
      <c r="F174" s="231" t="s">
        <v>548</v>
      </c>
      <c r="G174" s="231"/>
      <c r="H174" s="231"/>
      <c r="I174" s="231"/>
      <c r="J174" s="232" t="s">
        <v>438</v>
      </c>
      <c r="K174" s="233">
        <v>3</v>
      </c>
      <c r="L174" s="234">
        <v>0</v>
      </c>
      <c r="M174" s="235"/>
      <c r="N174" s="233">
        <f>ROUND(L174*K174,2)</f>
        <v>0</v>
      </c>
      <c r="O174" s="233"/>
      <c r="P174" s="233"/>
      <c r="Q174" s="233"/>
      <c r="R174" s="50"/>
      <c r="T174" s="236" t="s">
        <v>21</v>
      </c>
      <c r="U174" s="58" t="s">
        <v>43</v>
      </c>
      <c r="V174" s="49"/>
      <c r="W174" s="237">
        <f>V174*K174</f>
        <v>0</v>
      </c>
      <c r="X174" s="237">
        <v>0.31108</v>
      </c>
      <c r="Y174" s="237">
        <f>X174*K174</f>
        <v>0.9332400000000001</v>
      </c>
      <c r="Z174" s="237">
        <v>0</v>
      </c>
      <c r="AA174" s="238">
        <f>Z174*K174</f>
        <v>0</v>
      </c>
      <c r="AR174" s="24" t="s">
        <v>241</v>
      </c>
      <c r="AT174" s="24" t="s">
        <v>237</v>
      </c>
      <c r="AU174" s="24" t="s">
        <v>90</v>
      </c>
      <c r="AY174" s="24" t="s">
        <v>236</v>
      </c>
      <c r="BE174" s="154">
        <f>IF(U174="základní",N174,0)</f>
        <v>0</v>
      </c>
      <c r="BF174" s="154">
        <f>IF(U174="snížená",N174,0)</f>
        <v>0</v>
      </c>
      <c r="BG174" s="154">
        <f>IF(U174="zákl. přenesená",N174,0)</f>
        <v>0</v>
      </c>
      <c r="BH174" s="154">
        <f>IF(U174="sníž. přenesená",N174,0)</f>
        <v>0</v>
      </c>
      <c r="BI174" s="154">
        <f>IF(U174="nulová",N174,0)</f>
        <v>0</v>
      </c>
      <c r="BJ174" s="24" t="s">
        <v>85</v>
      </c>
      <c r="BK174" s="154">
        <f>ROUND(L174*K174,2)</f>
        <v>0</v>
      </c>
      <c r="BL174" s="24" t="s">
        <v>241</v>
      </c>
      <c r="BM174" s="24" t="s">
        <v>549</v>
      </c>
    </row>
    <row r="175" spans="2:63" s="10" customFormat="1" ht="29.85" customHeight="1">
      <c r="B175" s="215"/>
      <c r="C175" s="216"/>
      <c r="D175" s="226" t="s">
        <v>208</v>
      </c>
      <c r="E175" s="226"/>
      <c r="F175" s="226"/>
      <c r="G175" s="226"/>
      <c r="H175" s="226"/>
      <c r="I175" s="226"/>
      <c r="J175" s="226"/>
      <c r="K175" s="226"/>
      <c r="L175" s="226"/>
      <c r="M175" s="226"/>
      <c r="N175" s="278">
        <f>BK175</f>
        <v>0</v>
      </c>
      <c r="O175" s="279"/>
      <c r="P175" s="279"/>
      <c r="Q175" s="279"/>
      <c r="R175" s="219"/>
      <c r="T175" s="220"/>
      <c r="U175" s="216"/>
      <c r="V175" s="216"/>
      <c r="W175" s="221">
        <f>SUM(W176:W191)</f>
        <v>0</v>
      </c>
      <c r="X175" s="216"/>
      <c r="Y175" s="221">
        <f>SUM(Y176:Y191)</f>
        <v>4.22276</v>
      </c>
      <c r="Z175" s="216"/>
      <c r="AA175" s="222">
        <f>SUM(AA176:AA191)</f>
        <v>0</v>
      </c>
      <c r="AR175" s="223" t="s">
        <v>85</v>
      </c>
      <c r="AT175" s="224" t="s">
        <v>77</v>
      </c>
      <c r="AU175" s="224" t="s">
        <v>85</v>
      </c>
      <c r="AY175" s="223" t="s">
        <v>236</v>
      </c>
      <c r="BK175" s="225">
        <f>SUM(BK176:BK191)</f>
        <v>0</v>
      </c>
    </row>
    <row r="176" spans="2:65" s="1" customFormat="1" ht="25.5" customHeight="1">
      <c r="B176" s="48"/>
      <c r="C176" s="229" t="s">
        <v>290</v>
      </c>
      <c r="D176" s="229" t="s">
        <v>237</v>
      </c>
      <c r="E176" s="230" t="s">
        <v>436</v>
      </c>
      <c r="F176" s="231" t="s">
        <v>437</v>
      </c>
      <c r="G176" s="231"/>
      <c r="H176" s="231"/>
      <c r="I176" s="231"/>
      <c r="J176" s="232" t="s">
        <v>438</v>
      </c>
      <c r="K176" s="233">
        <v>2</v>
      </c>
      <c r="L176" s="234">
        <v>0</v>
      </c>
      <c r="M176" s="235"/>
      <c r="N176" s="233">
        <f>ROUND(L176*K176,2)</f>
        <v>0</v>
      </c>
      <c r="O176" s="233"/>
      <c r="P176" s="233"/>
      <c r="Q176" s="233"/>
      <c r="R176" s="50"/>
      <c r="T176" s="236" t="s">
        <v>21</v>
      </c>
      <c r="U176" s="58" t="s">
        <v>43</v>
      </c>
      <c r="V176" s="49"/>
      <c r="W176" s="237">
        <f>V176*K176</f>
        <v>0</v>
      </c>
      <c r="X176" s="237">
        <v>0.0007</v>
      </c>
      <c r="Y176" s="237">
        <f>X176*K176</f>
        <v>0.0014</v>
      </c>
      <c r="Z176" s="237">
        <v>0</v>
      </c>
      <c r="AA176" s="238">
        <f>Z176*K176</f>
        <v>0</v>
      </c>
      <c r="AR176" s="24" t="s">
        <v>241</v>
      </c>
      <c r="AT176" s="24" t="s">
        <v>237</v>
      </c>
      <c r="AU176" s="24" t="s">
        <v>90</v>
      </c>
      <c r="AY176" s="24" t="s">
        <v>236</v>
      </c>
      <c r="BE176" s="154">
        <f>IF(U176="základní",N176,0)</f>
        <v>0</v>
      </c>
      <c r="BF176" s="154">
        <f>IF(U176="snížená",N176,0)</f>
        <v>0</v>
      </c>
      <c r="BG176" s="154">
        <f>IF(U176="zákl. přenesená",N176,0)</f>
        <v>0</v>
      </c>
      <c r="BH176" s="154">
        <f>IF(U176="sníž. přenesená",N176,0)</f>
        <v>0</v>
      </c>
      <c r="BI176" s="154">
        <f>IF(U176="nulová",N176,0)</f>
        <v>0</v>
      </c>
      <c r="BJ176" s="24" t="s">
        <v>85</v>
      </c>
      <c r="BK176" s="154">
        <f>ROUND(L176*K176,2)</f>
        <v>0</v>
      </c>
      <c r="BL176" s="24" t="s">
        <v>241</v>
      </c>
      <c r="BM176" s="24" t="s">
        <v>439</v>
      </c>
    </row>
    <row r="177" spans="2:51" s="11" customFormat="1" ht="25.5" customHeight="1">
      <c r="B177" s="239"/>
      <c r="C177" s="240"/>
      <c r="D177" s="240"/>
      <c r="E177" s="241" t="s">
        <v>21</v>
      </c>
      <c r="F177" s="242" t="s">
        <v>550</v>
      </c>
      <c r="G177" s="243"/>
      <c r="H177" s="243"/>
      <c r="I177" s="243"/>
      <c r="J177" s="240"/>
      <c r="K177" s="241" t="s">
        <v>21</v>
      </c>
      <c r="L177" s="240"/>
      <c r="M177" s="240"/>
      <c r="N177" s="240"/>
      <c r="O177" s="240"/>
      <c r="P177" s="240"/>
      <c r="Q177" s="240"/>
      <c r="R177" s="244"/>
      <c r="T177" s="245"/>
      <c r="U177" s="240"/>
      <c r="V177" s="240"/>
      <c r="W177" s="240"/>
      <c r="X177" s="240"/>
      <c r="Y177" s="240"/>
      <c r="Z177" s="240"/>
      <c r="AA177" s="246"/>
      <c r="AT177" s="247" t="s">
        <v>244</v>
      </c>
      <c r="AU177" s="247" t="s">
        <v>90</v>
      </c>
      <c r="AV177" s="11" t="s">
        <v>85</v>
      </c>
      <c r="AW177" s="11" t="s">
        <v>35</v>
      </c>
      <c r="AX177" s="11" t="s">
        <v>78</v>
      </c>
      <c r="AY177" s="247" t="s">
        <v>236</v>
      </c>
    </row>
    <row r="178" spans="2:51" s="12" customFormat="1" ht="16.5" customHeight="1">
      <c r="B178" s="248"/>
      <c r="C178" s="249"/>
      <c r="D178" s="249"/>
      <c r="E178" s="250" t="s">
        <v>21</v>
      </c>
      <c r="F178" s="251" t="s">
        <v>90</v>
      </c>
      <c r="G178" s="249"/>
      <c r="H178" s="249"/>
      <c r="I178" s="249"/>
      <c r="J178" s="249"/>
      <c r="K178" s="252">
        <v>2</v>
      </c>
      <c r="L178" s="249"/>
      <c r="M178" s="249"/>
      <c r="N178" s="249"/>
      <c r="O178" s="249"/>
      <c r="P178" s="249"/>
      <c r="Q178" s="249"/>
      <c r="R178" s="253"/>
      <c r="T178" s="254"/>
      <c r="U178" s="249"/>
      <c r="V178" s="249"/>
      <c r="W178" s="249"/>
      <c r="X178" s="249"/>
      <c r="Y178" s="249"/>
      <c r="Z178" s="249"/>
      <c r="AA178" s="255"/>
      <c r="AT178" s="256" t="s">
        <v>244</v>
      </c>
      <c r="AU178" s="256" t="s">
        <v>90</v>
      </c>
      <c r="AV178" s="12" t="s">
        <v>90</v>
      </c>
      <c r="AW178" s="12" t="s">
        <v>35</v>
      </c>
      <c r="AX178" s="12" t="s">
        <v>85</v>
      </c>
      <c r="AY178" s="256" t="s">
        <v>236</v>
      </c>
    </row>
    <row r="179" spans="2:65" s="1" customFormat="1" ht="16.5" customHeight="1">
      <c r="B179" s="48"/>
      <c r="C179" s="271" t="s">
        <v>300</v>
      </c>
      <c r="D179" s="271" t="s">
        <v>385</v>
      </c>
      <c r="E179" s="272" t="s">
        <v>551</v>
      </c>
      <c r="F179" s="273" t="s">
        <v>552</v>
      </c>
      <c r="G179" s="273"/>
      <c r="H179" s="273"/>
      <c r="I179" s="273"/>
      <c r="J179" s="274" t="s">
        <v>438</v>
      </c>
      <c r="K179" s="275">
        <v>2</v>
      </c>
      <c r="L179" s="276">
        <v>0</v>
      </c>
      <c r="M179" s="277"/>
      <c r="N179" s="275">
        <f>ROUND(L179*K179,2)</f>
        <v>0</v>
      </c>
      <c r="O179" s="233"/>
      <c r="P179" s="233"/>
      <c r="Q179" s="233"/>
      <c r="R179" s="50"/>
      <c r="T179" s="236" t="s">
        <v>21</v>
      </c>
      <c r="U179" s="58" t="s">
        <v>43</v>
      </c>
      <c r="V179" s="49"/>
      <c r="W179" s="237">
        <f>V179*K179</f>
        <v>0</v>
      </c>
      <c r="X179" s="237">
        <v>0</v>
      </c>
      <c r="Y179" s="237">
        <f>X179*K179</f>
        <v>0</v>
      </c>
      <c r="Z179" s="237">
        <v>0</v>
      </c>
      <c r="AA179" s="238">
        <f>Z179*K179</f>
        <v>0</v>
      </c>
      <c r="AR179" s="24" t="s">
        <v>274</v>
      </c>
      <c r="AT179" s="24" t="s">
        <v>385</v>
      </c>
      <c r="AU179" s="24" t="s">
        <v>90</v>
      </c>
      <c r="AY179" s="24" t="s">
        <v>236</v>
      </c>
      <c r="BE179" s="154">
        <f>IF(U179="základní",N179,0)</f>
        <v>0</v>
      </c>
      <c r="BF179" s="154">
        <f>IF(U179="snížená",N179,0)</f>
        <v>0</v>
      </c>
      <c r="BG179" s="154">
        <f>IF(U179="zákl. přenesená",N179,0)</f>
        <v>0</v>
      </c>
      <c r="BH179" s="154">
        <f>IF(U179="sníž. přenesená",N179,0)</f>
        <v>0</v>
      </c>
      <c r="BI179" s="154">
        <f>IF(U179="nulová",N179,0)</f>
        <v>0</v>
      </c>
      <c r="BJ179" s="24" t="s">
        <v>85</v>
      </c>
      <c r="BK179" s="154">
        <f>ROUND(L179*K179,2)</f>
        <v>0</v>
      </c>
      <c r="BL179" s="24" t="s">
        <v>241</v>
      </c>
      <c r="BM179" s="24" t="s">
        <v>553</v>
      </c>
    </row>
    <row r="180" spans="2:65" s="1" customFormat="1" ht="25.5" customHeight="1">
      <c r="B180" s="48"/>
      <c r="C180" s="229" t="s">
        <v>305</v>
      </c>
      <c r="D180" s="229" t="s">
        <v>237</v>
      </c>
      <c r="E180" s="230" t="s">
        <v>554</v>
      </c>
      <c r="F180" s="231" t="s">
        <v>555</v>
      </c>
      <c r="G180" s="231"/>
      <c r="H180" s="231"/>
      <c r="I180" s="231"/>
      <c r="J180" s="232" t="s">
        <v>556</v>
      </c>
      <c r="K180" s="233">
        <v>1</v>
      </c>
      <c r="L180" s="234">
        <v>0</v>
      </c>
      <c r="M180" s="235"/>
      <c r="N180" s="233">
        <f>ROUND(L180*K180,2)</f>
        <v>0</v>
      </c>
      <c r="O180" s="233"/>
      <c r="P180" s="233"/>
      <c r="Q180" s="233"/>
      <c r="R180" s="50"/>
      <c r="T180" s="236" t="s">
        <v>21</v>
      </c>
      <c r="U180" s="58" t="s">
        <v>43</v>
      </c>
      <c r="V180" s="49"/>
      <c r="W180" s="237">
        <f>V180*K180</f>
        <v>0</v>
      </c>
      <c r="X180" s="237">
        <v>0</v>
      </c>
      <c r="Y180" s="237">
        <f>X180*K180</f>
        <v>0</v>
      </c>
      <c r="Z180" s="237">
        <v>0</v>
      </c>
      <c r="AA180" s="238">
        <f>Z180*K180</f>
        <v>0</v>
      </c>
      <c r="AR180" s="24" t="s">
        <v>241</v>
      </c>
      <c r="AT180" s="24" t="s">
        <v>237</v>
      </c>
      <c r="AU180" s="24" t="s">
        <v>90</v>
      </c>
      <c r="AY180" s="24" t="s">
        <v>236</v>
      </c>
      <c r="BE180" s="154">
        <f>IF(U180="základní",N180,0)</f>
        <v>0</v>
      </c>
      <c r="BF180" s="154">
        <f>IF(U180="snížená",N180,0)</f>
        <v>0</v>
      </c>
      <c r="BG180" s="154">
        <f>IF(U180="zákl. přenesená",N180,0)</f>
        <v>0</v>
      </c>
      <c r="BH180" s="154">
        <f>IF(U180="sníž. přenesená",N180,0)</f>
        <v>0</v>
      </c>
      <c r="BI180" s="154">
        <f>IF(U180="nulová",N180,0)</f>
        <v>0</v>
      </c>
      <c r="BJ180" s="24" t="s">
        <v>85</v>
      </c>
      <c r="BK180" s="154">
        <f>ROUND(L180*K180,2)</f>
        <v>0</v>
      </c>
      <c r="BL180" s="24" t="s">
        <v>241</v>
      </c>
      <c r="BM180" s="24" t="s">
        <v>557</v>
      </c>
    </row>
    <row r="181" spans="2:51" s="11" customFormat="1" ht="16.5" customHeight="1">
      <c r="B181" s="239"/>
      <c r="C181" s="240"/>
      <c r="D181" s="240"/>
      <c r="E181" s="241" t="s">
        <v>21</v>
      </c>
      <c r="F181" s="242" t="s">
        <v>558</v>
      </c>
      <c r="G181" s="243"/>
      <c r="H181" s="243"/>
      <c r="I181" s="243"/>
      <c r="J181" s="240"/>
      <c r="K181" s="241" t="s">
        <v>21</v>
      </c>
      <c r="L181" s="240"/>
      <c r="M181" s="240"/>
      <c r="N181" s="240"/>
      <c r="O181" s="240"/>
      <c r="P181" s="240"/>
      <c r="Q181" s="240"/>
      <c r="R181" s="244"/>
      <c r="T181" s="245"/>
      <c r="U181" s="240"/>
      <c r="V181" s="240"/>
      <c r="W181" s="240"/>
      <c r="X181" s="240"/>
      <c r="Y181" s="240"/>
      <c r="Z181" s="240"/>
      <c r="AA181" s="246"/>
      <c r="AT181" s="247" t="s">
        <v>244</v>
      </c>
      <c r="AU181" s="247" t="s">
        <v>90</v>
      </c>
      <c r="AV181" s="11" t="s">
        <v>85</v>
      </c>
      <c r="AW181" s="11" t="s">
        <v>35</v>
      </c>
      <c r="AX181" s="11" t="s">
        <v>78</v>
      </c>
      <c r="AY181" s="247" t="s">
        <v>236</v>
      </c>
    </row>
    <row r="182" spans="2:51" s="12" customFormat="1" ht="16.5" customHeight="1">
      <c r="B182" s="248"/>
      <c r="C182" s="249"/>
      <c r="D182" s="249"/>
      <c r="E182" s="250" t="s">
        <v>21</v>
      </c>
      <c r="F182" s="251" t="s">
        <v>85</v>
      </c>
      <c r="G182" s="249"/>
      <c r="H182" s="249"/>
      <c r="I182" s="249"/>
      <c r="J182" s="249"/>
      <c r="K182" s="252">
        <v>1</v>
      </c>
      <c r="L182" s="249"/>
      <c r="M182" s="249"/>
      <c r="N182" s="249"/>
      <c r="O182" s="249"/>
      <c r="P182" s="249"/>
      <c r="Q182" s="249"/>
      <c r="R182" s="253"/>
      <c r="T182" s="254"/>
      <c r="U182" s="249"/>
      <c r="V182" s="249"/>
      <c r="W182" s="249"/>
      <c r="X182" s="249"/>
      <c r="Y182" s="249"/>
      <c r="Z182" s="249"/>
      <c r="AA182" s="255"/>
      <c r="AT182" s="256" t="s">
        <v>244</v>
      </c>
      <c r="AU182" s="256" t="s">
        <v>90</v>
      </c>
      <c r="AV182" s="12" t="s">
        <v>90</v>
      </c>
      <c r="AW182" s="12" t="s">
        <v>35</v>
      </c>
      <c r="AX182" s="12" t="s">
        <v>85</v>
      </c>
      <c r="AY182" s="256" t="s">
        <v>236</v>
      </c>
    </row>
    <row r="183" spans="2:65" s="1" customFormat="1" ht="38.25" customHeight="1">
      <c r="B183" s="48"/>
      <c r="C183" s="229" t="s">
        <v>11</v>
      </c>
      <c r="D183" s="229" t="s">
        <v>237</v>
      </c>
      <c r="E183" s="230" t="s">
        <v>441</v>
      </c>
      <c r="F183" s="231" t="s">
        <v>442</v>
      </c>
      <c r="G183" s="231"/>
      <c r="H183" s="231"/>
      <c r="I183" s="231"/>
      <c r="J183" s="232" t="s">
        <v>293</v>
      </c>
      <c r="K183" s="233">
        <v>18.4</v>
      </c>
      <c r="L183" s="234">
        <v>0</v>
      </c>
      <c r="M183" s="235"/>
      <c r="N183" s="233">
        <f>ROUND(L183*K183,2)</f>
        <v>0</v>
      </c>
      <c r="O183" s="233"/>
      <c r="P183" s="233"/>
      <c r="Q183" s="233"/>
      <c r="R183" s="50"/>
      <c r="T183" s="236" t="s">
        <v>21</v>
      </c>
      <c r="U183" s="58" t="s">
        <v>43</v>
      </c>
      <c r="V183" s="49"/>
      <c r="W183" s="237">
        <f>V183*K183</f>
        <v>0</v>
      </c>
      <c r="X183" s="237">
        <v>0.1554</v>
      </c>
      <c r="Y183" s="237">
        <f>X183*K183</f>
        <v>2.85936</v>
      </c>
      <c r="Z183" s="237">
        <v>0</v>
      </c>
      <c r="AA183" s="238">
        <f>Z183*K183</f>
        <v>0</v>
      </c>
      <c r="AR183" s="24" t="s">
        <v>241</v>
      </c>
      <c r="AT183" s="24" t="s">
        <v>237</v>
      </c>
      <c r="AU183" s="24" t="s">
        <v>90</v>
      </c>
      <c r="AY183" s="24" t="s">
        <v>236</v>
      </c>
      <c r="BE183" s="154">
        <f>IF(U183="základní",N183,0)</f>
        <v>0</v>
      </c>
      <c r="BF183" s="154">
        <f>IF(U183="snížená",N183,0)</f>
        <v>0</v>
      </c>
      <c r="BG183" s="154">
        <f>IF(U183="zákl. přenesená",N183,0)</f>
        <v>0</v>
      </c>
      <c r="BH183" s="154">
        <f>IF(U183="sníž. přenesená",N183,0)</f>
        <v>0</v>
      </c>
      <c r="BI183" s="154">
        <f>IF(U183="nulová",N183,0)</f>
        <v>0</v>
      </c>
      <c r="BJ183" s="24" t="s">
        <v>85</v>
      </c>
      <c r="BK183" s="154">
        <f>ROUND(L183*K183,2)</f>
        <v>0</v>
      </c>
      <c r="BL183" s="24" t="s">
        <v>241</v>
      </c>
      <c r="BM183" s="24" t="s">
        <v>443</v>
      </c>
    </row>
    <row r="184" spans="2:51" s="11" customFormat="1" ht="16.5" customHeight="1">
      <c r="B184" s="239"/>
      <c r="C184" s="240"/>
      <c r="D184" s="240"/>
      <c r="E184" s="241" t="s">
        <v>21</v>
      </c>
      <c r="F184" s="242" t="s">
        <v>249</v>
      </c>
      <c r="G184" s="243"/>
      <c r="H184" s="243"/>
      <c r="I184" s="243"/>
      <c r="J184" s="240"/>
      <c r="K184" s="241" t="s">
        <v>21</v>
      </c>
      <c r="L184" s="240"/>
      <c r="M184" s="240"/>
      <c r="N184" s="240"/>
      <c r="O184" s="240"/>
      <c r="P184" s="240"/>
      <c r="Q184" s="240"/>
      <c r="R184" s="244"/>
      <c r="T184" s="245"/>
      <c r="U184" s="240"/>
      <c r="V184" s="240"/>
      <c r="W184" s="240"/>
      <c r="X184" s="240"/>
      <c r="Y184" s="240"/>
      <c r="Z184" s="240"/>
      <c r="AA184" s="246"/>
      <c r="AT184" s="247" t="s">
        <v>244</v>
      </c>
      <c r="AU184" s="247" t="s">
        <v>90</v>
      </c>
      <c r="AV184" s="11" t="s">
        <v>85</v>
      </c>
      <c r="AW184" s="11" t="s">
        <v>35</v>
      </c>
      <c r="AX184" s="11" t="s">
        <v>78</v>
      </c>
      <c r="AY184" s="247" t="s">
        <v>236</v>
      </c>
    </row>
    <row r="185" spans="2:51" s="12" customFormat="1" ht="16.5" customHeight="1">
      <c r="B185" s="248"/>
      <c r="C185" s="249"/>
      <c r="D185" s="249"/>
      <c r="E185" s="250" t="s">
        <v>21</v>
      </c>
      <c r="F185" s="251" t="s">
        <v>559</v>
      </c>
      <c r="G185" s="249"/>
      <c r="H185" s="249"/>
      <c r="I185" s="249"/>
      <c r="J185" s="249"/>
      <c r="K185" s="252">
        <v>18.4</v>
      </c>
      <c r="L185" s="249"/>
      <c r="M185" s="249"/>
      <c r="N185" s="249"/>
      <c r="O185" s="249"/>
      <c r="P185" s="249"/>
      <c r="Q185" s="249"/>
      <c r="R185" s="253"/>
      <c r="T185" s="254"/>
      <c r="U185" s="249"/>
      <c r="V185" s="249"/>
      <c r="W185" s="249"/>
      <c r="X185" s="249"/>
      <c r="Y185" s="249"/>
      <c r="Z185" s="249"/>
      <c r="AA185" s="255"/>
      <c r="AT185" s="256" t="s">
        <v>244</v>
      </c>
      <c r="AU185" s="256" t="s">
        <v>90</v>
      </c>
      <c r="AV185" s="12" t="s">
        <v>90</v>
      </c>
      <c r="AW185" s="12" t="s">
        <v>35</v>
      </c>
      <c r="AX185" s="12" t="s">
        <v>85</v>
      </c>
      <c r="AY185" s="256" t="s">
        <v>236</v>
      </c>
    </row>
    <row r="186" spans="2:65" s="1" customFormat="1" ht="25.5" customHeight="1">
      <c r="B186" s="48"/>
      <c r="C186" s="271" t="s">
        <v>315</v>
      </c>
      <c r="D186" s="271" t="s">
        <v>385</v>
      </c>
      <c r="E186" s="272" t="s">
        <v>445</v>
      </c>
      <c r="F186" s="273" t="s">
        <v>446</v>
      </c>
      <c r="G186" s="273"/>
      <c r="H186" s="273"/>
      <c r="I186" s="273"/>
      <c r="J186" s="274" t="s">
        <v>438</v>
      </c>
      <c r="K186" s="275">
        <v>7</v>
      </c>
      <c r="L186" s="276">
        <v>0</v>
      </c>
      <c r="M186" s="277"/>
      <c r="N186" s="275">
        <f>ROUND(L186*K186,2)</f>
        <v>0</v>
      </c>
      <c r="O186" s="233"/>
      <c r="P186" s="233"/>
      <c r="Q186" s="233"/>
      <c r="R186" s="50"/>
      <c r="T186" s="236" t="s">
        <v>21</v>
      </c>
      <c r="U186" s="58" t="s">
        <v>43</v>
      </c>
      <c r="V186" s="49"/>
      <c r="W186" s="237">
        <f>V186*K186</f>
        <v>0</v>
      </c>
      <c r="X186" s="237">
        <v>0.086</v>
      </c>
      <c r="Y186" s="237">
        <f>X186*K186</f>
        <v>0.602</v>
      </c>
      <c r="Z186" s="237">
        <v>0</v>
      </c>
      <c r="AA186" s="238">
        <f>Z186*K186</f>
        <v>0</v>
      </c>
      <c r="AR186" s="24" t="s">
        <v>274</v>
      </c>
      <c r="AT186" s="24" t="s">
        <v>385</v>
      </c>
      <c r="AU186" s="24" t="s">
        <v>90</v>
      </c>
      <c r="AY186" s="24" t="s">
        <v>236</v>
      </c>
      <c r="BE186" s="154">
        <f>IF(U186="základní",N186,0)</f>
        <v>0</v>
      </c>
      <c r="BF186" s="154">
        <f>IF(U186="snížená",N186,0)</f>
        <v>0</v>
      </c>
      <c r="BG186" s="154">
        <f>IF(U186="zákl. přenesená",N186,0)</f>
        <v>0</v>
      </c>
      <c r="BH186" s="154">
        <f>IF(U186="sníž. přenesená",N186,0)</f>
        <v>0</v>
      </c>
      <c r="BI186" s="154">
        <f>IF(U186="nulová",N186,0)</f>
        <v>0</v>
      </c>
      <c r="BJ186" s="24" t="s">
        <v>85</v>
      </c>
      <c r="BK186" s="154">
        <f>ROUND(L186*K186,2)</f>
        <v>0</v>
      </c>
      <c r="BL186" s="24" t="s">
        <v>241</v>
      </c>
      <c r="BM186" s="24" t="s">
        <v>447</v>
      </c>
    </row>
    <row r="187" spans="2:65" s="1" customFormat="1" ht="25.5" customHeight="1">
      <c r="B187" s="48"/>
      <c r="C187" s="271" t="s">
        <v>319</v>
      </c>
      <c r="D187" s="271" t="s">
        <v>385</v>
      </c>
      <c r="E187" s="272" t="s">
        <v>448</v>
      </c>
      <c r="F187" s="273" t="s">
        <v>449</v>
      </c>
      <c r="G187" s="273"/>
      <c r="H187" s="273"/>
      <c r="I187" s="273"/>
      <c r="J187" s="274" t="s">
        <v>438</v>
      </c>
      <c r="K187" s="275">
        <v>8</v>
      </c>
      <c r="L187" s="276">
        <v>0</v>
      </c>
      <c r="M187" s="277"/>
      <c r="N187" s="275">
        <f>ROUND(L187*K187,2)</f>
        <v>0</v>
      </c>
      <c r="O187" s="233"/>
      <c r="P187" s="233"/>
      <c r="Q187" s="233"/>
      <c r="R187" s="50"/>
      <c r="T187" s="236" t="s">
        <v>21</v>
      </c>
      <c r="U187" s="58" t="s">
        <v>43</v>
      </c>
      <c r="V187" s="49"/>
      <c r="W187" s="237">
        <f>V187*K187</f>
        <v>0</v>
      </c>
      <c r="X187" s="237">
        <v>0.063</v>
      </c>
      <c r="Y187" s="237">
        <f>X187*K187</f>
        <v>0.504</v>
      </c>
      <c r="Z187" s="237">
        <v>0</v>
      </c>
      <c r="AA187" s="238">
        <f>Z187*K187</f>
        <v>0</v>
      </c>
      <c r="AR187" s="24" t="s">
        <v>274</v>
      </c>
      <c r="AT187" s="24" t="s">
        <v>385</v>
      </c>
      <c r="AU187" s="24" t="s">
        <v>90</v>
      </c>
      <c r="AY187" s="24" t="s">
        <v>236</v>
      </c>
      <c r="BE187" s="154">
        <f>IF(U187="základní",N187,0)</f>
        <v>0</v>
      </c>
      <c r="BF187" s="154">
        <f>IF(U187="snížená",N187,0)</f>
        <v>0</v>
      </c>
      <c r="BG187" s="154">
        <f>IF(U187="zákl. přenesená",N187,0)</f>
        <v>0</v>
      </c>
      <c r="BH187" s="154">
        <f>IF(U187="sníž. přenesená",N187,0)</f>
        <v>0</v>
      </c>
      <c r="BI187" s="154">
        <f>IF(U187="nulová",N187,0)</f>
        <v>0</v>
      </c>
      <c r="BJ187" s="24" t="s">
        <v>85</v>
      </c>
      <c r="BK187" s="154">
        <f>ROUND(L187*K187,2)</f>
        <v>0</v>
      </c>
      <c r="BL187" s="24" t="s">
        <v>241</v>
      </c>
      <c r="BM187" s="24" t="s">
        <v>450</v>
      </c>
    </row>
    <row r="188" spans="2:65" s="1" customFormat="1" ht="25.5" customHeight="1">
      <c r="B188" s="48"/>
      <c r="C188" s="271" t="s">
        <v>324</v>
      </c>
      <c r="D188" s="271" t="s">
        <v>385</v>
      </c>
      <c r="E188" s="272" t="s">
        <v>451</v>
      </c>
      <c r="F188" s="273" t="s">
        <v>452</v>
      </c>
      <c r="G188" s="273"/>
      <c r="H188" s="273"/>
      <c r="I188" s="273"/>
      <c r="J188" s="274" t="s">
        <v>438</v>
      </c>
      <c r="K188" s="275">
        <v>4</v>
      </c>
      <c r="L188" s="276">
        <v>0</v>
      </c>
      <c r="M188" s="277"/>
      <c r="N188" s="275">
        <f>ROUND(L188*K188,2)</f>
        <v>0</v>
      </c>
      <c r="O188" s="233"/>
      <c r="P188" s="233"/>
      <c r="Q188" s="233"/>
      <c r="R188" s="50"/>
      <c r="T188" s="236" t="s">
        <v>21</v>
      </c>
      <c r="U188" s="58" t="s">
        <v>43</v>
      </c>
      <c r="V188" s="49"/>
      <c r="W188" s="237">
        <f>V188*K188</f>
        <v>0</v>
      </c>
      <c r="X188" s="237">
        <v>0.064</v>
      </c>
      <c r="Y188" s="237">
        <f>X188*K188</f>
        <v>0.256</v>
      </c>
      <c r="Z188" s="237">
        <v>0</v>
      </c>
      <c r="AA188" s="238">
        <f>Z188*K188</f>
        <v>0</v>
      </c>
      <c r="AR188" s="24" t="s">
        <v>274</v>
      </c>
      <c r="AT188" s="24" t="s">
        <v>385</v>
      </c>
      <c r="AU188" s="24" t="s">
        <v>90</v>
      </c>
      <c r="AY188" s="24" t="s">
        <v>236</v>
      </c>
      <c r="BE188" s="154">
        <f>IF(U188="základní",N188,0)</f>
        <v>0</v>
      </c>
      <c r="BF188" s="154">
        <f>IF(U188="snížená",N188,0)</f>
        <v>0</v>
      </c>
      <c r="BG188" s="154">
        <f>IF(U188="zákl. přenesená",N188,0)</f>
        <v>0</v>
      </c>
      <c r="BH188" s="154">
        <f>IF(U188="sníž. přenesená",N188,0)</f>
        <v>0</v>
      </c>
      <c r="BI188" s="154">
        <f>IF(U188="nulová",N188,0)</f>
        <v>0</v>
      </c>
      <c r="BJ188" s="24" t="s">
        <v>85</v>
      </c>
      <c r="BK188" s="154">
        <f>ROUND(L188*K188,2)</f>
        <v>0</v>
      </c>
      <c r="BL188" s="24" t="s">
        <v>241</v>
      </c>
      <c r="BM188" s="24" t="s">
        <v>453</v>
      </c>
    </row>
    <row r="189" spans="2:65" s="1" customFormat="1" ht="25.5" customHeight="1">
      <c r="B189" s="48"/>
      <c r="C189" s="229" t="s">
        <v>329</v>
      </c>
      <c r="D189" s="229" t="s">
        <v>237</v>
      </c>
      <c r="E189" s="230" t="s">
        <v>325</v>
      </c>
      <c r="F189" s="231" t="s">
        <v>326</v>
      </c>
      <c r="G189" s="231"/>
      <c r="H189" s="231"/>
      <c r="I189" s="231"/>
      <c r="J189" s="232" t="s">
        <v>293</v>
      </c>
      <c r="K189" s="233">
        <v>5.5</v>
      </c>
      <c r="L189" s="234">
        <v>0</v>
      </c>
      <c r="M189" s="235"/>
      <c r="N189" s="233">
        <f>ROUND(L189*K189,2)</f>
        <v>0</v>
      </c>
      <c r="O189" s="233"/>
      <c r="P189" s="233"/>
      <c r="Q189" s="233"/>
      <c r="R189" s="50"/>
      <c r="T189" s="236" t="s">
        <v>21</v>
      </c>
      <c r="U189" s="58" t="s">
        <v>43</v>
      </c>
      <c r="V189" s="49"/>
      <c r="W189" s="237">
        <f>V189*K189</f>
        <v>0</v>
      </c>
      <c r="X189" s="237">
        <v>0</v>
      </c>
      <c r="Y189" s="237">
        <f>X189*K189</f>
        <v>0</v>
      </c>
      <c r="Z189" s="237">
        <v>0</v>
      </c>
      <c r="AA189" s="238">
        <f>Z189*K189</f>
        <v>0</v>
      </c>
      <c r="AR189" s="24" t="s">
        <v>241</v>
      </c>
      <c r="AT189" s="24" t="s">
        <v>237</v>
      </c>
      <c r="AU189" s="24" t="s">
        <v>90</v>
      </c>
      <c r="AY189" s="24" t="s">
        <v>236</v>
      </c>
      <c r="BE189" s="154">
        <f>IF(U189="základní",N189,0)</f>
        <v>0</v>
      </c>
      <c r="BF189" s="154">
        <f>IF(U189="snížená",N189,0)</f>
        <v>0</v>
      </c>
      <c r="BG189" s="154">
        <f>IF(U189="zákl. přenesená",N189,0)</f>
        <v>0</v>
      </c>
      <c r="BH189" s="154">
        <f>IF(U189="sníž. přenesená",N189,0)</f>
        <v>0</v>
      </c>
      <c r="BI189" s="154">
        <f>IF(U189="nulová",N189,0)</f>
        <v>0</v>
      </c>
      <c r="BJ189" s="24" t="s">
        <v>85</v>
      </c>
      <c r="BK189" s="154">
        <f>ROUND(L189*K189,2)</f>
        <v>0</v>
      </c>
      <c r="BL189" s="24" t="s">
        <v>241</v>
      </c>
      <c r="BM189" s="24" t="s">
        <v>461</v>
      </c>
    </row>
    <row r="190" spans="2:51" s="11" customFormat="1" ht="16.5" customHeight="1">
      <c r="B190" s="239"/>
      <c r="C190" s="240"/>
      <c r="D190" s="240"/>
      <c r="E190" s="241" t="s">
        <v>21</v>
      </c>
      <c r="F190" s="242" t="s">
        <v>249</v>
      </c>
      <c r="G190" s="243"/>
      <c r="H190" s="243"/>
      <c r="I190" s="243"/>
      <c r="J190" s="240"/>
      <c r="K190" s="241" t="s">
        <v>21</v>
      </c>
      <c r="L190" s="240"/>
      <c r="M190" s="240"/>
      <c r="N190" s="240"/>
      <c r="O190" s="240"/>
      <c r="P190" s="240"/>
      <c r="Q190" s="240"/>
      <c r="R190" s="244"/>
      <c r="T190" s="245"/>
      <c r="U190" s="240"/>
      <c r="V190" s="240"/>
      <c r="W190" s="240"/>
      <c r="X190" s="240"/>
      <c r="Y190" s="240"/>
      <c r="Z190" s="240"/>
      <c r="AA190" s="246"/>
      <c r="AT190" s="247" t="s">
        <v>244</v>
      </c>
      <c r="AU190" s="247" t="s">
        <v>90</v>
      </c>
      <c r="AV190" s="11" t="s">
        <v>85</v>
      </c>
      <c r="AW190" s="11" t="s">
        <v>35</v>
      </c>
      <c r="AX190" s="11" t="s">
        <v>78</v>
      </c>
      <c r="AY190" s="247" t="s">
        <v>236</v>
      </c>
    </row>
    <row r="191" spans="2:51" s="12" customFormat="1" ht="16.5" customHeight="1">
      <c r="B191" s="248"/>
      <c r="C191" s="249"/>
      <c r="D191" s="249"/>
      <c r="E191" s="250" t="s">
        <v>21</v>
      </c>
      <c r="F191" s="251" t="s">
        <v>560</v>
      </c>
      <c r="G191" s="249"/>
      <c r="H191" s="249"/>
      <c r="I191" s="249"/>
      <c r="J191" s="249"/>
      <c r="K191" s="252">
        <v>5.5</v>
      </c>
      <c r="L191" s="249"/>
      <c r="M191" s="249"/>
      <c r="N191" s="249"/>
      <c r="O191" s="249"/>
      <c r="P191" s="249"/>
      <c r="Q191" s="249"/>
      <c r="R191" s="253"/>
      <c r="T191" s="254"/>
      <c r="U191" s="249"/>
      <c r="V191" s="249"/>
      <c r="W191" s="249"/>
      <c r="X191" s="249"/>
      <c r="Y191" s="249"/>
      <c r="Z191" s="249"/>
      <c r="AA191" s="255"/>
      <c r="AT191" s="256" t="s">
        <v>244</v>
      </c>
      <c r="AU191" s="256" t="s">
        <v>90</v>
      </c>
      <c r="AV191" s="12" t="s">
        <v>90</v>
      </c>
      <c r="AW191" s="12" t="s">
        <v>35</v>
      </c>
      <c r="AX191" s="12" t="s">
        <v>85</v>
      </c>
      <c r="AY191" s="256" t="s">
        <v>236</v>
      </c>
    </row>
    <row r="192" spans="2:63" s="10" customFormat="1" ht="29.85" customHeight="1">
      <c r="B192" s="215"/>
      <c r="C192" s="216"/>
      <c r="D192" s="226" t="s">
        <v>374</v>
      </c>
      <c r="E192" s="226"/>
      <c r="F192" s="226"/>
      <c r="G192" s="226"/>
      <c r="H192" s="226"/>
      <c r="I192" s="226"/>
      <c r="J192" s="226"/>
      <c r="K192" s="226"/>
      <c r="L192" s="226"/>
      <c r="M192" s="226"/>
      <c r="N192" s="227">
        <f>BK192</f>
        <v>0</v>
      </c>
      <c r="O192" s="228"/>
      <c r="P192" s="228"/>
      <c r="Q192" s="228"/>
      <c r="R192" s="219"/>
      <c r="T192" s="220"/>
      <c r="U192" s="216"/>
      <c r="V192" s="216"/>
      <c r="W192" s="221">
        <f>SUM(W193:W196)</f>
        <v>0</v>
      </c>
      <c r="X192" s="216"/>
      <c r="Y192" s="221">
        <f>SUM(Y193:Y196)</f>
        <v>0</v>
      </c>
      <c r="Z192" s="216"/>
      <c r="AA192" s="222">
        <f>SUM(AA193:AA196)</f>
        <v>0</v>
      </c>
      <c r="AR192" s="223" t="s">
        <v>85</v>
      </c>
      <c r="AT192" s="224" t="s">
        <v>77</v>
      </c>
      <c r="AU192" s="224" t="s">
        <v>85</v>
      </c>
      <c r="AY192" s="223" t="s">
        <v>236</v>
      </c>
      <c r="BK192" s="225">
        <f>SUM(BK193:BK196)</f>
        <v>0</v>
      </c>
    </row>
    <row r="193" spans="2:65" s="1" customFormat="1" ht="25.5" customHeight="1">
      <c r="B193" s="48"/>
      <c r="C193" s="229" t="s">
        <v>333</v>
      </c>
      <c r="D193" s="229" t="s">
        <v>237</v>
      </c>
      <c r="E193" s="230" t="s">
        <v>463</v>
      </c>
      <c r="F193" s="231" t="s">
        <v>464</v>
      </c>
      <c r="G193" s="231"/>
      <c r="H193" s="231"/>
      <c r="I193" s="231"/>
      <c r="J193" s="232" t="s">
        <v>438</v>
      </c>
      <c r="K193" s="233">
        <v>2</v>
      </c>
      <c r="L193" s="234">
        <v>0</v>
      </c>
      <c r="M193" s="235"/>
      <c r="N193" s="233">
        <f>ROUND(L193*K193,2)</f>
        <v>0</v>
      </c>
      <c r="O193" s="233"/>
      <c r="P193" s="233"/>
      <c r="Q193" s="233"/>
      <c r="R193" s="50"/>
      <c r="T193" s="236" t="s">
        <v>21</v>
      </c>
      <c r="U193" s="58" t="s">
        <v>43</v>
      </c>
      <c r="V193" s="49"/>
      <c r="W193" s="237">
        <f>V193*K193</f>
        <v>0</v>
      </c>
      <c r="X193" s="237">
        <v>0</v>
      </c>
      <c r="Y193" s="237">
        <f>X193*K193</f>
        <v>0</v>
      </c>
      <c r="Z193" s="237">
        <v>0</v>
      </c>
      <c r="AA193" s="238">
        <f>Z193*K193</f>
        <v>0</v>
      </c>
      <c r="AR193" s="24" t="s">
        <v>241</v>
      </c>
      <c r="AT193" s="24" t="s">
        <v>237</v>
      </c>
      <c r="AU193" s="24" t="s">
        <v>90</v>
      </c>
      <c r="AY193" s="24" t="s">
        <v>236</v>
      </c>
      <c r="BE193" s="154">
        <f>IF(U193="základní",N193,0)</f>
        <v>0</v>
      </c>
      <c r="BF193" s="154">
        <f>IF(U193="snížená",N193,0)</f>
        <v>0</v>
      </c>
      <c r="BG193" s="154">
        <f>IF(U193="zákl. přenesená",N193,0)</f>
        <v>0</v>
      </c>
      <c r="BH193" s="154">
        <f>IF(U193="sníž. přenesená",N193,0)</f>
        <v>0</v>
      </c>
      <c r="BI193" s="154">
        <f>IF(U193="nulová",N193,0)</f>
        <v>0</v>
      </c>
      <c r="BJ193" s="24" t="s">
        <v>85</v>
      </c>
      <c r="BK193" s="154">
        <f>ROUND(L193*K193,2)</f>
        <v>0</v>
      </c>
      <c r="BL193" s="24" t="s">
        <v>241</v>
      </c>
      <c r="BM193" s="24" t="s">
        <v>465</v>
      </c>
    </row>
    <row r="194" spans="2:51" s="11" customFormat="1" ht="16.5" customHeight="1">
      <c r="B194" s="239"/>
      <c r="C194" s="240"/>
      <c r="D194" s="240"/>
      <c r="E194" s="241" t="s">
        <v>21</v>
      </c>
      <c r="F194" s="242" t="s">
        <v>466</v>
      </c>
      <c r="G194" s="243"/>
      <c r="H194" s="243"/>
      <c r="I194" s="243"/>
      <c r="J194" s="240"/>
      <c r="K194" s="241" t="s">
        <v>21</v>
      </c>
      <c r="L194" s="240"/>
      <c r="M194" s="240"/>
      <c r="N194" s="240"/>
      <c r="O194" s="240"/>
      <c r="P194" s="240"/>
      <c r="Q194" s="240"/>
      <c r="R194" s="244"/>
      <c r="T194" s="245"/>
      <c r="U194" s="240"/>
      <c r="V194" s="240"/>
      <c r="W194" s="240"/>
      <c r="X194" s="240"/>
      <c r="Y194" s="240"/>
      <c r="Z194" s="240"/>
      <c r="AA194" s="246"/>
      <c r="AT194" s="247" t="s">
        <v>244</v>
      </c>
      <c r="AU194" s="247" t="s">
        <v>90</v>
      </c>
      <c r="AV194" s="11" t="s">
        <v>85</v>
      </c>
      <c r="AW194" s="11" t="s">
        <v>35</v>
      </c>
      <c r="AX194" s="11" t="s">
        <v>78</v>
      </c>
      <c r="AY194" s="247" t="s">
        <v>236</v>
      </c>
    </row>
    <row r="195" spans="2:51" s="11" customFormat="1" ht="16.5" customHeight="1">
      <c r="B195" s="239"/>
      <c r="C195" s="240"/>
      <c r="D195" s="240"/>
      <c r="E195" s="241" t="s">
        <v>21</v>
      </c>
      <c r="F195" s="257" t="s">
        <v>561</v>
      </c>
      <c r="G195" s="240"/>
      <c r="H195" s="240"/>
      <c r="I195" s="240"/>
      <c r="J195" s="240"/>
      <c r="K195" s="241" t="s">
        <v>21</v>
      </c>
      <c r="L195" s="240"/>
      <c r="M195" s="240"/>
      <c r="N195" s="240"/>
      <c r="O195" s="240"/>
      <c r="P195" s="240"/>
      <c r="Q195" s="240"/>
      <c r="R195" s="244"/>
      <c r="T195" s="245"/>
      <c r="U195" s="240"/>
      <c r="V195" s="240"/>
      <c r="W195" s="240"/>
      <c r="X195" s="240"/>
      <c r="Y195" s="240"/>
      <c r="Z195" s="240"/>
      <c r="AA195" s="246"/>
      <c r="AT195" s="247" t="s">
        <v>244</v>
      </c>
      <c r="AU195" s="247" t="s">
        <v>90</v>
      </c>
      <c r="AV195" s="11" t="s">
        <v>85</v>
      </c>
      <c r="AW195" s="11" t="s">
        <v>35</v>
      </c>
      <c r="AX195" s="11" t="s">
        <v>78</v>
      </c>
      <c r="AY195" s="247" t="s">
        <v>236</v>
      </c>
    </row>
    <row r="196" spans="2:51" s="12" customFormat="1" ht="16.5" customHeight="1">
      <c r="B196" s="248"/>
      <c r="C196" s="249"/>
      <c r="D196" s="249"/>
      <c r="E196" s="250" t="s">
        <v>21</v>
      </c>
      <c r="F196" s="251" t="s">
        <v>90</v>
      </c>
      <c r="G196" s="249"/>
      <c r="H196" s="249"/>
      <c r="I196" s="249"/>
      <c r="J196" s="249"/>
      <c r="K196" s="252">
        <v>2</v>
      </c>
      <c r="L196" s="249"/>
      <c r="M196" s="249"/>
      <c r="N196" s="249"/>
      <c r="O196" s="249"/>
      <c r="P196" s="249"/>
      <c r="Q196" s="249"/>
      <c r="R196" s="253"/>
      <c r="T196" s="254"/>
      <c r="U196" s="249"/>
      <c r="V196" s="249"/>
      <c r="W196" s="249"/>
      <c r="X196" s="249"/>
      <c r="Y196" s="249"/>
      <c r="Z196" s="249"/>
      <c r="AA196" s="255"/>
      <c r="AT196" s="256" t="s">
        <v>244</v>
      </c>
      <c r="AU196" s="256" t="s">
        <v>90</v>
      </c>
      <c r="AV196" s="12" t="s">
        <v>90</v>
      </c>
      <c r="AW196" s="12" t="s">
        <v>35</v>
      </c>
      <c r="AX196" s="12" t="s">
        <v>85</v>
      </c>
      <c r="AY196" s="256" t="s">
        <v>236</v>
      </c>
    </row>
    <row r="197" spans="2:63" s="10" customFormat="1" ht="29.85" customHeight="1">
      <c r="B197" s="215"/>
      <c r="C197" s="216"/>
      <c r="D197" s="226" t="s">
        <v>210</v>
      </c>
      <c r="E197" s="226"/>
      <c r="F197" s="226"/>
      <c r="G197" s="226"/>
      <c r="H197" s="226"/>
      <c r="I197" s="226"/>
      <c r="J197" s="226"/>
      <c r="K197" s="226"/>
      <c r="L197" s="226"/>
      <c r="M197" s="226"/>
      <c r="N197" s="227">
        <f>BK197</f>
        <v>0</v>
      </c>
      <c r="O197" s="228"/>
      <c r="P197" s="228"/>
      <c r="Q197" s="228"/>
      <c r="R197" s="219"/>
      <c r="T197" s="220"/>
      <c r="U197" s="216"/>
      <c r="V197" s="216"/>
      <c r="W197" s="221">
        <f>SUM(W198:W208)</f>
        <v>0</v>
      </c>
      <c r="X197" s="216"/>
      <c r="Y197" s="221">
        <f>SUM(Y198:Y208)</f>
        <v>0</v>
      </c>
      <c r="Z197" s="216"/>
      <c r="AA197" s="222">
        <f>SUM(AA198:AA208)</f>
        <v>0</v>
      </c>
      <c r="AR197" s="223" t="s">
        <v>85</v>
      </c>
      <c r="AT197" s="224" t="s">
        <v>77</v>
      </c>
      <c r="AU197" s="224" t="s">
        <v>85</v>
      </c>
      <c r="AY197" s="223" t="s">
        <v>236</v>
      </c>
      <c r="BK197" s="225">
        <f>SUM(BK198:BK208)</f>
        <v>0</v>
      </c>
    </row>
    <row r="198" spans="2:65" s="1" customFormat="1" ht="16.5" customHeight="1">
      <c r="B198" s="48"/>
      <c r="C198" s="229" t="s">
        <v>10</v>
      </c>
      <c r="D198" s="229" t="s">
        <v>237</v>
      </c>
      <c r="E198" s="230" t="s">
        <v>342</v>
      </c>
      <c r="F198" s="231" t="s">
        <v>343</v>
      </c>
      <c r="G198" s="231"/>
      <c r="H198" s="231"/>
      <c r="I198" s="231"/>
      <c r="J198" s="232" t="s">
        <v>344</v>
      </c>
      <c r="K198" s="233">
        <v>40.52</v>
      </c>
      <c r="L198" s="234">
        <v>0</v>
      </c>
      <c r="M198" s="235"/>
      <c r="N198" s="233">
        <f>ROUND(L198*K198,2)</f>
        <v>0</v>
      </c>
      <c r="O198" s="233"/>
      <c r="P198" s="233"/>
      <c r="Q198" s="233"/>
      <c r="R198" s="50"/>
      <c r="T198" s="236" t="s">
        <v>21</v>
      </c>
      <c r="U198" s="58" t="s">
        <v>43</v>
      </c>
      <c r="V198" s="49"/>
      <c r="W198" s="237">
        <f>V198*K198</f>
        <v>0</v>
      </c>
      <c r="X198" s="237">
        <v>0</v>
      </c>
      <c r="Y198" s="237">
        <f>X198*K198</f>
        <v>0</v>
      </c>
      <c r="Z198" s="237">
        <v>0</v>
      </c>
      <c r="AA198" s="238">
        <f>Z198*K198</f>
        <v>0</v>
      </c>
      <c r="AR198" s="24" t="s">
        <v>241</v>
      </c>
      <c r="AT198" s="24" t="s">
        <v>237</v>
      </c>
      <c r="AU198" s="24" t="s">
        <v>90</v>
      </c>
      <c r="AY198" s="24" t="s">
        <v>236</v>
      </c>
      <c r="BE198" s="154">
        <f>IF(U198="základní",N198,0)</f>
        <v>0</v>
      </c>
      <c r="BF198" s="154">
        <f>IF(U198="snížená",N198,0)</f>
        <v>0</v>
      </c>
      <c r="BG198" s="154">
        <f>IF(U198="zákl. přenesená",N198,0)</f>
        <v>0</v>
      </c>
      <c r="BH198" s="154">
        <f>IF(U198="sníž. přenesená",N198,0)</f>
        <v>0</v>
      </c>
      <c r="BI198" s="154">
        <f>IF(U198="nulová",N198,0)</f>
        <v>0</v>
      </c>
      <c r="BJ198" s="24" t="s">
        <v>85</v>
      </c>
      <c r="BK198" s="154">
        <f>ROUND(L198*K198,2)</f>
        <v>0</v>
      </c>
      <c r="BL198" s="24" t="s">
        <v>241</v>
      </c>
      <c r="BM198" s="24" t="s">
        <v>472</v>
      </c>
    </row>
    <row r="199" spans="2:65" s="1" customFormat="1" ht="25.5" customHeight="1">
      <c r="B199" s="48"/>
      <c r="C199" s="229" t="s">
        <v>341</v>
      </c>
      <c r="D199" s="229" t="s">
        <v>237</v>
      </c>
      <c r="E199" s="230" t="s">
        <v>347</v>
      </c>
      <c r="F199" s="231" t="s">
        <v>348</v>
      </c>
      <c r="G199" s="231"/>
      <c r="H199" s="231"/>
      <c r="I199" s="231"/>
      <c r="J199" s="232" t="s">
        <v>344</v>
      </c>
      <c r="K199" s="233">
        <v>810.4</v>
      </c>
      <c r="L199" s="234">
        <v>0</v>
      </c>
      <c r="M199" s="235"/>
      <c r="N199" s="233">
        <f>ROUND(L199*K199,2)</f>
        <v>0</v>
      </c>
      <c r="O199" s="233"/>
      <c r="P199" s="233"/>
      <c r="Q199" s="233"/>
      <c r="R199" s="50"/>
      <c r="T199" s="236" t="s">
        <v>21</v>
      </c>
      <c r="U199" s="58" t="s">
        <v>43</v>
      </c>
      <c r="V199" s="49"/>
      <c r="W199" s="237">
        <f>V199*K199</f>
        <v>0</v>
      </c>
      <c r="X199" s="237">
        <v>0</v>
      </c>
      <c r="Y199" s="237">
        <f>X199*K199</f>
        <v>0</v>
      </c>
      <c r="Z199" s="237">
        <v>0</v>
      </c>
      <c r="AA199" s="238">
        <f>Z199*K199</f>
        <v>0</v>
      </c>
      <c r="AR199" s="24" t="s">
        <v>241</v>
      </c>
      <c r="AT199" s="24" t="s">
        <v>237</v>
      </c>
      <c r="AU199" s="24" t="s">
        <v>90</v>
      </c>
      <c r="AY199" s="24" t="s">
        <v>236</v>
      </c>
      <c r="BE199" s="154">
        <f>IF(U199="základní",N199,0)</f>
        <v>0</v>
      </c>
      <c r="BF199" s="154">
        <f>IF(U199="snížená",N199,0)</f>
        <v>0</v>
      </c>
      <c r="BG199" s="154">
        <f>IF(U199="zákl. přenesená",N199,0)</f>
        <v>0</v>
      </c>
      <c r="BH199" s="154">
        <f>IF(U199="sníž. přenesená",N199,0)</f>
        <v>0</v>
      </c>
      <c r="BI199" s="154">
        <f>IF(U199="nulová",N199,0)</f>
        <v>0</v>
      </c>
      <c r="BJ199" s="24" t="s">
        <v>85</v>
      </c>
      <c r="BK199" s="154">
        <f>ROUND(L199*K199,2)</f>
        <v>0</v>
      </c>
      <c r="BL199" s="24" t="s">
        <v>241</v>
      </c>
      <c r="BM199" s="24" t="s">
        <v>474</v>
      </c>
    </row>
    <row r="200" spans="2:51" s="11" customFormat="1" ht="16.5" customHeight="1">
      <c r="B200" s="239"/>
      <c r="C200" s="240"/>
      <c r="D200" s="240"/>
      <c r="E200" s="241" t="s">
        <v>21</v>
      </c>
      <c r="F200" s="242" t="s">
        <v>350</v>
      </c>
      <c r="G200" s="243"/>
      <c r="H200" s="243"/>
      <c r="I200" s="243"/>
      <c r="J200" s="240"/>
      <c r="K200" s="241" t="s">
        <v>21</v>
      </c>
      <c r="L200" s="240"/>
      <c r="M200" s="240"/>
      <c r="N200" s="240"/>
      <c r="O200" s="240"/>
      <c r="P200" s="240"/>
      <c r="Q200" s="240"/>
      <c r="R200" s="244"/>
      <c r="T200" s="245"/>
      <c r="U200" s="240"/>
      <c r="V200" s="240"/>
      <c r="W200" s="240"/>
      <c r="X200" s="240"/>
      <c r="Y200" s="240"/>
      <c r="Z200" s="240"/>
      <c r="AA200" s="246"/>
      <c r="AT200" s="247" t="s">
        <v>244</v>
      </c>
      <c r="AU200" s="247" t="s">
        <v>90</v>
      </c>
      <c r="AV200" s="11" t="s">
        <v>85</v>
      </c>
      <c r="AW200" s="11" t="s">
        <v>35</v>
      </c>
      <c r="AX200" s="11" t="s">
        <v>78</v>
      </c>
      <c r="AY200" s="247" t="s">
        <v>236</v>
      </c>
    </row>
    <row r="201" spans="2:51" s="12" customFormat="1" ht="16.5" customHeight="1">
      <c r="B201" s="248"/>
      <c r="C201" s="249"/>
      <c r="D201" s="249"/>
      <c r="E201" s="250" t="s">
        <v>21</v>
      </c>
      <c r="F201" s="251" t="s">
        <v>562</v>
      </c>
      <c r="G201" s="249"/>
      <c r="H201" s="249"/>
      <c r="I201" s="249"/>
      <c r="J201" s="249"/>
      <c r="K201" s="252">
        <v>810.4</v>
      </c>
      <c r="L201" s="249"/>
      <c r="M201" s="249"/>
      <c r="N201" s="249"/>
      <c r="O201" s="249"/>
      <c r="P201" s="249"/>
      <c r="Q201" s="249"/>
      <c r="R201" s="253"/>
      <c r="T201" s="254"/>
      <c r="U201" s="249"/>
      <c r="V201" s="249"/>
      <c r="W201" s="249"/>
      <c r="X201" s="249"/>
      <c r="Y201" s="249"/>
      <c r="Z201" s="249"/>
      <c r="AA201" s="255"/>
      <c r="AT201" s="256" t="s">
        <v>244</v>
      </c>
      <c r="AU201" s="256" t="s">
        <v>90</v>
      </c>
      <c r="AV201" s="12" t="s">
        <v>90</v>
      </c>
      <c r="AW201" s="12" t="s">
        <v>35</v>
      </c>
      <c r="AX201" s="12" t="s">
        <v>85</v>
      </c>
      <c r="AY201" s="256" t="s">
        <v>236</v>
      </c>
    </row>
    <row r="202" spans="2:65" s="1" customFormat="1" ht="25.5" customHeight="1">
      <c r="B202" s="48"/>
      <c r="C202" s="229" t="s">
        <v>346</v>
      </c>
      <c r="D202" s="229" t="s">
        <v>237</v>
      </c>
      <c r="E202" s="230" t="s">
        <v>477</v>
      </c>
      <c r="F202" s="231" t="s">
        <v>478</v>
      </c>
      <c r="G202" s="231"/>
      <c r="H202" s="231"/>
      <c r="I202" s="231"/>
      <c r="J202" s="232" t="s">
        <v>344</v>
      </c>
      <c r="K202" s="233">
        <v>7.28</v>
      </c>
      <c r="L202" s="234">
        <v>0</v>
      </c>
      <c r="M202" s="235"/>
      <c r="N202" s="233">
        <f>ROUND(L202*K202,2)</f>
        <v>0</v>
      </c>
      <c r="O202" s="233"/>
      <c r="P202" s="233"/>
      <c r="Q202" s="233"/>
      <c r="R202" s="50"/>
      <c r="T202" s="236" t="s">
        <v>21</v>
      </c>
      <c r="U202" s="58" t="s">
        <v>43</v>
      </c>
      <c r="V202" s="49"/>
      <c r="W202" s="237">
        <f>V202*K202</f>
        <v>0</v>
      </c>
      <c r="X202" s="237">
        <v>0</v>
      </c>
      <c r="Y202" s="237">
        <f>X202*K202</f>
        <v>0</v>
      </c>
      <c r="Z202" s="237">
        <v>0</v>
      </c>
      <c r="AA202" s="238">
        <f>Z202*K202</f>
        <v>0</v>
      </c>
      <c r="AR202" s="24" t="s">
        <v>241</v>
      </c>
      <c r="AT202" s="24" t="s">
        <v>237</v>
      </c>
      <c r="AU202" s="24" t="s">
        <v>90</v>
      </c>
      <c r="AY202" s="24" t="s">
        <v>236</v>
      </c>
      <c r="BE202" s="154">
        <f>IF(U202="základní",N202,0)</f>
        <v>0</v>
      </c>
      <c r="BF202" s="154">
        <f>IF(U202="snížená",N202,0)</f>
        <v>0</v>
      </c>
      <c r="BG202" s="154">
        <f>IF(U202="zákl. přenesená",N202,0)</f>
        <v>0</v>
      </c>
      <c r="BH202" s="154">
        <f>IF(U202="sníž. přenesená",N202,0)</f>
        <v>0</v>
      </c>
      <c r="BI202" s="154">
        <f>IF(U202="nulová",N202,0)</f>
        <v>0</v>
      </c>
      <c r="BJ202" s="24" t="s">
        <v>85</v>
      </c>
      <c r="BK202" s="154">
        <f>ROUND(L202*K202,2)</f>
        <v>0</v>
      </c>
      <c r="BL202" s="24" t="s">
        <v>241</v>
      </c>
      <c r="BM202" s="24" t="s">
        <v>479</v>
      </c>
    </row>
    <row r="203" spans="2:51" s="12" customFormat="1" ht="16.5" customHeight="1">
      <c r="B203" s="248"/>
      <c r="C203" s="249"/>
      <c r="D203" s="249"/>
      <c r="E203" s="250" t="s">
        <v>21</v>
      </c>
      <c r="F203" s="267" t="s">
        <v>563</v>
      </c>
      <c r="G203" s="268"/>
      <c r="H203" s="268"/>
      <c r="I203" s="268"/>
      <c r="J203" s="249"/>
      <c r="K203" s="252">
        <v>7.28</v>
      </c>
      <c r="L203" s="249"/>
      <c r="M203" s="249"/>
      <c r="N203" s="249"/>
      <c r="O203" s="249"/>
      <c r="P203" s="249"/>
      <c r="Q203" s="249"/>
      <c r="R203" s="253"/>
      <c r="T203" s="254"/>
      <c r="U203" s="249"/>
      <c r="V203" s="249"/>
      <c r="W203" s="249"/>
      <c r="X203" s="249"/>
      <c r="Y203" s="249"/>
      <c r="Z203" s="249"/>
      <c r="AA203" s="255"/>
      <c r="AT203" s="256" t="s">
        <v>244</v>
      </c>
      <c r="AU203" s="256" t="s">
        <v>90</v>
      </c>
      <c r="AV203" s="12" t="s">
        <v>90</v>
      </c>
      <c r="AW203" s="12" t="s">
        <v>35</v>
      </c>
      <c r="AX203" s="12" t="s">
        <v>85</v>
      </c>
      <c r="AY203" s="256" t="s">
        <v>236</v>
      </c>
    </row>
    <row r="204" spans="2:65" s="1" customFormat="1" ht="25.5" customHeight="1">
      <c r="B204" s="48"/>
      <c r="C204" s="229" t="s">
        <v>352</v>
      </c>
      <c r="D204" s="229" t="s">
        <v>237</v>
      </c>
      <c r="E204" s="230" t="s">
        <v>353</v>
      </c>
      <c r="F204" s="231" t="s">
        <v>354</v>
      </c>
      <c r="G204" s="231"/>
      <c r="H204" s="231"/>
      <c r="I204" s="231"/>
      <c r="J204" s="232" t="s">
        <v>344</v>
      </c>
      <c r="K204" s="233">
        <v>9</v>
      </c>
      <c r="L204" s="234">
        <v>0</v>
      </c>
      <c r="M204" s="235"/>
      <c r="N204" s="233">
        <f>ROUND(L204*K204,2)</f>
        <v>0</v>
      </c>
      <c r="O204" s="233"/>
      <c r="P204" s="233"/>
      <c r="Q204" s="233"/>
      <c r="R204" s="50"/>
      <c r="T204" s="236" t="s">
        <v>21</v>
      </c>
      <c r="U204" s="58" t="s">
        <v>43</v>
      </c>
      <c r="V204" s="49"/>
      <c r="W204" s="237">
        <f>V204*K204</f>
        <v>0</v>
      </c>
      <c r="X204" s="237">
        <v>0</v>
      </c>
      <c r="Y204" s="237">
        <f>X204*K204</f>
        <v>0</v>
      </c>
      <c r="Z204" s="237">
        <v>0</v>
      </c>
      <c r="AA204" s="238">
        <f>Z204*K204</f>
        <v>0</v>
      </c>
      <c r="AR204" s="24" t="s">
        <v>241</v>
      </c>
      <c r="AT204" s="24" t="s">
        <v>237</v>
      </c>
      <c r="AU204" s="24" t="s">
        <v>90</v>
      </c>
      <c r="AY204" s="24" t="s">
        <v>236</v>
      </c>
      <c r="BE204" s="154">
        <f>IF(U204="základní",N204,0)</f>
        <v>0</v>
      </c>
      <c r="BF204" s="154">
        <f>IF(U204="snížená",N204,0)</f>
        <v>0</v>
      </c>
      <c r="BG204" s="154">
        <f>IF(U204="zákl. přenesená",N204,0)</f>
        <v>0</v>
      </c>
      <c r="BH204" s="154">
        <f>IF(U204="sníž. přenesená",N204,0)</f>
        <v>0</v>
      </c>
      <c r="BI204" s="154">
        <f>IF(U204="nulová",N204,0)</f>
        <v>0</v>
      </c>
      <c r="BJ204" s="24" t="s">
        <v>85</v>
      </c>
      <c r="BK204" s="154">
        <f>ROUND(L204*K204,2)</f>
        <v>0</v>
      </c>
      <c r="BL204" s="24" t="s">
        <v>241</v>
      </c>
      <c r="BM204" s="24" t="s">
        <v>482</v>
      </c>
    </row>
    <row r="205" spans="2:51" s="12" customFormat="1" ht="16.5" customHeight="1">
      <c r="B205" s="248"/>
      <c r="C205" s="249"/>
      <c r="D205" s="249"/>
      <c r="E205" s="250" t="s">
        <v>21</v>
      </c>
      <c r="F205" s="267" t="s">
        <v>278</v>
      </c>
      <c r="G205" s="268"/>
      <c r="H205" s="268"/>
      <c r="I205" s="268"/>
      <c r="J205" s="249"/>
      <c r="K205" s="252">
        <v>9</v>
      </c>
      <c r="L205" s="249"/>
      <c r="M205" s="249"/>
      <c r="N205" s="249"/>
      <c r="O205" s="249"/>
      <c r="P205" s="249"/>
      <c r="Q205" s="249"/>
      <c r="R205" s="253"/>
      <c r="T205" s="254"/>
      <c r="U205" s="249"/>
      <c r="V205" s="249"/>
      <c r="W205" s="249"/>
      <c r="X205" s="249"/>
      <c r="Y205" s="249"/>
      <c r="Z205" s="249"/>
      <c r="AA205" s="255"/>
      <c r="AT205" s="256" t="s">
        <v>244</v>
      </c>
      <c r="AU205" s="256" t="s">
        <v>90</v>
      </c>
      <c r="AV205" s="12" t="s">
        <v>90</v>
      </c>
      <c r="AW205" s="12" t="s">
        <v>35</v>
      </c>
      <c r="AX205" s="12" t="s">
        <v>85</v>
      </c>
      <c r="AY205" s="256" t="s">
        <v>236</v>
      </c>
    </row>
    <row r="206" spans="2:65" s="1" customFormat="1" ht="25.5" customHeight="1">
      <c r="B206" s="48"/>
      <c r="C206" s="229" t="s">
        <v>357</v>
      </c>
      <c r="D206" s="229" t="s">
        <v>237</v>
      </c>
      <c r="E206" s="230" t="s">
        <v>358</v>
      </c>
      <c r="F206" s="231" t="s">
        <v>359</v>
      </c>
      <c r="G206" s="231"/>
      <c r="H206" s="231"/>
      <c r="I206" s="231"/>
      <c r="J206" s="232" t="s">
        <v>344</v>
      </c>
      <c r="K206" s="233">
        <v>24.24</v>
      </c>
      <c r="L206" s="234">
        <v>0</v>
      </c>
      <c r="M206" s="235"/>
      <c r="N206" s="233">
        <f>ROUND(L206*K206,2)</f>
        <v>0</v>
      </c>
      <c r="O206" s="233"/>
      <c r="P206" s="233"/>
      <c r="Q206" s="233"/>
      <c r="R206" s="50"/>
      <c r="T206" s="236" t="s">
        <v>21</v>
      </c>
      <c r="U206" s="58" t="s">
        <v>43</v>
      </c>
      <c r="V206" s="49"/>
      <c r="W206" s="237">
        <f>V206*K206</f>
        <v>0</v>
      </c>
      <c r="X206" s="237">
        <v>0</v>
      </c>
      <c r="Y206" s="237">
        <f>X206*K206</f>
        <v>0</v>
      </c>
      <c r="Z206" s="237">
        <v>0</v>
      </c>
      <c r="AA206" s="238">
        <f>Z206*K206</f>
        <v>0</v>
      </c>
      <c r="AR206" s="24" t="s">
        <v>241</v>
      </c>
      <c r="AT206" s="24" t="s">
        <v>237</v>
      </c>
      <c r="AU206" s="24" t="s">
        <v>90</v>
      </c>
      <c r="AY206" s="24" t="s">
        <v>236</v>
      </c>
      <c r="BE206" s="154">
        <f>IF(U206="základní",N206,0)</f>
        <v>0</v>
      </c>
      <c r="BF206" s="154">
        <f>IF(U206="snížená",N206,0)</f>
        <v>0</v>
      </c>
      <c r="BG206" s="154">
        <f>IF(U206="zákl. přenesená",N206,0)</f>
        <v>0</v>
      </c>
      <c r="BH206" s="154">
        <f>IF(U206="sníž. přenesená",N206,0)</f>
        <v>0</v>
      </c>
      <c r="BI206" s="154">
        <f>IF(U206="nulová",N206,0)</f>
        <v>0</v>
      </c>
      <c r="BJ206" s="24" t="s">
        <v>85</v>
      </c>
      <c r="BK206" s="154">
        <f>ROUND(L206*K206,2)</f>
        <v>0</v>
      </c>
      <c r="BL206" s="24" t="s">
        <v>241</v>
      </c>
      <c r="BM206" s="24" t="s">
        <v>485</v>
      </c>
    </row>
    <row r="207" spans="2:51" s="12" customFormat="1" ht="16.5" customHeight="1">
      <c r="B207" s="248"/>
      <c r="C207" s="249"/>
      <c r="D207" s="249"/>
      <c r="E207" s="250" t="s">
        <v>21</v>
      </c>
      <c r="F207" s="267" t="s">
        <v>564</v>
      </c>
      <c r="G207" s="268"/>
      <c r="H207" s="268"/>
      <c r="I207" s="268"/>
      <c r="J207" s="249"/>
      <c r="K207" s="252">
        <v>24.24</v>
      </c>
      <c r="L207" s="249"/>
      <c r="M207" s="249"/>
      <c r="N207" s="249"/>
      <c r="O207" s="249"/>
      <c r="P207" s="249"/>
      <c r="Q207" s="249"/>
      <c r="R207" s="253"/>
      <c r="T207" s="254"/>
      <c r="U207" s="249"/>
      <c r="V207" s="249"/>
      <c r="W207" s="249"/>
      <c r="X207" s="249"/>
      <c r="Y207" s="249"/>
      <c r="Z207" s="249"/>
      <c r="AA207" s="255"/>
      <c r="AT207" s="256" t="s">
        <v>244</v>
      </c>
      <c r="AU207" s="256" t="s">
        <v>90</v>
      </c>
      <c r="AV207" s="12" t="s">
        <v>90</v>
      </c>
      <c r="AW207" s="12" t="s">
        <v>35</v>
      </c>
      <c r="AX207" s="12" t="s">
        <v>85</v>
      </c>
      <c r="AY207" s="256" t="s">
        <v>236</v>
      </c>
    </row>
    <row r="208" spans="2:65" s="1" customFormat="1" ht="25.5" customHeight="1">
      <c r="B208" s="48"/>
      <c r="C208" s="229" t="s">
        <v>362</v>
      </c>
      <c r="D208" s="229" t="s">
        <v>237</v>
      </c>
      <c r="E208" s="230" t="s">
        <v>488</v>
      </c>
      <c r="F208" s="231" t="s">
        <v>489</v>
      </c>
      <c r="G208" s="231"/>
      <c r="H208" s="231"/>
      <c r="I208" s="231"/>
      <c r="J208" s="232" t="s">
        <v>344</v>
      </c>
      <c r="K208" s="233">
        <v>38.03</v>
      </c>
      <c r="L208" s="234">
        <v>0</v>
      </c>
      <c r="M208" s="235"/>
      <c r="N208" s="233">
        <f>ROUND(L208*K208,2)</f>
        <v>0</v>
      </c>
      <c r="O208" s="233"/>
      <c r="P208" s="233"/>
      <c r="Q208" s="233"/>
      <c r="R208" s="50"/>
      <c r="T208" s="236" t="s">
        <v>21</v>
      </c>
      <c r="U208" s="58" t="s">
        <v>43</v>
      </c>
      <c r="V208" s="49"/>
      <c r="W208" s="237">
        <f>V208*K208</f>
        <v>0</v>
      </c>
      <c r="X208" s="237">
        <v>0</v>
      </c>
      <c r="Y208" s="237">
        <f>X208*K208</f>
        <v>0</v>
      </c>
      <c r="Z208" s="237">
        <v>0</v>
      </c>
      <c r="AA208" s="238">
        <f>Z208*K208</f>
        <v>0</v>
      </c>
      <c r="AR208" s="24" t="s">
        <v>241</v>
      </c>
      <c r="AT208" s="24" t="s">
        <v>237</v>
      </c>
      <c r="AU208" s="24" t="s">
        <v>90</v>
      </c>
      <c r="AY208" s="24" t="s">
        <v>236</v>
      </c>
      <c r="BE208" s="154">
        <f>IF(U208="základní",N208,0)</f>
        <v>0</v>
      </c>
      <c r="BF208" s="154">
        <f>IF(U208="snížená",N208,0)</f>
        <v>0</v>
      </c>
      <c r="BG208" s="154">
        <f>IF(U208="zákl. přenesená",N208,0)</f>
        <v>0</v>
      </c>
      <c r="BH208" s="154">
        <f>IF(U208="sníž. přenesená",N208,0)</f>
        <v>0</v>
      </c>
      <c r="BI208" s="154">
        <f>IF(U208="nulová",N208,0)</f>
        <v>0</v>
      </c>
      <c r="BJ208" s="24" t="s">
        <v>85</v>
      </c>
      <c r="BK208" s="154">
        <f>ROUND(L208*K208,2)</f>
        <v>0</v>
      </c>
      <c r="BL208" s="24" t="s">
        <v>241</v>
      </c>
      <c r="BM208" s="24" t="s">
        <v>490</v>
      </c>
    </row>
    <row r="209" spans="2:63" s="10" customFormat="1" ht="37.4" customHeight="1">
      <c r="B209" s="215"/>
      <c r="C209" s="216"/>
      <c r="D209" s="217" t="s">
        <v>375</v>
      </c>
      <c r="E209" s="217"/>
      <c r="F209" s="217"/>
      <c r="G209" s="217"/>
      <c r="H209" s="217"/>
      <c r="I209" s="217"/>
      <c r="J209" s="217"/>
      <c r="K209" s="217"/>
      <c r="L209" s="217"/>
      <c r="M209" s="217"/>
      <c r="N209" s="280">
        <f>BK209</f>
        <v>0</v>
      </c>
      <c r="O209" s="281"/>
      <c r="P209" s="281"/>
      <c r="Q209" s="281"/>
      <c r="R209" s="219"/>
      <c r="T209" s="220"/>
      <c r="U209" s="216"/>
      <c r="V209" s="216"/>
      <c r="W209" s="221">
        <f>SUM(W210:W215)</f>
        <v>0</v>
      </c>
      <c r="X209" s="216"/>
      <c r="Y209" s="221">
        <f>SUM(Y210:Y215)</f>
        <v>0</v>
      </c>
      <c r="Z209" s="216"/>
      <c r="AA209" s="222">
        <f>SUM(AA210:AA215)</f>
        <v>0</v>
      </c>
      <c r="AR209" s="223" t="s">
        <v>260</v>
      </c>
      <c r="AT209" s="224" t="s">
        <v>77</v>
      </c>
      <c r="AU209" s="224" t="s">
        <v>78</v>
      </c>
      <c r="AY209" s="223" t="s">
        <v>236</v>
      </c>
      <c r="BK209" s="225">
        <f>SUM(BK210:BK215)</f>
        <v>0</v>
      </c>
    </row>
    <row r="210" spans="2:65" s="1" customFormat="1" ht="16.5" customHeight="1">
      <c r="B210" s="48"/>
      <c r="C210" s="229" t="s">
        <v>366</v>
      </c>
      <c r="D210" s="229" t="s">
        <v>237</v>
      </c>
      <c r="E210" s="230" t="s">
        <v>492</v>
      </c>
      <c r="F210" s="231" t="s">
        <v>493</v>
      </c>
      <c r="G210" s="231"/>
      <c r="H210" s="231"/>
      <c r="I210" s="231"/>
      <c r="J210" s="232" t="s">
        <v>494</v>
      </c>
      <c r="K210" s="233">
        <v>1</v>
      </c>
      <c r="L210" s="234">
        <v>0</v>
      </c>
      <c r="M210" s="235"/>
      <c r="N210" s="233">
        <f>ROUND(L210*K210,2)</f>
        <v>0</v>
      </c>
      <c r="O210" s="233"/>
      <c r="P210" s="233"/>
      <c r="Q210" s="233"/>
      <c r="R210" s="50"/>
      <c r="T210" s="236" t="s">
        <v>21</v>
      </c>
      <c r="U210" s="58" t="s">
        <v>43</v>
      </c>
      <c r="V210" s="49"/>
      <c r="W210" s="237">
        <f>V210*K210</f>
        <v>0</v>
      </c>
      <c r="X210" s="237">
        <v>0</v>
      </c>
      <c r="Y210" s="237">
        <f>X210*K210</f>
        <v>0</v>
      </c>
      <c r="Z210" s="237">
        <v>0</v>
      </c>
      <c r="AA210" s="238">
        <f>Z210*K210</f>
        <v>0</v>
      </c>
      <c r="AR210" s="24" t="s">
        <v>495</v>
      </c>
      <c r="AT210" s="24" t="s">
        <v>237</v>
      </c>
      <c r="AU210" s="24" t="s">
        <v>85</v>
      </c>
      <c r="AY210" s="24" t="s">
        <v>236</v>
      </c>
      <c r="BE210" s="154">
        <f>IF(U210="základní",N210,0)</f>
        <v>0</v>
      </c>
      <c r="BF210" s="154">
        <f>IF(U210="snížená",N210,0)</f>
        <v>0</v>
      </c>
      <c r="BG210" s="154">
        <f>IF(U210="zákl. přenesená",N210,0)</f>
        <v>0</v>
      </c>
      <c r="BH210" s="154">
        <f>IF(U210="sníž. přenesená",N210,0)</f>
        <v>0</v>
      </c>
      <c r="BI210" s="154">
        <f>IF(U210="nulová",N210,0)</f>
        <v>0</v>
      </c>
      <c r="BJ210" s="24" t="s">
        <v>85</v>
      </c>
      <c r="BK210" s="154">
        <f>ROUND(L210*K210,2)</f>
        <v>0</v>
      </c>
      <c r="BL210" s="24" t="s">
        <v>495</v>
      </c>
      <c r="BM210" s="24" t="s">
        <v>496</v>
      </c>
    </row>
    <row r="211" spans="2:65" s="1" customFormat="1" ht="16.5" customHeight="1">
      <c r="B211" s="48"/>
      <c r="C211" s="229" t="s">
        <v>473</v>
      </c>
      <c r="D211" s="229" t="s">
        <v>237</v>
      </c>
      <c r="E211" s="230" t="s">
        <v>498</v>
      </c>
      <c r="F211" s="231" t="s">
        <v>499</v>
      </c>
      <c r="G211" s="231"/>
      <c r="H211" s="231"/>
      <c r="I211" s="231"/>
      <c r="J211" s="232" t="s">
        <v>494</v>
      </c>
      <c r="K211" s="233">
        <v>1</v>
      </c>
      <c r="L211" s="234">
        <v>0</v>
      </c>
      <c r="M211" s="235"/>
      <c r="N211" s="233">
        <f>ROUND(L211*K211,2)</f>
        <v>0</v>
      </c>
      <c r="O211" s="233"/>
      <c r="P211" s="233"/>
      <c r="Q211" s="233"/>
      <c r="R211" s="50"/>
      <c r="T211" s="236" t="s">
        <v>21</v>
      </c>
      <c r="U211" s="58" t="s">
        <v>43</v>
      </c>
      <c r="V211" s="49"/>
      <c r="W211" s="237">
        <f>V211*K211</f>
        <v>0</v>
      </c>
      <c r="X211" s="237">
        <v>0</v>
      </c>
      <c r="Y211" s="237">
        <f>X211*K211</f>
        <v>0</v>
      </c>
      <c r="Z211" s="237">
        <v>0</v>
      </c>
      <c r="AA211" s="238">
        <f>Z211*K211</f>
        <v>0</v>
      </c>
      <c r="AR211" s="24" t="s">
        <v>495</v>
      </c>
      <c r="AT211" s="24" t="s">
        <v>237</v>
      </c>
      <c r="AU211" s="24" t="s">
        <v>85</v>
      </c>
      <c r="AY211" s="24" t="s">
        <v>236</v>
      </c>
      <c r="BE211" s="154">
        <f>IF(U211="základní",N211,0)</f>
        <v>0</v>
      </c>
      <c r="BF211" s="154">
        <f>IF(U211="snížená",N211,0)</f>
        <v>0</v>
      </c>
      <c r="BG211" s="154">
        <f>IF(U211="zákl. přenesená",N211,0)</f>
        <v>0</v>
      </c>
      <c r="BH211" s="154">
        <f>IF(U211="sníž. přenesená",N211,0)</f>
        <v>0</v>
      </c>
      <c r="BI211" s="154">
        <f>IF(U211="nulová",N211,0)</f>
        <v>0</v>
      </c>
      <c r="BJ211" s="24" t="s">
        <v>85</v>
      </c>
      <c r="BK211" s="154">
        <f>ROUND(L211*K211,2)</f>
        <v>0</v>
      </c>
      <c r="BL211" s="24" t="s">
        <v>495</v>
      </c>
      <c r="BM211" s="24" t="s">
        <v>500</v>
      </c>
    </row>
    <row r="212" spans="2:65" s="1" customFormat="1" ht="16.5" customHeight="1">
      <c r="B212" s="48"/>
      <c r="C212" s="229" t="s">
        <v>476</v>
      </c>
      <c r="D212" s="229" t="s">
        <v>237</v>
      </c>
      <c r="E212" s="230" t="s">
        <v>502</v>
      </c>
      <c r="F212" s="231" t="s">
        <v>503</v>
      </c>
      <c r="G212" s="231"/>
      <c r="H212" s="231"/>
      <c r="I212" s="231"/>
      <c r="J212" s="232" t="s">
        <v>494</v>
      </c>
      <c r="K212" s="233">
        <v>1</v>
      </c>
      <c r="L212" s="234">
        <v>0</v>
      </c>
      <c r="M212" s="235"/>
      <c r="N212" s="233">
        <f>ROUND(L212*K212,2)</f>
        <v>0</v>
      </c>
      <c r="O212" s="233"/>
      <c r="P212" s="233"/>
      <c r="Q212" s="233"/>
      <c r="R212" s="50"/>
      <c r="T212" s="236" t="s">
        <v>21</v>
      </c>
      <c r="U212" s="58" t="s">
        <v>43</v>
      </c>
      <c r="V212" s="49"/>
      <c r="W212" s="237">
        <f>V212*K212</f>
        <v>0</v>
      </c>
      <c r="X212" s="237">
        <v>0</v>
      </c>
      <c r="Y212" s="237">
        <f>X212*K212</f>
        <v>0</v>
      </c>
      <c r="Z212" s="237">
        <v>0</v>
      </c>
      <c r="AA212" s="238">
        <f>Z212*K212</f>
        <v>0</v>
      </c>
      <c r="AR212" s="24" t="s">
        <v>495</v>
      </c>
      <c r="AT212" s="24" t="s">
        <v>237</v>
      </c>
      <c r="AU212" s="24" t="s">
        <v>85</v>
      </c>
      <c r="AY212" s="24" t="s">
        <v>236</v>
      </c>
      <c r="BE212" s="154">
        <f>IF(U212="základní",N212,0)</f>
        <v>0</v>
      </c>
      <c r="BF212" s="154">
        <f>IF(U212="snížená",N212,0)</f>
        <v>0</v>
      </c>
      <c r="BG212" s="154">
        <f>IF(U212="zákl. přenesená",N212,0)</f>
        <v>0</v>
      </c>
      <c r="BH212" s="154">
        <f>IF(U212="sníž. přenesená",N212,0)</f>
        <v>0</v>
      </c>
      <c r="BI212" s="154">
        <f>IF(U212="nulová",N212,0)</f>
        <v>0</v>
      </c>
      <c r="BJ212" s="24" t="s">
        <v>85</v>
      </c>
      <c r="BK212" s="154">
        <f>ROUND(L212*K212,2)</f>
        <v>0</v>
      </c>
      <c r="BL212" s="24" t="s">
        <v>495</v>
      </c>
      <c r="BM212" s="24" t="s">
        <v>504</v>
      </c>
    </row>
    <row r="213" spans="2:65" s="1" customFormat="1" ht="38.25" customHeight="1">
      <c r="B213" s="48"/>
      <c r="C213" s="229" t="s">
        <v>481</v>
      </c>
      <c r="D213" s="229" t="s">
        <v>237</v>
      </c>
      <c r="E213" s="230" t="s">
        <v>506</v>
      </c>
      <c r="F213" s="231" t="s">
        <v>507</v>
      </c>
      <c r="G213" s="231"/>
      <c r="H213" s="231"/>
      <c r="I213" s="231"/>
      <c r="J213" s="232" t="s">
        <v>508</v>
      </c>
      <c r="K213" s="233">
        <v>1</v>
      </c>
      <c r="L213" s="234">
        <v>0</v>
      </c>
      <c r="M213" s="235"/>
      <c r="N213" s="233">
        <f>ROUND(L213*K213,2)</f>
        <v>0</v>
      </c>
      <c r="O213" s="233"/>
      <c r="P213" s="233"/>
      <c r="Q213" s="233"/>
      <c r="R213" s="50"/>
      <c r="T213" s="236" t="s">
        <v>21</v>
      </c>
      <c r="U213" s="58" t="s">
        <v>43</v>
      </c>
      <c r="V213" s="49"/>
      <c r="W213" s="237">
        <f>V213*K213</f>
        <v>0</v>
      </c>
      <c r="X213" s="237">
        <v>0</v>
      </c>
      <c r="Y213" s="237">
        <f>X213*K213</f>
        <v>0</v>
      </c>
      <c r="Z213" s="237">
        <v>0</v>
      </c>
      <c r="AA213" s="238">
        <f>Z213*K213</f>
        <v>0</v>
      </c>
      <c r="AR213" s="24" t="s">
        <v>495</v>
      </c>
      <c r="AT213" s="24" t="s">
        <v>237</v>
      </c>
      <c r="AU213" s="24" t="s">
        <v>85</v>
      </c>
      <c r="AY213" s="24" t="s">
        <v>236</v>
      </c>
      <c r="BE213" s="154">
        <f>IF(U213="základní",N213,0)</f>
        <v>0</v>
      </c>
      <c r="BF213" s="154">
        <f>IF(U213="snížená",N213,0)</f>
        <v>0</v>
      </c>
      <c r="BG213" s="154">
        <f>IF(U213="zákl. přenesená",N213,0)</f>
        <v>0</v>
      </c>
      <c r="BH213" s="154">
        <f>IF(U213="sníž. přenesená",N213,0)</f>
        <v>0</v>
      </c>
      <c r="BI213" s="154">
        <f>IF(U213="nulová",N213,0)</f>
        <v>0</v>
      </c>
      <c r="BJ213" s="24" t="s">
        <v>85</v>
      </c>
      <c r="BK213" s="154">
        <f>ROUND(L213*K213,2)</f>
        <v>0</v>
      </c>
      <c r="BL213" s="24" t="s">
        <v>495</v>
      </c>
      <c r="BM213" s="24" t="s">
        <v>509</v>
      </c>
    </row>
    <row r="214" spans="2:65" s="1" customFormat="1" ht="25.5" customHeight="1">
      <c r="B214" s="48"/>
      <c r="C214" s="229" t="s">
        <v>484</v>
      </c>
      <c r="D214" s="229" t="s">
        <v>237</v>
      </c>
      <c r="E214" s="230" t="s">
        <v>511</v>
      </c>
      <c r="F214" s="231" t="s">
        <v>512</v>
      </c>
      <c r="G214" s="231"/>
      <c r="H214" s="231"/>
      <c r="I214" s="231"/>
      <c r="J214" s="232" t="s">
        <v>494</v>
      </c>
      <c r="K214" s="233">
        <v>1</v>
      </c>
      <c r="L214" s="234">
        <v>0</v>
      </c>
      <c r="M214" s="235"/>
      <c r="N214" s="233">
        <f>ROUND(L214*K214,2)</f>
        <v>0</v>
      </c>
      <c r="O214" s="233"/>
      <c r="P214" s="233"/>
      <c r="Q214" s="233"/>
      <c r="R214" s="50"/>
      <c r="T214" s="236" t="s">
        <v>21</v>
      </c>
      <c r="U214" s="58" t="s">
        <v>43</v>
      </c>
      <c r="V214" s="49"/>
      <c r="W214" s="237">
        <f>V214*K214</f>
        <v>0</v>
      </c>
      <c r="X214" s="237">
        <v>0</v>
      </c>
      <c r="Y214" s="237">
        <f>X214*K214</f>
        <v>0</v>
      </c>
      <c r="Z214" s="237">
        <v>0</v>
      </c>
      <c r="AA214" s="238">
        <f>Z214*K214</f>
        <v>0</v>
      </c>
      <c r="AR214" s="24" t="s">
        <v>495</v>
      </c>
      <c r="AT214" s="24" t="s">
        <v>237</v>
      </c>
      <c r="AU214" s="24" t="s">
        <v>85</v>
      </c>
      <c r="AY214" s="24" t="s">
        <v>236</v>
      </c>
      <c r="BE214" s="154">
        <f>IF(U214="základní",N214,0)</f>
        <v>0</v>
      </c>
      <c r="BF214" s="154">
        <f>IF(U214="snížená",N214,0)</f>
        <v>0</v>
      </c>
      <c r="BG214" s="154">
        <f>IF(U214="zákl. přenesená",N214,0)</f>
        <v>0</v>
      </c>
      <c r="BH214" s="154">
        <f>IF(U214="sníž. přenesená",N214,0)</f>
        <v>0</v>
      </c>
      <c r="BI214" s="154">
        <f>IF(U214="nulová",N214,0)</f>
        <v>0</v>
      </c>
      <c r="BJ214" s="24" t="s">
        <v>85</v>
      </c>
      <c r="BK214" s="154">
        <f>ROUND(L214*K214,2)</f>
        <v>0</v>
      </c>
      <c r="BL214" s="24" t="s">
        <v>495</v>
      </c>
      <c r="BM214" s="24" t="s">
        <v>513</v>
      </c>
    </row>
    <row r="215" spans="2:65" s="1" customFormat="1" ht="16.5" customHeight="1">
      <c r="B215" s="48"/>
      <c r="C215" s="229" t="s">
        <v>487</v>
      </c>
      <c r="D215" s="229" t="s">
        <v>237</v>
      </c>
      <c r="E215" s="230" t="s">
        <v>514</v>
      </c>
      <c r="F215" s="231" t="s">
        <v>515</v>
      </c>
      <c r="G215" s="231"/>
      <c r="H215" s="231"/>
      <c r="I215" s="231"/>
      <c r="J215" s="232" t="s">
        <v>494</v>
      </c>
      <c r="K215" s="233">
        <v>1</v>
      </c>
      <c r="L215" s="234">
        <v>0</v>
      </c>
      <c r="M215" s="235"/>
      <c r="N215" s="233">
        <f>ROUND(L215*K215,2)</f>
        <v>0</v>
      </c>
      <c r="O215" s="233"/>
      <c r="P215" s="233"/>
      <c r="Q215" s="233"/>
      <c r="R215" s="50"/>
      <c r="T215" s="236" t="s">
        <v>21</v>
      </c>
      <c r="U215" s="58" t="s">
        <v>43</v>
      </c>
      <c r="V215" s="49"/>
      <c r="W215" s="237">
        <f>V215*K215</f>
        <v>0</v>
      </c>
      <c r="X215" s="237">
        <v>0</v>
      </c>
      <c r="Y215" s="237">
        <f>X215*K215</f>
        <v>0</v>
      </c>
      <c r="Z215" s="237">
        <v>0</v>
      </c>
      <c r="AA215" s="238">
        <f>Z215*K215</f>
        <v>0</v>
      </c>
      <c r="AR215" s="24" t="s">
        <v>495</v>
      </c>
      <c r="AT215" s="24" t="s">
        <v>237</v>
      </c>
      <c r="AU215" s="24" t="s">
        <v>85</v>
      </c>
      <c r="AY215" s="24" t="s">
        <v>236</v>
      </c>
      <c r="BE215" s="154">
        <f>IF(U215="základní",N215,0)</f>
        <v>0</v>
      </c>
      <c r="BF215" s="154">
        <f>IF(U215="snížená",N215,0)</f>
        <v>0</v>
      </c>
      <c r="BG215" s="154">
        <f>IF(U215="zákl. přenesená",N215,0)</f>
        <v>0</v>
      </c>
      <c r="BH215" s="154">
        <f>IF(U215="sníž. přenesená",N215,0)</f>
        <v>0</v>
      </c>
      <c r="BI215" s="154">
        <f>IF(U215="nulová",N215,0)</f>
        <v>0</v>
      </c>
      <c r="BJ215" s="24" t="s">
        <v>85</v>
      </c>
      <c r="BK215" s="154">
        <f>ROUND(L215*K215,2)</f>
        <v>0</v>
      </c>
      <c r="BL215" s="24" t="s">
        <v>495</v>
      </c>
      <c r="BM215" s="24" t="s">
        <v>516</v>
      </c>
    </row>
    <row r="216" spans="2:63" s="1" customFormat="1" ht="49.9" customHeight="1">
      <c r="B216" s="48"/>
      <c r="C216" s="49"/>
      <c r="D216" s="217" t="s">
        <v>371</v>
      </c>
      <c r="E216" s="49"/>
      <c r="F216" s="49"/>
      <c r="G216" s="49"/>
      <c r="H216" s="49"/>
      <c r="I216" s="49"/>
      <c r="J216" s="49"/>
      <c r="K216" s="49"/>
      <c r="L216" s="49"/>
      <c r="M216" s="49"/>
      <c r="N216" s="269">
        <f>BK216</f>
        <v>0</v>
      </c>
      <c r="O216" s="270"/>
      <c r="P216" s="270"/>
      <c r="Q216" s="270"/>
      <c r="R216" s="50"/>
      <c r="T216" s="203"/>
      <c r="U216" s="74"/>
      <c r="V216" s="74"/>
      <c r="W216" s="74"/>
      <c r="X216" s="74"/>
      <c r="Y216" s="74"/>
      <c r="Z216" s="74"/>
      <c r="AA216" s="76"/>
      <c r="AT216" s="24" t="s">
        <v>77</v>
      </c>
      <c r="AU216" s="24" t="s">
        <v>78</v>
      </c>
      <c r="AY216" s="24" t="s">
        <v>372</v>
      </c>
      <c r="BK216" s="154">
        <v>0</v>
      </c>
    </row>
    <row r="217" spans="2:18" s="1" customFormat="1" ht="6.95" customHeight="1">
      <c r="B217" s="77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9"/>
    </row>
  </sheetData>
  <sheetProtection password="CC35" sheet="1" objects="1" scenarios="1" formatColumns="0" formatRows="0"/>
  <mergeCells count="229">
    <mergeCell ref="F211:I211"/>
    <mergeCell ref="F208:I208"/>
    <mergeCell ref="F206:I206"/>
    <mergeCell ref="F205:I205"/>
    <mergeCell ref="F207:I207"/>
    <mergeCell ref="F210:I210"/>
    <mergeCell ref="F212:I212"/>
    <mergeCell ref="F213:I213"/>
    <mergeCell ref="F214:I214"/>
    <mergeCell ref="F215:I215"/>
    <mergeCell ref="F198:I198"/>
    <mergeCell ref="L198:M198"/>
    <mergeCell ref="N198:Q198"/>
    <mergeCell ref="F199:I199"/>
    <mergeCell ref="L199:M199"/>
    <mergeCell ref="N199:Q199"/>
    <mergeCell ref="N197:Q197"/>
    <mergeCell ref="F200:I200"/>
    <mergeCell ref="F202:I202"/>
    <mergeCell ref="F201:I201"/>
    <mergeCell ref="L202:M202"/>
    <mergeCell ref="N202:Q202"/>
    <mergeCell ref="N204:Q204"/>
    <mergeCell ref="L214:M214"/>
    <mergeCell ref="L206:M206"/>
    <mergeCell ref="L208:M208"/>
    <mergeCell ref="L210:M210"/>
    <mergeCell ref="L211:M211"/>
    <mergeCell ref="L212:M212"/>
    <mergeCell ref="L213:M213"/>
    <mergeCell ref="L215:M215"/>
    <mergeCell ref="F203:I203"/>
    <mergeCell ref="F204:I204"/>
    <mergeCell ref="L204:M204"/>
    <mergeCell ref="N206:Q206"/>
    <mergeCell ref="N208:Q208"/>
    <mergeCell ref="N210:Q210"/>
    <mergeCell ref="N211:Q211"/>
    <mergeCell ref="N212:Q212"/>
    <mergeCell ref="N213:Q213"/>
    <mergeCell ref="N214:Q214"/>
    <mergeCell ref="N215:Q215"/>
    <mergeCell ref="N209:Q209"/>
    <mergeCell ref="N216:Q216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D103:H103"/>
    <mergeCell ref="D101:H101"/>
    <mergeCell ref="D102:H102"/>
    <mergeCell ref="D104:H104"/>
    <mergeCell ref="D105:H105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100:Q100"/>
    <mergeCell ref="N101:Q101"/>
    <mergeCell ref="N102:Q102"/>
    <mergeCell ref="N103:Q103"/>
    <mergeCell ref="N104:Q104"/>
    <mergeCell ref="N105:Q105"/>
    <mergeCell ref="N106:Q106"/>
    <mergeCell ref="L108:Q108"/>
    <mergeCell ref="C114:Q114"/>
    <mergeCell ref="F116:P116"/>
    <mergeCell ref="F117:P117"/>
    <mergeCell ref="F118:P118"/>
    <mergeCell ref="M120:P120"/>
    <mergeCell ref="M122:Q122"/>
    <mergeCell ref="M123:Q123"/>
    <mergeCell ref="F125:I125"/>
    <mergeCell ref="F130:I130"/>
    <mergeCell ref="L125:M125"/>
    <mergeCell ref="N125:Q125"/>
    <mergeCell ref="F129:I129"/>
    <mergeCell ref="L129:M129"/>
    <mergeCell ref="N129:Q129"/>
    <mergeCell ref="F131:I131"/>
    <mergeCell ref="N126:Q126"/>
    <mergeCell ref="N127:Q127"/>
    <mergeCell ref="N128:Q128"/>
    <mergeCell ref="N132:Q132"/>
    <mergeCell ref="F133:I133"/>
    <mergeCell ref="F137:I137"/>
    <mergeCell ref="L133:M133"/>
    <mergeCell ref="N133:Q133"/>
    <mergeCell ref="F134:I134"/>
    <mergeCell ref="F135:I135"/>
    <mergeCell ref="F136:I136"/>
    <mergeCell ref="L136:M136"/>
    <mergeCell ref="N136:Q136"/>
    <mergeCell ref="F138:I138"/>
    <mergeCell ref="F139:I139"/>
    <mergeCell ref="L140:M140"/>
    <mergeCell ref="N140:Q140"/>
    <mergeCell ref="F140:I140"/>
    <mergeCell ref="F143:I143"/>
    <mergeCell ref="F141:I141"/>
    <mergeCell ref="F142:I142"/>
    <mergeCell ref="F144:I144"/>
    <mergeCell ref="L144:M144"/>
    <mergeCell ref="N144:Q144"/>
    <mergeCell ref="N145:Q145"/>
    <mergeCell ref="F146:I146"/>
    <mergeCell ref="L146:M146"/>
    <mergeCell ref="N146:Q146"/>
    <mergeCell ref="F147:I147"/>
    <mergeCell ref="L150:M150"/>
    <mergeCell ref="N150:Q150"/>
    <mergeCell ref="F148:I148"/>
    <mergeCell ref="F151:I151"/>
    <mergeCell ref="F149:I149"/>
    <mergeCell ref="F150:I150"/>
    <mergeCell ref="F152:I152"/>
    <mergeCell ref="F153:I153"/>
    <mergeCell ref="F154:I154"/>
    <mergeCell ref="L154:M154"/>
    <mergeCell ref="N154:Q154"/>
    <mergeCell ref="F155:I155"/>
    <mergeCell ref="F161:I161"/>
    <mergeCell ref="F156:I156"/>
    <mergeCell ref="F157:I157"/>
    <mergeCell ref="F158:I158"/>
    <mergeCell ref="F159:I159"/>
    <mergeCell ref="F160:I160"/>
    <mergeCell ref="L161:M161"/>
    <mergeCell ref="N161:Q161"/>
    <mergeCell ref="F162:I162"/>
    <mergeCell ref="F163:I163"/>
    <mergeCell ref="F164:I164"/>
    <mergeCell ref="F165:I165"/>
    <mergeCell ref="F168:I168"/>
    <mergeCell ref="F166:I166"/>
    <mergeCell ref="F167:I167"/>
    <mergeCell ref="L168:M168"/>
    <mergeCell ref="N168:Q168"/>
    <mergeCell ref="F169:I169"/>
    <mergeCell ref="F170:I170"/>
    <mergeCell ref="F171:I171"/>
    <mergeCell ref="F172:I172"/>
    <mergeCell ref="F174:I174"/>
    <mergeCell ref="F177:I177"/>
    <mergeCell ref="L174:M174"/>
    <mergeCell ref="N174:Q174"/>
    <mergeCell ref="F176:I176"/>
    <mergeCell ref="L176:M176"/>
    <mergeCell ref="N176:Q176"/>
    <mergeCell ref="F178:I178"/>
    <mergeCell ref="F179:I179"/>
    <mergeCell ref="L179:M179"/>
    <mergeCell ref="N179:Q179"/>
    <mergeCell ref="L180:M180"/>
    <mergeCell ref="N180:Q180"/>
    <mergeCell ref="N173:Q173"/>
    <mergeCell ref="N175:Q175"/>
    <mergeCell ref="F180:I180"/>
    <mergeCell ref="F183:I183"/>
    <mergeCell ref="F181:I181"/>
    <mergeCell ref="F182:I182"/>
    <mergeCell ref="L183:M183"/>
    <mergeCell ref="N183:Q183"/>
    <mergeCell ref="F184:I184"/>
    <mergeCell ref="F185:I185"/>
    <mergeCell ref="F188:I188"/>
    <mergeCell ref="F186:I186"/>
    <mergeCell ref="L186:M186"/>
    <mergeCell ref="N186:Q186"/>
    <mergeCell ref="F187:I187"/>
    <mergeCell ref="L187:M187"/>
    <mergeCell ref="N187:Q187"/>
    <mergeCell ref="L188:M188"/>
    <mergeCell ref="N188:Q188"/>
    <mergeCell ref="F189:I189"/>
    <mergeCell ref="L189:M189"/>
    <mergeCell ref="N189:Q189"/>
    <mergeCell ref="F190:I190"/>
    <mergeCell ref="F193:I193"/>
    <mergeCell ref="F191:I191"/>
    <mergeCell ref="L193:M193"/>
    <mergeCell ref="N193:Q193"/>
    <mergeCell ref="F194:I194"/>
    <mergeCell ref="F195:I195"/>
    <mergeCell ref="F196:I196"/>
    <mergeCell ref="N192:Q192"/>
  </mergeCells>
  <hyperlinks>
    <hyperlink ref="F1:G1" location="C2" display="1) Krycí list rozpočtu"/>
    <hyperlink ref="H1:K1" location="C87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3"/>
      <c r="B1" s="15"/>
      <c r="C1" s="15"/>
      <c r="D1" s="16" t="s">
        <v>1</v>
      </c>
      <c r="E1" s="15"/>
      <c r="F1" s="17" t="s">
        <v>188</v>
      </c>
      <c r="G1" s="17"/>
      <c r="H1" s="164" t="s">
        <v>189</v>
      </c>
      <c r="I1" s="164"/>
      <c r="J1" s="164"/>
      <c r="K1" s="164"/>
      <c r="L1" s="17" t="s">
        <v>190</v>
      </c>
      <c r="M1" s="15"/>
      <c r="N1" s="15"/>
      <c r="O1" s="16" t="s">
        <v>191</v>
      </c>
      <c r="P1" s="15"/>
      <c r="Q1" s="15"/>
      <c r="R1" s="15"/>
      <c r="S1" s="17" t="s">
        <v>192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109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90</v>
      </c>
    </row>
    <row r="4" spans="2:46" ht="36.95" customHeight="1">
      <c r="B4" s="28"/>
      <c r="C4" s="29" t="s">
        <v>193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18</v>
      </c>
      <c r="E6" s="33"/>
      <c r="F6" s="165" t="str">
        <f>'Rekapitulace stavby'!K6</f>
        <v>Neratovice - úprava přechodů na komunikacích II/101 a III/0099, zvýšení bezpečnosti chodců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194</v>
      </c>
      <c r="E7" s="33"/>
      <c r="F7" s="165" t="s">
        <v>565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196</v>
      </c>
      <c r="E8" s="49"/>
      <c r="F8" s="38" t="s">
        <v>566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20</v>
      </c>
      <c r="E9" s="49"/>
      <c r="F9" s="35" t="s">
        <v>21</v>
      </c>
      <c r="G9" s="49"/>
      <c r="H9" s="49"/>
      <c r="I9" s="49"/>
      <c r="J9" s="49"/>
      <c r="K9" s="49"/>
      <c r="L9" s="49"/>
      <c r="M9" s="40" t="s">
        <v>22</v>
      </c>
      <c r="N9" s="49"/>
      <c r="O9" s="35" t="s">
        <v>21</v>
      </c>
      <c r="P9" s="49"/>
      <c r="Q9" s="49"/>
      <c r="R9" s="50"/>
    </row>
    <row r="10" spans="2:18" s="1" customFormat="1" ht="14.4" customHeight="1">
      <c r="B10" s="48"/>
      <c r="C10" s="49"/>
      <c r="D10" s="40" t="s">
        <v>23</v>
      </c>
      <c r="E10" s="49"/>
      <c r="F10" s="35" t="s">
        <v>24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6. 11. 2017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">
        <v>21</v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">
        <v>29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">
        <v>21</v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">
        <v>21</v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">
        <v>34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">
        <v>21</v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36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">
        <v>21</v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">
        <v>37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">
        <v>21</v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21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8" t="s">
        <v>198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182</v>
      </c>
      <c r="E29" s="49"/>
      <c r="F29" s="49"/>
      <c r="G29" s="49"/>
      <c r="H29" s="49"/>
      <c r="I29" s="49"/>
      <c r="J29" s="49"/>
      <c r="K29" s="49"/>
      <c r="L29" s="49"/>
      <c r="M29" s="47">
        <f>N96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9" t="s">
        <v>41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42</v>
      </c>
      <c r="E33" s="56" t="s">
        <v>43</v>
      </c>
      <c r="F33" s="57">
        <v>0.21</v>
      </c>
      <c r="G33" s="171" t="s">
        <v>44</v>
      </c>
      <c r="H33" s="172">
        <f>(SUM(BE96:BE103)+SUM(BE122:BE173))</f>
        <v>0</v>
      </c>
      <c r="I33" s="49"/>
      <c r="J33" s="49"/>
      <c r="K33" s="49"/>
      <c r="L33" s="49"/>
      <c r="M33" s="172">
        <f>ROUND((SUM(BE96:BE103)+SUM(BE122:BE173)),2)*F33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45</v>
      </c>
      <c r="F34" s="57">
        <v>0.15</v>
      </c>
      <c r="G34" s="171" t="s">
        <v>44</v>
      </c>
      <c r="H34" s="172">
        <f>(SUM(BF96:BF103)+SUM(BF122:BF173))</f>
        <v>0</v>
      </c>
      <c r="I34" s="49"/>
      <c r="J34" s="49"/>
      <c r="K34" s="49"/>
      <c r="L34" s="49"/>
      <c r="M34" s="172">
        <f>ROUND((SUM(BF96:BF103)+SUM(BF122:BF173)),2)*F34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46</v>
      </c>
      <c r="F35" s="57">
        <v>0.21</v>
      </c>
      <c r="G35" s="171" t="s">
        <v>44</v>
      </c>
      <c r="H35" s="172">
        <f>(SUM(BG96:BG103)+SUM(BG122:BG173))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47</v>
      </c>
      <c r="F36" s="57">
        <v>0.15</v>
      </c>
      <c r="G36" s="171" t="s">
        <v>44</v>
      </c>
      <c r="H36" s="172">
        <f>(SUM(BH96:BH103)+SUM(BH122:BH173))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48</v>
      </c>
      <c r="F37" s="57">
        <v>0</v>
      </c>
      <c r="G37" s="171" t="s">
        <v>44</v>
      </c>
      <c r="H37" s="172">
        <f>(SUM(BI96:BI103)+SUM(BI122:BI173))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61"/>
      <c r="D39" s="173" t="s">
        <v>49</v>
      </c>
      <c r="E39" s="105"/>
      <c r="F39" s="105"/>
      <c r="G39" s="174" t="s">
        <v>50</v>
      </c>
      <c r="H39" s="175" t="s">
        <v>51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52</v>
      </c>
      <c r="E50" s="69"/>
      <c r="F50" s="69"/>
      <c r="G50" s="69"/>
      <c r="H50" s="70"/>
      <c r="I50" s="49"/>
      <c r="J50" s="68" t="s">
        <v>53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54</v>
      </c>
      <c r="E59" s="74"/>
      <c r="F59" s="74"/>
      <c r="G59" s="75" t="s">
        <v>55</v>
      </c>
      <c r="H59" s="76"/>
      <c r="I59" s="49"/>
      <c r="J59" s="73" t="s">
        <v>54</v>
      </c>
      <c r="K59" s="74"/>
      <c r="L59" s="74"/>
      <c r="M59" s="74"/>
      <c r="N59" s="75" t="s">
        <v>55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56</v>
      </c>
      <c r="E61" s="69"/>
      <c r="F61" s="69"/>
      <c r="G61" s="69"/>
      <c r="H61" s="70"/>
      <c r="I61" s="49"/>
      <c r="J61" s="68" t="s">
        <v>57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54</v>
      </c>
      <c r="E70" s="74"/>
      <c r="F70" s="74"/>
      <c r="G70" s="75" t="s">
        <v>55</v>
      </c>
      <c r="H70" s="76"/>
      <c r="I70" s="49"/>
      <c r="J70" s="73" t="s">
        <v>54</v>
      </c>
      <c r="K70" s="74"/>
      <c r="L70" s="74"/>
      <c r="M70" s="74"/>
      <c r="N70" s="75" t="s">
        <v>55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pans="2:21" s="1" customFormat="1" ht="36.95" customHeight="1">
      <c r="B76" s="48"/>
      <c r="C76" s="29" t="s">
        <v>199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pans="2:21" s="1" customFormat="1" ht="30" customHeight="1">
      <c r="B78" s="48"/>
      <c r="C78" s="40" t="s">
        <v>18</v>
      </c>
      <c r="D78" s="49"/>
      <c r="E78" s="49"/>
      <c r="F78" s="165" t="str">
        <f>F6</f>
        <v>Neratovice - úprava přechodů na komunikacích II/101 a III/0099, zvýšení bezpečnosti chodců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spans="2:21" ht="30" customHeight="1">
      <c r="B79" s="28"/>
      <c r="C79" s="40" t="s">
        <v>194</v>
      </c>
      <c r="D79" s="33"/>
      <c r="E79" s="33"/>
      <c r="F79" s="165" t="s">
        <v>565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pans="2:21" s="1" customFormat="1" ht="36.95" customHeight="1">
      <c r="B80" s="48"/>
      <c r="C80" s="87" t="s">
        <v>196</v>
      </c>
      <c r="D80" s="49"/>
      <c r="E80" s="49"/>
      <c r="F80" s="89" t="str">
        <f>F8</f>
        <v>03-1 - SO 103 - část KSÚS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pans="2:2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pans="2:21" s="1" customFormat="1" ht="18" customHeight="1">
      <c r="B82" s="48"/>
      <c r="C82" s="40" t="s">
        <v>23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6. 11. 2017</v>
      </c>
      <c r="N82" s="92"/>
      <c r="O82" s="92"/>
      <c r="P82" s="92"/>
      <c r="Q82" s="49"/>
      <c r="R82" s="50"/>
      <c r="T82" s="181"/>
      <c r="U82" s="181"/>
    </row>
    <row r="83" spans="2:21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pans="2:21" s="1" customFormat="1" ht="13.5">
      <c r="B84" s="48"/>
      <c r="C84" s="40" t="s">
        <v>27</v>
      </c>
      <c r="D84" s="49"/>
      <c r="E84" s="49"/>
      <c r="F84" s="35" t="str">
        <f>E13</f>
        <v>Město Neratovice</v>
      </c>
      <c r="G84" s="49"/>
      <c r="H84" s="49"/>
      <c r="I84" s="49"/>
      <c r="J84" s="49"/>
      <c r="K84" s="40" t="s">
        <v>33</v>
      </c>
      <c r="L84" s="49"/>
      <c r="M84" s="35" t="str">
        <f>E19</f>
        <v>NOZA s.r.o.Kladno</v>
      </c>
      <c r="N84" s="35"/>
      <c r="O84" s="35"/>
      <c r="P84" s="35"/>
      <c r="Q84" s="35"/>
      <c r="R84" s="50"/>
      <c r="T84" s="181"/>
      <c r="U84" s="181"/>
    </row>
    <row r="85" spans="2:21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36</v>
      </c>
      <c r="L85" s="49"/>
      <c r="M85" s="35" t="str">
        <f>E22</f>
        <v>Neubauerová Soňa, SK-Projekt Ostrov</v>
      </c>
      <c r="N85" s="35"/>
      <c r="O85" s="35"/>
      <c r="P85" s="35"/>
      <c r="Q85" s="35"/>
      <c r="R85" s="50"/>
      <c r="T85" s="181"/>
      <c r="U85" s="181"/>
    </row>
    <row r="86" spans="2:21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pans="2:21" s="1" customFormat="1" ht="29.25" customHeight="1">
      <c r="B87" s="48"/>
      <c r="C87" s="183" t="s">
        <v>200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201</v>
      </c>
      <c r="O87" s="161"/>
      <c r="P87" s="161"/>
      <c r="Q87" s="161"/>
      <c r="R87" s="50"/>
      <c r="T87" s="181"/>
      <c r="U87" s="181"/>
    </row>
    <row r="88" spans="2:21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pans="2:47" s="1" customFormat="1" ht="29.25" customHeight="1">
      <c r="B89" s="48"/>
      <c r="C89" s="184" t="s">
        <v>202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N122</f>
        <v>0</v>
      </c>
      <c r="O89" s="185"/>
      <c r="P89" s="185"/>
      <c r="Q89" s="185"/>
      <c r="R89" s="50"/>
      <c r="T89" s="181"/>
      <c r="U89" s="181"/>
      <c r="AU89" s="24" t="s">
        <v>203</v>
      </c>
    </row>
    <row r="90" spans="2:21" s="7" customFormat="1" ht="24.95" customHeight="1">
      <c r="B90" s="186"/>
      <c r="C90" s="187"/>
      <c r="D90" s="188" t="s">
        <v>204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N123</f>
        <v>0</v>
      </c>
      <c r="O90" s="187"/>
      <c r="P90" s="187"/>
      <c r="Q90" s="187"/>
      <c r="R90" s="190"/>
      <c r="T90" s="191"/>
      <c r="U90" s="191"/>
    </row>
    <row r="91" spans="2:21" s="8" customFormat="1" ht="19.9" customHeight="1">
      <c r="B91" s="192"/>
      <c r="C91" s="136"/>
      <c r="D91" s="149" t="s">
        <v>206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N124</f>
        <v>0</v>
      </c>
      <c r="O91" s="136"/>
      <c r="P91" s="136"/>
      <c r="Q91" s="136"/>
      <c r="R91" s="193"/>
      <c r="T91" s="194"/>
      <c r="U91" s="194"/>
    </row>
    <row r="92" spans="2:21" s="8" customFormat="1" ht="19.9" customHeight="1">
      <c r="B92" s="192"/>
      <c r="C92" s="136"/>
      <c r="D92" s="149" t="s">
        <v>207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38">
        <f>N134</f>
        <v>0</v>
      </c>
      <c r="O92" s="136"/>
      <c r="P92" s="136"/>
      <c r="Q92" s="136"/>
      <c r="R92" s="193"/>
      <c r="T92" s="194"/>
      <c r="U92" s="194"/>
    </row>
    <row r="93" spans="2:21" s="8" customFormat="1" ht="19.9" customHeight="1">
      <c r="B93" s="192"/>
      <c r="C93" s="136"/>
      <c r="D93" s="149" t="s">
        <v>208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8">
        <f>N147</f>
        <v>0</v>
      </c>
      <c r="O93" s="136"/>
      <c r="P93" s="136"/>
      <c r="Q93" s="136"/>
      <c r="R93" s="193"/>
      <c r="T93" s="194"/>
      <c r="U93" s="194"/>
    </row>
    <row r="94" spans="2:21" s="8" customFormat="1" ht="19.9" customHeight="1">
      <c r="B94" s="192"/>
      <c r="C94" s="136"/>
      <c r="D94" s="149" t="s">
        <v>210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8">
        <f>N167</f>
        <v>0</v>
      </c>
      <c r="O94" s="136"/>
      <c r="P94" s="136"/>
      <c r="Q94" s="136"/>
      <c r="R94" s="193"/>
      <c r="T94" s="194"/>
      <c r="U94" s="194"/>
    </row>
    <row r="95" spans="2:21" s="1" customFormat="1" ht="21.8" customHeight="1">
      <c r="B95" s="48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50"/>
      <c r="T95" s="181"/>
      <c r="U95" s="181"/>
    </row>
    <row r="96" spans="2:21" s="1" customFormat="1" ht="29.25" customHeight="1">
      <c r="B96" s="48"/>
      <c r="C96" s="184" t="s">
        <v>213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185">
        <f>ROUND(N97+N98+N99+N100+N101+N102,2)</f>
        <v>0</v>
      </c>
      <c r="O96" s="195"/>
      <c r="P96" s="195"/>
      <c r="Q96" s="195"/>
      <c r="R96" s="50"/>
      <c r="T96" s="196"/>
      <c r="U96" s="197" t="s">
        <v>42</v>
      </c>
    </row>
    <row r="97" spans="2:65" s="1" customFormat="1" ht="18" customHeight="1">
      <c r="B97" s="48"/>
      <c r="C97" s="49"/>
      <c r="D97" s="155" t="s">
        <v>214</v>
      </c>
      <c r="E97" s="149"/>
      <c r="F97" s="149"/>
      <c r="G97" s="149"/>
      <c r="H97" s="149"/>
      <c r="I97" s="49"/>
      <c r="J97" s="49"/>
      <c r="K97" s="49"/>
      <c r="L97" s="49"/>
      <c r="M97" s="49"/>
      <c r="N97" s="150">
        <f>ROUND(N89*T97,2)</f>
        <v>0</v>
      </c>
      <c r="O97" s="138"/>
      <c r="P97" s="138"/>
      <c r="Q97" s="138"/>
      <c r="R97" s="50"/>
      <c r="S97" s="198"/>
      <c r="T97" s="199"/>
      <c r="U97" s="200" t="s">
        <v>43</v>
      </c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201" t="s">
        <v>215</v>
      </c>
      <c r="AZ97" s="198"/>
      <c r="BA97" s="198"/>
      <c r="BB97" s="198"/>
      <c r="BC97" s="198"/>
      <c r="BD97" s="198"/>
      <c r="BE97" s="202">
        <f>IF(U97="základní",N97,0)</f>
        <v>0</v>
      </c>
      <c r="BF97" s="202">
        <f>IF(U97="snížená",N97,0)</f>
        <v>0</v>
      </c>
      <c r="BG97" s="202">
        <f>IF(U97="zákl. přenesená",N97,0)</f>
        <v>0</v>
      </c>
      <c r="BH97" s="202">
        <f>IF(U97="sníž. přenesená",N97,0)</f>
        <v>0</v>
      </c>
      <c r="BI97" s="202">
        <f>IF(U97="nulová",N97,0)</f>
        <v>0</v>
      </c>
      <c r="BJ97" s="201" t="s">
        <v>85</v>
      </c>
      <c r="BK97" s="198"/>
      <c r="BL97" s="198"/>
      <c r="BM97" s="198"/>
    </row>
    <row r="98" spans="2:65" s="1" customFormat="1" ht="18" customHeight="1">
      <c r="B98" s="48"/>
      <c r="C98" s="49"/>
      <c r="D98" s="155" t="s">
        <v>216</v>
      </c>
      <c r="E98" s="149"/>
      <c r="F98" s="149"/>
      <c r="G98" s="149"/>
      <c r="H98" s="149"/>
      <c r="I98" s="49"/>
      <c r="J98" s="49"/>
      <c r="K98" s="49"/>
      <c r="L98" s="49"/>
      <c r="M98" s="49"/>
      <c r="N98" s="150">
        <f>ROUND(N89*T98,2)</f>
        <v>0</v>
      </c>
      <c r="O98" s="138"/>
      <c r="P98" s="138"/>
      <c r="Q98" s="138"/>
      <c r="R98" s="50"/>
      <c r="S98" s="198"/>
      <c r="T98" s="199"/>
      <c r="U98" s="200" t="s">
        <v>43</v>
      </c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201" t="s">
        <v>215</v>
      </c>
      <c r="AZ98" s="198"/>
      <c r="BA98" s="198"/>
      <c r="BB98" s="198"/>
      <c r="BC98" s="198"/>
      <c r="BD98" s="198"/>
      <c r="BE98" s="202">
        <f>IF(U98="základní",N98,0)</f>
        <v>0</v>
      </c>
      <c r="BF98" s="202">
        <f>IF(U98="snížená",N98,0)</f>
        <v>0</v>
      </c>
      <c r="BG98" s="202">
        <f>IF(U98="zákl. přenesená",N98,0)</f>
        <v>0</v>
      </c>
      <c r="BH98" s="202">
        <f>IF(U98="sníž. přenesená",N98,0)</f>
        <v>0</v>
      </c>
      <c r="BI98" s="202">
        <f>IF(U98="nulová",N98,0)</f>
        <v>0</v>
      </c>
      <c r="BJ98" s="201" t="s">
        <v>85</v>
      </c>
      <c r="BK98" s="198"/>
      <c r="BL98" s="198"/>
      <c r="BM98" s="198"/>
    </row>
    <row r="99" spans="2:65" s="1" customFormat="1" ht="18" customHeight="1">
      <c r="B99" s="48"/>
      <c r="C99" s="49"/>
      <c r="D99" s="155" t="s">
        <v>217</v>
      </c>
      <c r="E99" s="149"/>
      <c r="F99" s="149"/>
      <c r="G99" s="149"/>
      <c r="H99" s="149"/>
      <c r="I99" s="49"/>
      <c r="J99" s="49"/>
      <c r="K99" s="49"/>
      <c r="L99" s="49"/>
      <c r="M99" s="49"/>
      <c r="N99" s="150">
        <f>ROUND(N89*T99,2)</f>
        <v>0</v>
      </c>
      <c r="O99" s="138"/>
      <c r="P99" s="138"/>
      <c r="Q99" s="138"/>
      <c r="R99" s="50"/>
      <c r="S99" s="198"/>
      <c r="T99" s="199"/>
      <c r="U99" s="200" t="s">
        <v>43</v>
      </c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201" t="s">
        <v>215</v>
      </c>
      <c r="AZ99" s="198"/>
      <c r="BA99" s="198"/>
      <c r="BB99" s="198"/>
      <c r="BC99" s="198"/>
      <c r="BD99" s="198"/>
      <c r="BE99" s="202">
        <f>IF(U99="základní",N99,0)</f>
        <v>0</v>
      </c>
      <c r="BF99" s="202">
        <f>IF(U99="snížená",N99,0)</f>
        <v>0</v>
      </c>
      <c r="BG99" s="202">
        <f>IF(U99="zákl. přenesená",N99,0)</f>
        <v>0</v>
      </c>
      <c r="BH99" s="202">
        <f>IF(U99="sníž. přenesená",N99,0)</f>
        <v>0</v>
      </c>
      <c r="BI99" s="202">
        <f>IF(U99="nulová",N99,0)</f>
        <v>0</v>
      </c>
      <c r="BJ99" s="201" t="s">
        <v>85</v>
      </c>
      <c r="BK99" s="198"/>
      <c r="BL99" s="198"/>
      <c r="BM99" s="198"/>
    </row>
    <row r="100" spans="2:65" s="1" customFormat="1" ht="18" customHeight="1">
      <c r="B100" s="48"/>
      <c r="C100" s="49"/>
      <c r="D100" s="155" t="s">
        <v>218</v>
      </c>
      <c r="E100" s="149"/>
      <c r="F100" s="149"/>
      <c r="G100" s="149"/>
      <c r="H100" s="149"/>
      <c r="I100" s="49"/>
      <c r="J100" s="49"/>
      <c r="K100" s="49"/>
      <c r="L100" s="49"/>
      <c r="M100" s="49"/>
      <c r="N100" s="150">
        <f>ROUND(N89*T100,2)</f>
        <v>0</v>
      </c>
      <c r="O100" s="138"/>
      <c r="P100" s="138"/>
      <c r="Q100" s="138"/>
      <c r="R100" s="50"/>
      <c r="S100" s="198"/>
      <c r="T100" s="199"/>
      <c r="U100" s="200" t="s">
        <v>43</v>
      </c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201" t="s">
        <v>215</v>
      </c>
      <c r="AZ100" s="198"/>
      <c r="BA100" s="198"/>
      <c r="BB100" s="198"/>
      <c r="BC100" s="198"/>
      <c r="BD100" s="198"/>
      <c r="BE100" s="202">
        <f>IF(U100="základní",N100,0)</f>
        <v>0</v>
      </c>
      <c r="BF100" s="202">
        <f>IF(U100="snížená",N100,0)</f>
        <v>0</v>
      </c>
      <c r="BG100" s="202">
        <f>IF(U100="zákl. přenesená",N100,0)</f>
        <v>0</v>
      </c>
      <c r="BH100" s="202">
        <f>IF(U100="sníž. přenesená",N100,0)</f>
        <v>0</v>
      </c>
      <c r="BI100" s="202">
        <f>IF(U100="nulová",N100,0)</f>
        <v>0</v>
      </c>
      <c r="BJ100" s="201" t="s">
        <v>85</v>
      </c>
      <c r="BK100" s="198"/>
      <c r="BL100" s="198"/>
      <c r="BM100" s="198"/>
    </row>
    <row r="101" spans="2:65" s="1" customFormat="1" ht="18" customHeight="1">
      <c r="B101" s="48"/>
      <c r="C101" s="49"/>
      <c r="D101" s="155" t="s">
        <v>219</v>
      </c>
      <c r="E101" s="149"/>
      <c r="F101" s="149"/>
      <c r="G101" s="149"/>
      <c r="H101" s="149"/>
      <c r="I101" s="49"/>
      <c r="J101" s="49"/>
      <c r="K101" s="49"/>
      <c r="L101" s="49"/>
      <c r="M101" s="49"/>
      <c r="N101" s="150">
        <f>ROUND(N89*T101,2)</f>
        <v>0</v>
      </c>
      <c r="O101" s="138"/>
      <c r="P101" s="138"/>
      <c r="Q101" s="138"/>
      <c r="R101" s="50"/>
      <c r="S101" s="198"/>
      <c r="T101" s="199"/>
      <c r="U101" s="200" t="s">
        <v>43</v>
      </c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201" t="s">
        <v>215</v>
      </c>
      <c r="AZ101" s="198"/>
      <c r="BA101" s="198"/>
      <c r="BB101" s="198"/>
      <c r="BC101" s="198"/>
      <c r="BD101" s="198"/>
      <c r="BE101" s="202">
        <f>IF(U101="základní",N101,0)</f>
        <v>0</v>
      </c>
      <c r="BF101" s="202">
        <f>IF(U101="snížená",N101,0)</f>
        <v>0</v>
      </c>
      <c r="BG101" s="202">
        <f>IF(U101="zákl. přenesená",N101,0)</f>
        <v>0</v>
      </c>
      <c r="BH101" s="202">
        <f>IF(U101="sníž. přenesená",N101,0)</f>
        <v>0</v>
      </c>
      <c r="BI101" s="202">
        <f>IF(U101="nulová",N101,0)</f>
        <v>0</v>
      </c>
      <c r="BJ101" s="201" t="s">
        <v>85</v>
      </c>
      <c r="BK101" s="198"/>
      <c r="BL101" s="198"/>
      <c r="BM101" s="198"/>
    </row>
    <row r="102" spans="2:65" s="1" customFormat="1" ht="18" customHeight="1">
      <c r="B102" s="48"/>
      <c r="C102" s="49"/>
      <c r="D102" s="149" t="s">
        <v>220</v>
      </c>
      <c r="E102" s="49"/>
      <c r="F102" s="49"/>
      <c r="G102" s="49"/>
      <c r="H102" s="49"/>
      <c r="I102" s="49"/>
      <c r="J102" s="49"/>
      <c r="K102" s="49"/>
      <c r="L102" s="49"/>
      <c r="M102" s="49"/>
      <c r="N102" s="150">
        <f>ROUND(N89*T102,2)</f>
        <v>0</v>
      </c>
      <c r="O102" s="138"/>
      <c r="P102" s="138"/>
      <c r="Q102" s="138"/>
      <c r="R102" s="50"/>
      <c r="S102" s="198"/>
      <c r="T102" s="203"/>
      <c r="U102" s="204" t="s">
        <v>43</v>
      </c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201" t="s">
        <v>221</v>
      </c>
      <c r="AZ102" s="198"/>
      <c r="BA102" s="198"/>
      <c r="BB102" s="198"/>
      <c r="BC102" s="198"/>
      <c r="BD102" s="198"/>
      <c r="BE102" s="202">
        <f>IF(U102="základní",N102,0)</f>
        <v>0</v>
      </c>
      <c r="BF102" s="202">
        <f>IF(U102="snížená",N102,0)</f>
        <v>0</v>
      </c>
      <c r="BG102" s="202">
        <f>IF(U102="zákl. přenesená",N102,0)</f>
        <v>0</v>
      </c>
      <c r="BH102" s="202">
        <f>IF(U102="sníž. přenesená",N102,0)</f>
        <v>0</v>
      </c>
      <c r="BI102" s="202">
        <f>IF(U102="nulová",N102,0)</f>
        <v>0</v>
      </c>
      <c r="BJ102" s="201" t="s">
        <v>85</v>
      </c>
      <c r="BK102" s="198"/>
      <c r="BL102" s="198"/>
      <c r="BM102" s="198"/>
    </row>
    <row r="103" spans="2:21" s="1" customFormat="1" ht="13.5"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50"/>
      <c r="T103" s="181"/>
      <c r="U103" s="181"/>
    </row>
    <row r="104" spans="2:21" s="1" customFormat="1" ht="29.25" customHeight="1">
      <c r="B104" s="48"/>
      <c r="C104" s="160" t="s">
        <v>187</v>
      </c>
      <c r="D104" s="161"/>
      <c r="E104" s="161"/>
      <c r="F104" s="161"/>
      <c r="G104" s="161"/>
      <c r="H104" s="161"/>
      <c r="I104" s="161"/>
      <c r="J104" s="161"/>
      <c r="K104" s="161"/>
      <c r="L104" s="162">
        <f>ROUND(SUM(N89+N96),2)</f>
        <v>0</v>
      </c>
      <c r="M104" s="162"/>
      <c r="N104" s="162"/>
      <c r="O104" s="162"/>
      <c r="P104" s="162"/>
      <c r="Q104" s="162"/>
      <c r="R104" s="50"/>
      <c r="T104" s="181"/>
      <c r="U104" s="181"/>
    </row>
    <row r="105" spans="2:21" s="1" customFormat="1" ht="6.95" customHeight="1">
      <c r="B105" s="77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9"/>
      <c r="T105" s="181"/>
      <c r="U105" s="181"/>
    </row>
    <row r="109" spans="2:18" s="1" customFormat="1" ht="6.95" customHeight="1">
      <c r="B109" s="80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2"/>
    </row>
    <row r="110" spans="2:18" s="1" customFormat="1" ht="36.95" customHeight="1">
      <c r="B110" s="48"/>
      <c r="C110" s="29" t="s">
        <v>222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spans="2:18" s="1" customFormat="1" ht="6.95" customHeight="1"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50"/>
    </row>
    <row r="112" spans="2:18" s="1" customFormat="1" ht="30" customHeight="1">
      <c r="B112" s="48"/>
      <c r="C112" s="40" t="s">
        <v>18</v>
      </c>
      <c r="D112" s="49"/>
      <c r="E112" s="49"/>
      <c r="F112" s="165" t="str">
        <f>F6</f>
        <v>Neratovice - úprava přechodů na komunikacích II/101 a III/0099, zvýšení bezpečnosti chodců</v>
      </c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9"/>
      <c r="R112" s="50"/>
    </row>
    <row r="113" spans="2:18" ht="30" customHeight="1">
      <c r="B113" s="28"/>
      <c r="C113" s="40" t="s">
        <v>194</v>
      </c>
      <c r="D113" s="33"/>
      <c r="E113" s="33"/>
      <c r="F113" s="165" t="s">
        <v>565</v>
      </c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1"/>
    </row>
    <row r="114" spans="2:18" s="1" customFormat="1" ht="36.95" customHeight="1">
      <c r="B114" s="48"/>
      <c r="C114" s="87" t="s">
        <v>196</v>
      </c>
      <c r="D114" s="49"/>
      <c r="E114" s="49"/>
      <c r="F114" s="89" t="str">
        <f>F8</f>
        <v>03-1 - SO 103 - část KSÚS</v>
      </c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spans="2:18" s="1" customFormat="1" ht="6.95" customHeight="1"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50"/>
    </row>
    <row r="116" spans="2:18" s="1" customFormat="1" ht="18" customHeight="1">
      <c r="B116" s="48"/>
      <c r="C116" s="40" t="s">
        <v>23</v>
      </c>
      <c r="D116" s="49"/>
      <c r="E116" s="49"/>
      <c r="F116" s="35" t="str">
        <f>F10</f>
        <v xml:space="preserve"> </v>
      </c>
      <c r="G116" s="49"/>
      <c r="H116" s="49"/>
      <c r="I116" s="49"/>
      <c r="J116" s="49"/>
      <c r="K116" s="40" t="s">
        <v>25</v>
      </c>
      <c r="L116" s="49"/>
      <c r="M116" s="92" t="str">
        <f>IF(O10="","",O10)</f>
        <v>6. 11. 2017</v>
      </c>
      <c r="N116" s="92"/>
      <c r="O116" s="92"/>
      <c r="P116" s="92"/>
      <c r="Q116" s="49"/>
      <c r="R116" s="50"/>
    </row>
    <row r="117" spans="2:18" s="1" customFormat="1" ht="6.95" customHeight="1"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50"/>
    </row>
    <row r="118" spans="2:18" s="1" customFormat="1" ht="13.5">
      <c r="B118" s="48"/>
      <c r="C118" s="40" t="s">
        <v>27</v>
      </c>
      <c r="D118" s="49"/>
      <c r="E118" s="49"/>
      <c r="F118" s="35" t="str">
        <f>E13</f>
        <v>Město Neratovice</v>
      </c>
      <c r="G118" s="49"/>
      <c r="H118" s="49"/>
      <c r="I118" s="49"/>
      <c r="J118" s="49"/>
      <c r="K118" s="40" t="s">
        <v>33</v>
      </c>
      <c r="L118" s="49"/>
      <c r="M118" s="35" t="str">
        <f>E19</f>
        <v>NOZA s.r.o.Kladno</v>
      </c>
      <c r="N118" s="35"/>
      <c r="O118" s="35"/>
      <c r="P118" s="35"/>
      <c r="Q118" s="35"/>
      <c r="R118" s="50"/>
    </row>
    <row r="119" spans="2:18" s="1" customFormat="1" ht="14.4" customHeight="1">
      <c r="B119" s="48"/>
      <c r="C119" s="40" t="s">
        <v>31</v>
      </c>
      <c r="D119" s="49"/>
      <c r="E119" s="49"/>
      <c r="F119" s="35" t="str">
        <f>IF(E16="","",E16)</f>
        <v>Vyplň údaj</v>
      </c>
      <c r="G119" s="49"/>
      <c r="H119" s="49"/>
      <c r="I119" s="49"/>
      <c r="J119" s="49"/>
      <c r="K119" s="40" t="s">
        <v>36</v>
      </c>
      <c r="L119" s="49"/>
      <c r="M119" s="35" t="str">
        <f>E22</f>
        <v>Neubauerová Soňa, SK-Projekt Ostrov</v>
      </c>
      <c r="N119" s="35"/>
      <c r="O119" s="35"/>
      <c r="P119" s="35"/>
      <c r="Q119" s="35"/>
      <c r="R119" s="50"/>
    </row>
    <row r="120" spans="2:18" s="1" customFormat="1" ht="10.3" customHeight="1"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50"/>
    </row>
    <row r="121" spans="2:27" s="9" customFormat="1" ht="29.25" customHeight="1">
      <c r="B121" s="205"/>
      <c r="C121" s="206" t="s">
        <v>223</v>
      </c>
      <c r="D121" s="207" t="s">
        <v>224</v>
      </c>
      <c r="E121" s="207" t="s">
        <v>60</v>
      </c>
      <c r="F121" s="207" t="s">
        <v>225</v>
      </c>
      <c r="G121" s="207"/>
      <c r="H121" s="207"/>
      <c r="I121" s="207"/>
      <c r="J121" s="207" t="s">
        <v>226</v>
      </c>
      <c r="K121" s="207" t="s">
        <v>227</v>
      </c>
      <c r="L121" s="207" t="s">
        <v>228</v>
      </c>
      <c r="M121" s="207"/>
      <c r="N121" s="207" t="s">
        <v>201</v>
      </c>
      <c r="O121" s="207"/>
      <c r="P121" s="207"/>
      <c r="Q121" s="208"/>
      <c r="R121" s="209"/>
      <c r="T121" s="108" t="s">
        <v>229</v>
      </c>
      <c r="U121" s="109" t="s">
        <v>42</v>
      </c>
      <c r="V121" s="109" t="s">
        <v>230</v>
      </c>
      <c r="W121" s="109" t="s">
        <v>231</v>
      </c>
      <c r="X121" s="109" t="s">
        <v>232</v>
      </c>
      <c r="Y121" s="109" t="s">
        <v>233</v>
      </c>
      <c r="Z121" s="109" t="s">
        <v>234</v>
      </c>
      <c r="AA121" s="110" t="s">
        <v>235</v>
      </c>
    </row>
    <row r="122" spans="2:63" s="1" customFormat="1" ht="29.25" customHeight="1">
      <c r="B122" s="48"/>
      <c r="C122" s="112" t="s">
        <v>198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210">
        <f>BK122</f>
        <v>0</v>
      </c>
      <c r="O122" s="211"/>
      <c r="P122" s="211"/>
      <c r="Q122" s="211"/>
      <c r="R122" s="50"/>
      <c r="T122" s="111"/>
      <c r="U122" s="69"/>
      <c r="V122" s="69"/>
      <c r="W122" s="212">
        <f>W123+W174</f>
        <v>0</v>
      </c>
      <c r="X122" s="69"/>
      <c r="Y122" s="212">
        <f>Y123+Y174</f>
        <v>4.52515</v>
      </c>
      <c r="Z122" s="69"/>
      <c r="AA122" s="213">
        <f>AA123+AA174</f>
        <v>5.590199999999999</v>
      </c>
      <c r="AT122" s="24" t="s">
        <v>77</v>
      </c>
      <c r="AU122" s="24" t="s">
        <v>203</v>
      </c>
      <c r="BK122" s="214">
        <f>BK123+BK174</f>
        <v>0</v>
      </c>
    </row>
    <row r="123" spans="2:63" s="10" customFormat="1" ht="37.4" customHeight="1">
      <c r="B123" s="215"/>
      <c r="C123" s="216"/>
      <c r="D123" s="217" t="s">
        <v>204</v>
      </c>
      <c r="E123" s="217"/>
      <c r="F123" s="217"/>
      <c r="G123" s="217"/>
      <c r="H123" s="217"/>
      <c r="I123" s="217"/>
      <c r="J123" s="217"/>
      <c r="K123" s="217"/>
      <c r="L123" s="217"/>
      <c r="M123" s="217"/>
      <c r="N123" s="218">
        <f>BK123</f>
        <v>0</v>
      </c>
      <c r="O123" s="189"/>
      <c r="P123" s="189"/>
      <c r="Q123" s="189"/>
      <c r="R123" s="219"/>
      <c r="T123" s="220"/>
      <c r="U123" s="216"/>
      <c r="V123" s="216"/>
      <c r="W123" s="221">
        <f>W124+W134+W147+W167</f>
        <v>0</v>
      </c>
      <c r="X123" s="216"/>
      <c r="Y123" s="221">
        <f>Y124+Y134+Y147+Y167</f>
        <v>4.52515</v>
      </c>
      <c r="Z123" s="216"/>
      <c r="AA123" s="222">
        <f>AA124+AA134+AA147+AA167</f>
        <v>5.590199999999999</v>
      </c>
      <c r="AR123" s="223" t="s">
        <v>85</v>
      </c>
      <c r="AT123" s="224" t="s">
        <v>77</v>
      </c>
      <c r="AU123" s="224" t="s">
        <v>78</v>
      </c>
      <c r="AY123" s="223" t="s">
        <v>236</v>
      </c>
      <c r="BK123" s="225">
        <f>BK124+BK134+BK147+BK167</f>
        <v>0</v>
      </c>
    </row>
    <row r="124" spans="2:63" s="10" customFormat="1" ht="19.9" customHeight="1">
      <c r="B124" s="215"/>
      <c r="C124" s="216"/>
      <c r="D124" s="226" t="s">
        <v>206</v>
      </c>
      <c r="E124" s="226"/>
      <c r="F124" s="226"/>
      <c r="G124" s="226"/>
      <c r="H124" s="226"/>
      <c r="I124" s="226"/>
      <c r="J124" s="226"/>
      <c r="K124" s="226"/>
      <c r="L124" s="226"/>
      <c r="M124" s="226"/>
      <c r="N124" s="227">
        <f>BK124</f>
        <v>0</v>
      </c>
      <c r="O124" s="228"/>
      <c r="P124" s="228"/>
      <c r="Q124" s="228"/>
      <c r="R124" s="219"/>
      <c r="T124" s="220"/>
      <c r="U124" s="216"/>
      <c r="V124" s="216"/>
      <c r="W124" s="221">
        <f>SUM(W125:W133)</f>
        <v>0</v>
      </c>
      <c r="X124" s="216"/>
      <c r="Y124" s="221">
        <f>SUM(Y125:Y133)</f>
        <v>0.001694</v>
      </c>
      <c r="Z124" s="216"/>
      <c r="AA124" s="222">
        <f>SUM(AA125:AA133)</f>
        <v>5.590199999999999</v>
      </c>
      <c r="AR124" s="223" t="s">
        <v>85</v>
      </c>
      <c r="AT124" s="224" t="s">
        <v>77</v>
      </c>
      <c r="AU124" s="224" t="s">
        <v>85</v>
      </c>
      <c r="AY124" s="223" t="s">
        <v>236</v>
      </c>
      <c r="BK124" s="225">
        <f>SUM(BK125:BK133)</f>
        <v>0</v>
      </c>
    </row>
    <row r="125" spans="2:65" s="1" customFormat="1" ht="38.25" customHeight="1">
      <c r="B125" s="48"/>
      <c r="C125" s="229" t="s">
        <v>85</v>
      </c>
      <c r="D125" s="229" t="s">
        <v>237</v>
      </c>
      <c r="E125" s="230" t="s">
        <v>246</v>
      </c>
      <c r="F125" s="231" t="s">
        <v>247</v>
      </c>
      <c r="G125" s="231"/>
      <c r="H125" s="231"/>
      <c r="I125" s="231"/>
      <c r="J125" s="232" t="s">
        <v>240</v>
      </c>
      <c r="K125" s="233">
        <v>24.2</v>
      </c>
      <c r="L125" s="234">
        <v>0</v>
      </c>
      <c r="M125" s="235"/>
      <c r="N125" s="233">
        <f>ROUND(L125*K125,2)</f>
        <v>0</v>
      </c>
      <c r="O125" s="233"/>
      <c r="P125" s="233"/>
      <c r="Q125" s="233"/>
      <c r="R125" s="50"/>
      <c r="T125" s="236" t="s">
        <v>21</v>
      </c>
      <c r="U125" s="58" t="s">
        <v>43</v>
      </c>
      <c r="V125" s="49"/>
      <c r="W125" s="237">
        <f>V125*K125</f>
        <v>0</v>
      </c>
      <c r="X125" s="237">
        <v>3E-05</v>
      </c>
      <c r="Y125" s="237">
        <f>X125*K125</f>
        <v>0.000726</v>
      </c>
      <c r="Z125" s="237">
        <v>0.103</v>
      </c>
      <c r="AA125" s="238">
        <f>Z125*K125</f>
        <v>2.4926</v>
      </c>
      <c r="AR125" s="24" t="s">
        <v>241</v>
      </c>
      <c r="AT125" s="24" t="s">
        <v>237</v>
      </c>
      <c r="AU125" s="24" t="s">
        <v>90</v>
      </c>
      <c r="AY125" s="24" t="s">
        <v>236</v>
      </c>
      <c r="BE125" s="154">
        <f>IF(U125="základní",N125,0)</f>
        <v>0</v>
      </c>
      <c r="BF125" s="154">
        <f>IF(U125="snížená",N125,0)</f>
        <v>0</v>
      </c>
      <c r="BG125" s="154">
        <f>IF(U125="zákl. přenesená",N125,0)</f>
        <v>0</v>
      </c>
      <c r="BH125" s="154">
        <f>IF(U125="sníž. přenesená",N125,0)</f>
        <v>0</v>
      </c>
      <c r="BI125" s="154">
        <f>IF(U125="nulová",N125,0)</f>
        <v>0</v>
      </c>
      <c r="BJ125" s="24" t="s">
        <v>85</v>
      </c>
      <c r="BK125" s="154">
        <f>ROUND(L125*K125,2)</f>
        <v>0</v>
      </c>
      <c r="BL125" s="24" t="s">
        <v>241</v>
      </c>
      <c r="BM125" s="24" t="s">
        <v>248</v>
      </c>
    </row>
    <row r="126" spans="2:51" s="11" customFormat="1" ht="16.5" customHeight="1">
      <c r="B126" s="239"/>
      <c r="C126" s="240"/>
      <c r="D126" s="240"/>
      <c r="E126" s="241" t="s">
        <v>21</v>
      </c>
      <c r="F126" s="242" t="s">
        <v>249</v>
      </c>
      <c r="G126" s="243"/>
      <c r="H126" s="243"/>
      <c r="I126" s="243"/>
      <c r="J126" s="240"/>
      <c r="K126" s="241" t="s">
        <v>21</v>
      </c>
      <c r="L126" s="240"/>
      <c r="M126" s="240"/>
      <c r="N126" s="240"/>
      <c r="O126" s="240"/>
      <c r="P126" s="240"/>
      <c r="Q126" s="240"/>
      <c r="R126" s="244"/>
      <c r="T126" s="245"/>
      <c r="U126" s="240"/>
      <c r="V126" s="240"/>
      <c r="W126" s="240"/>
      <c r="X126" s="240"/>
      <c r="Y126" s="240"/>
      <c r="Z126" s="240"/>
      <c r="AA126" s="246"/>
      <c r="AT126" s="247" t="s">
        <v>244</v>
      </c>
      <c r="AU126" s="247" t="s">
        <v>90</v>
      </c>
      <c r="AV126" s="11" t="s">
        <v>85</v>
      </c>
      <c r="AW126" s="11" t="s">
        <v>35</v>
      </c>
      <c r="AX126" s="11" t="s">
        <v>78</v>
      </c>
      <c r="AY126" s="247" t="s">
        <v>236</v>
      </c>
    </row>
    <row r="127" spans="2:51" s="12" customFormat="1" ht="16.5" customHeight="1">
      <c r="B127" s="248"/>
      <c r="C127" s="249"/>
      <c r="D127" s="249"/>
      <c r="E127" s="250" t="s">
        <v>21</v>
      </c>
      <c r="F127" s="251" t="s">
        <v>567</v>
      </c>
      <c r="G127" s="249"/>
      <c r="H127" s="249"/>
      <c r="I127" s="249"/>
      <c r="J127" s="249"/>
      <c r="K127" s="252">
        <v>24.2</v>
      </c>
      <c r="L127" s="249"/>
      <c r="M127" s="249"/>
      <c r="N127" s="249"/>
      <c r="O127" s="249"/>
      <c r="P127" s="249"/>
      <c r="Q127" s="249"/>
      <c r="R127" s="253"/>
      <c r="T127" s="254"/>
      <c r="U127" s="249"/>
      <c r="V127" s="249"/>
      <c r="W127" s="249"/>
      <c r="X127" s="249"/>
      <c r="Y127" s="249"/>
      <c r="Z127" s="249"/>
      <c r="AA127" s="255"/>
      <c r="AT127" s="256" t="s">
        <v>244</v>
      </c>
      <c r="AU127" s="256" t="s">
        <v>90</v>
      </c>
      <c r="AV127" s="12" t="s">
        <v>90</v>
      </c>
      <c r="AW127" s="12" t="s">
        <v>35</v>
      </c>
      <c r="AX127" s="12" t="s">
        <v>85</v>
      </c>
      <c r="AY127" s="256" t="s">
        <v>236</v>
      </c>
    </row>
    <row r="128" spans="2:65" s="1" customFormat="1" ht="38.25" customHeight="1">
      <c r="B128" s="48"/>
      <c r="C128" s="229" t="s">
        <v>90</v>
      </c>
      <c r="D128" s="229" t="s">
        <v>237</v>
      </c>
      <c r="E128" s="230" t="s">
        <v>251</v>
      </c>
      <c r="F128" s="231" t="s">
        <v>252</v>
      </c>
      <c r="G128" s="231"/>
      <c r="H128" s="231"/>
      <c r="I128" s="231"/>
      <c r="J128" s="232" t="s">
        <v>240</v>
      </c>
      <c r="K128" s="233">
        <v>12.1</v>
      </c>
      <c r="L128" s="234">
        <v>0</v>
      </c>
      <c r="M128" s="235"/>
      <c r="N128" s="233">
        <f>ROUND(L128*K128,2)</f>
        <v>0</v>
      </c>
      <c r="O128" s="233"/>
      <c r="P128" s="233"/>
      <c r="Q128" s="233"/>
      <c r="R128" s="50"/>
      <c r="T128" s="236" t="s">
        <v>21</v>
      </c>
      <c r="U128" s="58" t="s">
        <v>43</v>
      </c>
      <c r="V128" s="49"/>
      <c r="W128" s="237">
        <f>V128*K128</f>
        <v>0</v>
      </c>
      <c r="X128" s="237">
        <v>8E-05</v>
      </c>
      <c r="Y128" s="237">
        <f>X128*K128</f>
        <v>0.000968</v>
      </c>
      <c r="Z128" s="237">
        <v>0.256</v>
      </c>
      <c r="AA128" s="238">
        <f>Z128*K128</f>
        <v>3.0976</v>
      </c>
      <c r="AR128" s="24" t="s">
        <v>241</v>
      </c>
      <c r="AT128" s="24" t="s">
        <v>237</v>
      </c>
      <c r="AU128" s="24" t="s">
        <v>90</v>
      </c>
      <c r="AY128" s="24" t="s">
        <v>236</v>
      </c>
      <c r="BE128" s="154">
        <f>IF(U128="základní",N128,0)</f>
        <v>0</v>
      </c>
      <c r="BF128" s="154">
        <f>IF(U128="snížená",N128,0)</f>
        <v>0</v>
      </c>
      <c r="BG128" s="154">
        <f>IF(U128="zákl. přenesená",N128,0)</f>
        <v>0</v>
      </c>
      <c r="BH128" s="154">
        <f>IF(U128="sníž. přenesená",N128,0)</f>
        <v>0</v>
      </c>
      <c r="BI128" s="154">
        <f>IF(U128="nulová",N128,0)</f>
        <v>0</v>
      </c>
      <c r="BJ128" s="24" t="s">
        <v>85</v>
      </c>
      <c r="BK128" s="154">
        <f>ROUND(L128*K128,2)</f>
        <v>0</v>
      </c>
      <c r="BL128" s="24" t="s">
        <v>241</v>
      </c>
      <c r="BM128" s="24" t="s">
        <v>253</v>
      </c>
    </row>
    <row r="129" spans="2:51" s="11" customFormat="1" ht="16.5" customHeight="1">
      <c r="B129" s="239"/>
      <c r="C129" s="240"/>
      <c r="D129" s="240"/>
      <c r="E129" s="241" t="s">
        <v>21</v>
      </c>
      <c r="F129" s="242" t="s">
        <v>249</v>
      </c>
      <c r="G129" s="243"/>
      <c r="H129" s="243"/>
      <c r="I129" s="243"/>
      <c r="J129" s="240"/>
      <c r="K129" s="241" t="s">
        <v>21</v>
      </c>
      <c r="L129" s="240"/>
      <c r="M129" s="240"/>
      <c r="N129" s="240"/>
      <c r="O129" s="240"/>
      <c r="P129" s="240"/>
      <c r="Q129" s="240"/>
      <c r="R129" s="244"/>
      <c r="T129" s="245"/>
      <c r="U129" s="240"/>
      <c r="V129" s="240"/>
      <c r="W129" s="240"/>
      <c r="X129" s="240"/>
      <c r="Y129" s="240"/>
      <c r="Z129" s="240"/>
      <c r="AA129" s="246"/>
      <c r="AT129" s="247" t="s">
        <v>244</v>
      </c>
      <c r="AU129" s="247" t="s">
        <v>90</v>
      </c>
      <c r="AV129" s="11" t="s">
        <v>85</v>
      </c>
      <c r="AW129" s="11" t="s">
        <v>35</v>
      </c>
      <c r="AX129" s="11" t="s">
        <v>78</v>
      </c>
      <c r="AY129" s="247" t="s">
        <v>236</v>
      </c>
    </row>
    <row r="130" spans="2:51" s="12" customFormat="1" ht="16.5" customHeight="1">
      <c r="B130" s="248"/>
      <c r="C130" s="249"/>
      <c r="D130" s="249"/>
      <c r="E130" s="250" t="s">
        <v>21</v>
      </c>
      <c r="F130" s="251" t="s">
        <v>568</v>
      </c>
      <c r="G130" s="249"/>
      <c r="H130" s="249"/>
      <c r="I130" s="249"/>
      <c r="J130" s="249"/>
      <c r="K130" s="252">
        <v>12.1</v>
      </c>
      <c r="L130" s="249"/>
      <c r="M130" s="249"/>
      <c r="N130" s="249"/>
      <c r="O130" s="249"/>
      <c r="P130" s="249"/>
      <c r="Q130" s="249"/>
      <c r="R130" s="253"/>
      <c r="T130" s="254"/>
      <c r="U130" s="249"/>
      <c r="V130" s="249"/>
      <c r="W130" s="249"/>
      <c r="X130" s="249"/>
      <c r="Y130" s="249"/>
      <c r="Z130" s="249"/>
      <c r="AA130" s="255"/>
      <c r="AT130" s="256" t="s">
        <v>244</v>
      </c>
      <c r="AU130" s="256" t="s">
        <v>90</v>
      </c>
      <c r="AV130" s="12" t="s">
        <v>90</v>
      </c>
      <c r="AW130" s="12" t="s">
        <v>35</v>
      </c>
      <c r="AX130" s="12" t="s">
        <v>85</v>
      </c>
      <c r="AY130" s="256" t="s">
        <v>236</v>
      </c>
    </row>
    <row r="131" spans="2:65" s="1" customFormat="1" ht="25.5" customHeight="1">
      <c r="B131" s="48"/>
      <c r="C131" s="229" t="s">
        <v>250</v>
      </c>
      <c r="D131" s="229" t="s">
        <v>237</v>
      </c>
      <c r="E131" s="230" t="s">
        <v>569</v>
      </c>
      <c r="F131" s="231" t="s">
        <v>570</v>
      </c>
      <c r="G131" s="231"/>
      <c r="H131" s="231"/>
      <c r="I131" s="231"/>
      <c r="J131" s="232" t="s">
        <v>240</v>
      </c>
      <c r="K131" s="233">
        <v>29.7</v>
      </c>
      <c r="L131" s="234">
        <v>0</v>
      </c>
      <c r="M131" s="235"/>
      <c r="N131" s="233">
        <f>ROUND(L131*K131,2)</f>
        <v>0</v>
      </c>
      <c r="O131" s="233"/>
      <c r="P131" s="233"/>
      <c r="Q131" s="233"/>
      <c r="R131" s="50"/>
      <c r="T131" s="236" t="s">
        <v>21</v>
      </c>
      <c r="U131" s="58" t="s">
        <v>43</v>
      </c>
      <c r="V131" s="49"/>
      <c r="W131" s="237">
        <f>V131*K131</f>
        <v>0</v>
      </c>
      <c r="X131" s="237">
        <v>0</v>
      </c>
      <c r="Y131" s="237">
        <f>X131*K131</f>
        <v>0</v>
      </c>
      <c r="Z131" s="237">
        <v>0</v>
      </c>
      <c r="AA131" s="238">
        <f>Z131*K131</f>
        <v>0</v>
      </c>
      <c r="AR131" s="24" t="s">
        <v>241</v>
      </c>
      <c r="AT131" s="24" t="s">
        <v>237</v>
      </c>
      <c r="AU131" s="24" t="s">
        <v>90</v>
      </c>
      <c r="AY131" s="24" t="s">
        <v>236</v>
      </c>
      <c r="BE131" s="154">
        <f>IF(U131="základní",N131,0)</f>
        <v>0</v>
      </c>
      <c r="BF131" s="154">
        <f>IF(U131="snížená",N131,0)</f>
        <v>0</v>
      </c>
      <c r="BG131" s="154">
        <f>IF(U131="zákl. přenesená",N131,0)</f>
        <v>0</v>
      </c>
      <c r="BH131" s="154">
        <f>IF(U131="sníž. přenesená",N131,0)</f>
        <v>0</v>
      </c>
      <c r="BI131" s="154">
        <f>IF(U131="nulová",N131,0)</f>
        <v>0</v>
      </c>
      <c r="BJ131" s="24" t="s">
        <v>85</v>
      </c>
      <c r="BK131" s="154">
        <f>ROUND(L131*K131,2)</f>
        <v>0</v>
      </c>
      <c r="BL131" s="24" t="s">
        <v>241</v>
      </c>
      <c r="BM131" s="24" t="s">
        <v>571</v>
      </c>
    </row>
    <row r="132" spans="2:51" s="11" customFormat="1" ht="16.5" customHeight="1">
      <c r="B132" s="239"/>
      <c r="C132" s="240"/>
      <c r="D132" s="240"/>
      <c r="E132" s="241" t="s">
        <v>21</v>
      </c>
      <c r="F132" s="242" t="s">
        <v>572</v>
      </c>
      <c r="G132" s="243"/>
      <c r="H132" s="243"/>
      <c r="I132" s="243"/>
      <c r="J132" s="240"/>
      <c r="K132" s="241" t="s">
        <v>21</v>
      </c>
      <c r="L132" s="240"/>
      <c r="M132" s="240"/>
      <c r="N132" s="240"/>
      <c r="O132" s="240"/>
      <c r="P132" s="240"/>
      <c r="Q132" s="240"/>
      <c r="R132" s="244"/>
      <c r="T132" s="245"/>
      <c r="U132" s="240"/>
      <c r="V132" s="240"/>
      <c r="W132" s="240"/>
      <c r="X132" s="240"/>
      <c r="Y132" s="240"/>
      <c r="Z132" s="240"/>
      <c r="AA132" s="246"/>
      <c r="AT132" s="247" t="s">
        <v>244</v>
      </c>
      <c r="AU132" s="247" t="s">
        <v>90</v>
      </c>
      <c r="AV132" s="11" t="s">
        <v>85</v>
      </c>
      <c r="AW132" s="11" t="s">
        <v>35</v>
      </c>
      <c r="AX132" s="11" t="s">
        <v>78</v>
      </c>
      <c r="AY132" s="247" t="s">
        <v>236</v>
      </c>
    </row>
    <row r="133" spans="2:51" s="12" customFormat="1" ht="16.5" customHeight="1">
      <c r="B133" s="248"/>
      <c r="C133" s="249"/>
      <c r="D133" s="249"/>
      <c r="E133" s="250" t="s">
        <v>21</v>
      </c>
      <c r="F133" s="251" t="s">
        <v>573</v>
      </c>
      <c r="G133" s="249"/>
      <c r="H133" s="249"/>
      <c r="I133" s="249"/>
      <c r="J133" s="249"/>
      <c r="K133" s="252">
        <v>29.7</v>
      </c>
      <c r="L133" s="249"/>
      <c r="M133" s="249"/>
      <c r="N133" s="249"/>
      <c r="O133" s="249"/>
      <c r="P133" s="249"/>
      <c r="Q133" s="249"/>
      <c r="R133" s="253"/>
      <c r="T133" s="254"/>
      <c r="U133" s="249"/>
      <c r="V133" s="249"/>
      <c r="W133" s="249"/>
      <c r="X133" s="249"/>
      <c r="Y133" s="249"/>
      <c r="Z133" s="249"/>
      <c r="AA133" s="255"/>
      <c r="AT133" s="256" t="s">
        <v>244</v>
      </c>
      <c r="AU133" s="256" t="s">
        <v>90</v>
      </c>
      <c r="AV133" s="12" t="s">
        <v>90</v>
      </c>
      <c r="AW133" s="12" t="s">
        <v>35</v>
      </c>
      <c r="AX133" s="12" t="s">
        <v>85</v>
      </c>
      <c r="AY133" s="256" t="s">
        <v>236</v>
      </c>
    </row>
    <row r="134" spans="2:63" s="10" customFormat="1" ht="29.85" customHeight="1">
      <c r="B134" s="215"/>
      <c r="C134" s="216"/>
      <c r="D134" s="226" t="s">
        <v>207</v>
      </c>
      <c r="E134" s="226"/>
      <c r="F134" s="226"/>
      <c r="G134" s="226"/>
      <c r="H134" s="226"/>
      <c r="I134" s="226"/>
      <c r="J134" s="226"/>
      <c r="K134" s="226"/>
      <c r="L134" s="226"/>
      <c r="M134" s="226"/>
      <c r="N134" s="227">
        <f>BK134</f>
        <v>0</v>
      </c>
      <c r="O134" s="228"/>
      <c r="P134" s="228"/>
      <c r="Q134" s="228"/>
      <c r="R134" s="219"/>
      <c r="T134" s="220"/>
      <c r="U134" s="216"/>
      <c r="V134" s="216"/>
      <c r="W134" s="221">
        <f>SUM(W135:W146)</f>
        <v>0</v>
      </c>
      <c r="X134" s="216"/>
      <c r="Y134" s="221">
        <f>SUM(Y135:Y146)</f>
        <v>4.407788</v>
      </c>
      <c r="Z134" s="216"/>
      <c r="AA134" s="222">
        <f>SUM(AA135:AA146)</f>
        <v>0</v>
      </c>
      <c r="AR134" s="223" t="s">
        <v>85</v>
      </c>
      <c r="AT134" s="224" t="s">
        <v>77</v>
      </c>
      <c r="AU134" s="224" t="s">
        <v>85</v>
      </c>
      <c r="AY134" s="223" t="s">
        <v>236</v>
      </c>
      <c r="BK134" s="225">
        <f>SUM(BK135:BK146)</f>
        <v>0</v>
      </c>
    </row>
    <row r="135" spans="2:65" s="1" customFormat="1" ht="25.5" customHeight="1">
      <c r="B135" s="48"/>
      <c r="C135" s="229" t="s">
        <v>241</v>
      </c>
      <c r="D135" s="229" t="s">
        <v>237</v>
      </c>
      <c r="E135" s="230" t="s">
        <v>279</v>
      </c>
      <c r="F135" s="231" t="s">
        <v>280</v>
      </c>
      <c r="G135" s="231"/>
      <c r="H135" s="231"/>
      <c r="I135" s="231"/>
      <c r="J135" s="232" t="s">
        <v>240</v>
      </c>
      <c r="K135" s="233">
        <v>36.3</v>
      </c>
      <c r="L135" s="234">
        <v>0</v>
      </c>
      <c r="M135" s="235"/>
      <c r="N135" s="233">
        <f>ROUND(L135*K135,2)</f>
        <v>0</v>
      </c>
      <c r="O135" s="233"/>
      <c r="P135" s="233"/>
      <c r="Q135" s="233"/>
      <c r="R135" s="50"/>
      <c r="T135" s="236" t="s">
        <v>21</v>
      </c>
      <c r="U135" s="58" t="s">
        <v>43</v>
      </c>
      <c r="V135" s="49"/>
      <c r="W135" s="237">
        <f>V135*K135</f>
        <v>0</v>
      </c>
      <c r="X135" s="237">
        <v>0.00041</v>
      </c>
      <c r="Y135" s="237">
        <f>X135*K135</f>
        <v>0.014882999999999999</v>
      </c>
      <c r="Z135" s="237">
        <v>0</v>
      </c>
      <c r="AA135" s="238">
        <f>Z135*K135</f>
        <v>0</v>
      </c>
      <c r="AR135" s="24" t="s">
        <v>241</v>
      </c>
      <c r="AT135" s="24" t="s">
        <v>237</v>
      </c>
      <c r="AU135" s="24" t="s">
        <v>90</v>
      </c>
      <c r="AY135" s="24" t="s">
        <v>236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24" t="s">
        <v>85</v>
      </c>
      <c r="BK135" s="154">
        <f>ROUND(L135*K135,2)</f>
        <v>0</v>
      </c>
      <c r="BL135" s="24" t="s">
        <v>241</v>
      </c>
      <c r="BM135" s="24" t="s">
        <v>281</v>
      </c>
    </row>
    <row r="136" spans="2:51" s="11" customFormat="1" ht="16.5" customHeight="1">
      <c r="B136" s="239"/>
      <c r="C136" s="240"/>
      <c r="D136" s="240"/>
      <c r="E136" s="241" t="s">
        <v>21</v>
      </c>
      <c r="F136" s="242" t="s">
        <v>264</v>
      </c>
      <c r="G136" s="243"/>
      <c r="H136" s="243"/>
      <c r="I136" s="243"/>
      <c r="J136" s="240"/>
      <c r="K136" s="241" t="s">
        <v>21</v>
      </c>
      <c r="L136" s="240"/>
      <c r="M136" s="240"/>
      <c r="N136" s="240"/>
      <c r="O136" s="240"/>
      <c r="P136" s="240"/>
      <c r="Q136" s="240"/>
      <c r="R136" s="244"/>
      <c r="T136" s="245"/>
      <c r="U136" s="240"/>
      <c r="V136" s="240"/>
      <c r="W136" s="240"/>
      <c r="X136" s="240"/>
      <c r="Y136" s="240"/>
      <c r="Z136" s="240"/>
      <c r="AA136" s="246"/>
      <c r="AT136" s="247" t="s">
        <v>244</v>
      </c>
      <c r="AU136" s="247" t="s">
        <v>90</v>
      </c>
      <c r="AV136" s="11" t="s">
        <v>85</v>
      </c>
      <c r="AW136" s="11" t="s">
        <v>35</v>
      </c>
      <c r="AX136" s="11" t="s">
        <v>78</v>
      </c>
      <c r="AY136" s="247" t="s">
        <v>236</v>
      </c>
    </row>
    <row r="137" spans="2:51" s="11" customFormat="1" ht="16.5" customHeight="1">
      <c r="B137" s="239"/>
      <c r="C137" s="240"/>
      <c r="D137" s="240"/>
      <c r="E137" s="241" t="s">
        <v>21</v>
      </c>
      <c r="F137" s="257" t="s">
        <v>249</v>
      </c>
      <c r="G137" s="240"/>
      <c r="H137" s="240"/>
      <c r="I137" s="240"/>
      <c r="J137" s="240"/>
      <c r="K137" s="241" t="s">
        <v>21</v>
      </c>
      <c r="L137" s="240"/>
      <c r="M137" s="240"/>
      <c r="N137" s="240"/>
      <c r="O137" s="240"/>
      <c r="P137" s="240"/>
      <c r="Q137" s="240"/>
      <c r="R137" s="244"/>
      <c r="T137" s="245"/>
      <c r="U137" s="240"/>
      <c r="V137" s="240"/>
      <c r="W137" s="240"/>
      <c r="X137" s="240"/>
      <c r="Y137" s="240"/>
      <c r="Z137" s="240"/>
      <c r="AA137" s="246"/>
      <c r="AT137" s="247" t="s">
        <v>244</v>
      </c>
      <c r="AU137" s="247" t="s">
        <v>90</v>
      </c>
      <c r="AV137" s="11" t="s">
        <v>85</v>
      </c>
      <c r="AW137" s="11" t="s">
        <v>35</v>
      </c>
      <c r="AX137" s="11" t="s">
        <v>78</v>
      </c>
      <c r="AY137" s="247" t="s">
        <v>236</v>
      </c>
    </row>
    <row r="138" spans="2:51" s="12" customFormat="1" ht="16.5" customHeight="1">
      <c r="B138" s="248"/>
      <c r="C138" s="249"/>
      <c r="D138" s="249"/>
      <c r="E138" s="250" t="s">
        <v>21</v>
      </c>
      <c r="F138" s="251" t="s">
        <v>574</v>
      </c>
      <c r="G138" s="249"/>
      <c r="H138" s="249"/>
      <c r="I138" s="249"/>
      <c r="J138" s="249"/>
      <c r="K138" s="252">
        <v>36.3</v>
      </c>
      <c r="L138" s="249"/>
      <c r="M138" s="249"/>
      <c r="N138" s="249"/>
      <c r="O138" s="249"/>
      <c r="P138" s="249"/>
      <c r="Q138" s="249"/>
      <c r="R138" s="253"/>
      <c r="T138" s="254"/>
      <c r="U138" s="249"/>
      <c r="V138" s="249"/>
      <c r="W138" s="249"/>
      <c r="X138" s="249"/>
      <c r="Y138" s="249"/>
      <c r="Z138" s="249"/>
      <c r="AA138" s="255"/>
      <c r="AT138" s="256" t="s">
        <v>244</v>
      </c>
      <c r="AU138" s="256" t="s">
        <v>90</v>
      </c>
      <c r="AV138" s="12" t="s">
        <v>90</v>
      </c>
      <c r="AW138" s="12" t="s">
        <v>35</v>
      </c>
      <c r="AX138" s="12" t="s">
        <v>85</v>
      </c>
      <c r="AY138" s="256" t="s">
        <v>236</v>
      </c>
    </row>
    <row r="139" spans="2:65" s="1" customFormat="1" ht="38.25" customHeight="1">
      <c r="B139" s="48"/>
      <c r="C139" s="229" t="s">
        <v>260</v>
      </c>
      <c r="D139" s="229" t="s">
        <v>237</v>
      </c>
      <c r="E139" s="230" t="s">
        <v>283</v>
      </c>
      <c r="F139" s="231" t="s">
        <v>284</v>
      </c>
      <c r="G139" s="231"/>
      <c r="H139" s="231"/>
      <c r="I139" s="231"/>
      <c r="J139" s="232" t="s">
        <v>240</v>
      </c>
      <c r="K139" s="233">
        <v>12.1</v>
      </c>
      <c r="L139" s="234">
        <v>0</v>
      </c>
      <c r="M139" s="235"/>
      <c r="N139" s="233">
        <f>ROUND(L139*K139,2)</f>
        <v>0</v>
      </c>
      <c r="O139" s="233"/>
      <c r="P139" s="233"/>
      <c r="Q139" s="233"/>
      <c r="R139" s="50"/>
      <c r="T139" s="236" t="s">
        <v>21</v>
      </c>
      <c r="U139" s="58" t="s">
        <v>43</v>
      </c>
      <c r="V139" s="49"/>
      <c r="W139" s="237">
        <f>V139*K139</f>
        <v>0</v>
      </c>
      <c r="X139" s="237">
        <v>0.15559</v>
      </c>
      <c r="Y139" s="237">
        <f>X139*K139</f>
        <v>1.882639</v>
      </c>
      <c r="Z139" s="237">
        <v>0</v>
      </c>
      <c r="AA139" s="238">
        <f>Z139*K139</f>
        <v>0</v>
      </c>
      <c r="AR139" s="24" t="s">
        <v>241</v>
      </c>
      <c r="AT139" s="24" t="s">
        <v>237</v>
      </c>
      <c r="AU139" s="24" t="s">
        <v>90</v>
      </c>
      <c r="AY139" s="24" t="s">
        <v>236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24" t="s">
        <v>85</v>
      </c>
      <c r="BK139" s="154">
        <f>ROUND(L139*K139,2)</f>
        <v>0</v>
      </c>
      <c r="BL139" s="24" t="s">
        <v>241</v>
      </c>
      <c r="BM139" s="24" t="s">
        <v>285</v>
      </c>
    </row>
    <row r="140" spans="2:51" s="11" customFormat="1" ht="16.5" customHeight="1">
      <c r="B140" s="239"/>
      <c r="C140" s="240"/>
      <c r="D140" s="240"/>
      <c r="E140" s="241" t="s">
        <v>21</v>
      </c>
      <c r="F140" s="242" t="s">
        <v>264</v>
      </c>
      <c r="G140" s="243"/>
      <c r="H140" s="243"/>
      <c r="I140" s="243"/>
      <c r="J140" s="240"/>
      <c r="K140" s="241" t="s">
        <v>21</v>
      </c>
      <c r="L140" s="240"/>
      <c r="M140" s="240"/>
      <c r="N140" s="240"/>
      <c r="O140" s="240"/>
      <c r="P140" s="240"/>
      <c r="Q140" s="240"/>
      <c r="R140" s="244"/>
      <c r="T140" s="245"/>
      <c r="U140" s="240"/>
      <c r="V140" s="240"/>
      <c r="W140" s="240"/>
      <c r="X140" s="240"/>
      <c r="Y140" s="240"/>
      <c r="Z140" s="240"/>
      <c r="AA140" s="246"/>
      <c r="AT140" s="247" t="s">
        <v>244</v>
      </c>
      <c r="AU140" s="247" t="s">
        <v>90</v>
      </c>
      <c r="AV140" s="11" t="s">
        <v>85</v>
      </c>
      <c r="AW140" s="11" t="s">
        <v>35</v>
      </c>
      <c r="AX140" s="11" t="s">
        <v>78</v>
      </c>
      <c r="AY140" s="247" t="s">
        <v>236</v>
      </c>
    </row>
    <row r="141" spans="2:51" s="11" customFormat="1" ht="16.5" customHeight="1">
      <c r="B141" s="239"/>
      <c r="C141" s="240"/>
      <c r="D141" s="240"/>
      <c r="E141" s="241" t="s">
        <v>21</v>
      </c>
      <c r="F141" s="257" t="s">
        <v>249</v>
      </c>
      <c r="G141" s="240"/>
      <c r="H141" s="240"/>
      <c r="I141" s="240"/>
      <c r="J141" s="240"/>
      <c r="K141" s="241" t="s">
        <v>21</v>
      </c>
      <c r="L141" s="240"/>
      <c r="M141" s="240"/>
      <c r="N141" s="240"/>
      <c r="O141" s="240"/>
      <c r="P141" s="240"/>
      <c r="Q141" s="240"/>
      <c r="R141" s="244"/>
      <c r="T141" s="245"/>
      <c r="U141" s="240"/>
      <c r="V141" s="240"/>
      <c r="W141" s="240"/>
      <c r="X141" s="240"/>
      <c r="Y141" s="240"/>
      <c r="Z141" s="240"/>
      <c r="AA141" s="246"/>
      <c r="AT141" s="247" t="s">
        <v>244</v>
      </c>
      <c r="AU141" s="247" t="s">
        <v>90</v>
      </c>
      <c r="AV141" s="11" t="s">
        <v>85</v>
      </c>
      <c r="AW141" s="11" t="s">
        <v>35</v>
      </c>
      <c r="AX141" s="11" t="s">
        <v>78</v>
      </c>
      <c r="AY141" s="247" t="s">
        <v>236</v>
      </c>
    </row>
    <row r="142" spans="2:51" s="12" customFormat="1" ht="16.5" customHeight="1">
      <c r="B142" s="248"/>
      <c r="C142" s="249"/>
      <c r="D142" s="249"/>
      <c r="E142" s="250" t="s">
        <v>21</v>
      </c>
      <c r="F142" s="251" t="s">
        <v>568</v>
      </c>
      <c r="G142" s="249"/>
      <c r="H142" s="249"/>
      <c r="I142" s="249"/>
      <c r="J142" s="249"/>
      <c r="K142" s="252">
        <v>12.1</v>
      </c>
      <c r="L142" s="249"/>
      <c r="M142" s="249"/>
      <c r="N142" s="249"/>
      <c r="O142" s="249"/>
      <c r="P142" s="249"/>
      <c r="Q142" s="249"/>
      <c r="R142" s="253"/>
      <c r="T142" s="254"/>
      <c r="U142" s="249"/>
      <c r="V142" s="249"/>
      <c r="W142" s="249"/>
      <c r="X142" s="249"/>
      <c r="Y142" s="249"/>
      <c r="Z142" s="249"/>
      <c r="AA142" s="255"/>
      <c r="AT142" s="256" t="s">
        <v>244</v>
      </c>
      <c r="AU142" s="256" t="s">
        <v>90</v>
      </c>
      <c r="AV142" s="12" t="s">
        <v>90</v>
      </c>
      <c r="AW142" s="12" t="s">
        <v>35</v>
      </c>
      <c r="AX142" s="12" t="s">
        <v>85</v>
      </c>
      <c r="AY142" s="256" t="s">
        <v>236</v>
      </c>
    </row>
    <row r="143" spans="2:65" s="1" customFormat="1" ht="38.25" customHeight="1">
      <c r="B143" s="48"/>
      <c r="C143" s="229" t="s">
        <v>265</v>
      </c>
      <c r="D143" s="229" t="s">
        <v>237</v>
      </c>
      <c r="E143" s="230" t="s">
        <v>287</v>
      </c>
      <c r="F143" s="231" t="s">
        <v>288</v>
      </c>
      <c r="G143" s="231"/>
      <c r="H143" s="231"/>
      <c r="I143" s="231"/>
      <c r="J143" s="232" t="s">
        <v>240</v>
      </c>
      <c r="K143" s="233">
        <v>24.2</v>
      </c>
      <c r="L143" s="234">
        <v>0</v>
      </c>
      <c r="M143" s="235"/>
      <c r="N143" s="233">
        <f>ROUND(L143*K143,2)</f>
        <v>0</v>
      </c>
      <c r="O143" s="233"/>
      <c r="P143" s="233"/>
      <c r="Q143" s="233"/>
      <c r="R143" s="50"/>
      <c r="T143" s="236" t="s">
        <v>21</v>
      </c>
      <c r="U143" s="58" t="s">
        <v>43</v>
      </c>
      <c r="V143" s="49"/>
      <c r="W143" s="237">
        <f>V143*K143</f>
        <v>0</v>
      </c>
      <c r="X143" s="237">
        <v>0.10373</v>
      </c>
      <c r="Y143" s="237">
        <f>X143*K143</f>
        <v>2.510266</v>
      </c>
      <c r="Z143" s="237">
        <v>0</v>
      </c>
      <c r="AA143" s="238">
        <f>Z143*K143</f>
        <v>0</v>
      </c>
      <c r="AR143" s="24" t="s">
        <v>241</v>
      </c>
      <c r="AT143" s="24" t="s">
        <v>237</v>
      </c>
      <c r="AU143" s="24" t="s">
        <v>90</v>
      </c>
      <c r="AY143" s="24" t="s">
        <v>236</v>
      </c>
      <c r="BE143" s="154">
        <f>IF(U143="základní",N143,0)</f>
        <v>0</v>
      </c>
      <c r="BF143" s="154">
        <f>IF(U143="snížená",N143,0)</f>
        <v>0</v>
      </c>
      <c r="BG143" s="154">
        <f>IF(U143="zákl. přenesená",N143,0)</f>
        <v>0</v>
      </c>
      <c r="BH143" s="154">
        <f>IF(U143="sníž. přenesená",N143,0)</f>
        <v>0</v>
      </c>
      <c r="BI143" s="154">
        <f>IF(U143="nulová",N143,0)</f>
        <v>0</v>
      </c>
      <c r="BJ143" s="24" t="s">
        <v>85</v>
      </c>
      <c r="BK143" s="154">
        <f>ROUND(L143*K143,2)</f>
        <v>0</v>
      </c>
      <c r="BL143" s="24" t="s">
        <v>241</v>
      </c>
      <c r="BM143" s="24" t="s">
        <v>289</v>
      </c>
    </row>
    <row r="144" spans="2:51" s="11" customFormat="1" ht="16.5" customHeight="1">
      <c r="B144" s="239"/>
      <c r="C144" s="240"/>
      <c r="D144" s="240"/>
      <c r="E144" s="241" t="s">
        <v>21</v>
      </c>
      <c r="F144" s="242" t="s">
        <v>264</v>
      </c>
      <c r="G144" s="243"/>
      <c r="H144" s="243"/>
      <c r="I144" s="243"/>
      <c r="J144" s="240"/>
      <c r="K144" s="241" t="s">
        <v>21</v>
      </c>
      <c r="L144" s="240"/>
      <c r="M144" s="240"/>
      <c r="N144" s="240"/>
      <c r="O144" s="240"/>
      <c r="P144" s="240"/>
      <c r="Q144" s="240"/>
      <c r="R144" s="244"/>
      <c r="T144" s="245"/>
      <c r="U144" s="240"/>
      <c r="V144" s="240"/>
      <c r="W144" s="240"/>
      <c r="X144" s="240"/>
      <c r="Y144" s="240"/>
      <c r="Z144" s="240"/>
      <c r="AA144" s="246"/>
      <c r="AT144" s="247" t="s">
        <v>244</v>
      </c>
      <c r="AU144" s="247" t="s">
        <v>90</v>
      </c>
      <c r="AV144" s="11" t="s">
        <v>85</v>
      </c>
      <c r="AW144" s="11" t="s">
        <v>35</v>
      </c>
      <c r="AX144" s="11" t="s">
        <v>78</v>
      </c>
      <c r="AY144" s="247" t="s">
        <v>236</v>
      </c>
    </row>
    <row r="145" spans="2:51" s="11" customFormat="1" ht="16.5" customHeight="1">
      <c r="B145" s="239"/>
      <c r="C145" s="240"/>
      <c r="D145" s="240"/>
      <c r="E145" s="241" t="s">
        <v>21</v>
      </c>
      <c r="F145" s="257" t="s">
        <v>249</v>
      </c>
      <c r="G145" s="240"/>
      <c r="H145" s="240"/>
      <c r="I145" s="240"/>
      <c r="J145" s="240"/>
      <c r="K145" s="241" t="s">
        <v>21</v>
      </c>
      <c r="L145" s="240"/>
      <c r="M145" s="240"/>
      <c r="N145" s="240"/>
      <c r="O145" s="240"/>
      <c r="P145" s="240"/>
      <c r="Q145" s="240"/>
      <c r="R145" s="244"/>
      <c r="T145" s="245"/>
      <c r="U145" s="240"/>
      <c r="V145" s="240"/>
      <c r="W145" s="240"/>
      <c r="X145" s="240"/>
      <c r="Y145" s="240"/>
      <c r="Z145" s="240"/>
      <c r="AA145" s="246"/>
      <c r="AT145" s="247" t="s">
        <v>244</v>
      </c>
      <c r="AU145" s="247" t="s">
        <v>90</v>
      </c>
      <c r="AV145" s="11" t="s">
        <v>85</v>
      </c>
      <c r="AW145" s="11" t="s">
        <v>35</v>
      </c>
      <c r="AX145" s="11" t="s">
        <v>78</v>
      </c>
      <c r="AY145" s="247" t="s">
        <v>236</v>
      </c>
    </row>
    <row r="146" spans="2:51" s="12" customFormat="1" ht="16.5" customHeight="1">
      <c r="B146" s="248"/>
      <c r="C146" s="249"/>
      <c r="D146" s="249"/>
      <c r="E146" s="250" t="s">
        <v>21</v>
      </c>
      <c r="F146" s="251" t="s">
        <v>567</v>
      </c>
      <c r="G146" s="249"/>
      <c r="H146" s="249"/>
      <c r="I146" s="249"/>
      <c r="J146" s="249"/>
      <c r="K146" s="252">
        <v>24.2</v>
      </c>
      <c r="L146" s="249"/>
      <c r="M146" s="249"/>
      <c r="N146" s="249"/>
      <c r="O146" s="249"/>
      <c r="P146" s="249"/>
      <c r="Q146" s="249"/>
      <c r="R146" s="253"/>
      <c r="T146" s="254"/>
      <c r="U146" s="249"/>
      <c r="V146" s="249"/>
      <c r="W146" s="249"/>
      <c r="X146" s="249"/>
      <c r="Y146" s="249"/>
      <c r="Z146" s="249"/>
      <c r="AA146" s="255"/>
      <c r="AT146" s="256" t="s">
        <v>244</v>
      </c>
      <c r="AU146" s="256" t="s">
        <v>90</v>
      </c>
      <c r="AV146" s="12" t="s">
        <v>90</v>
      </c>
      <c r="AW146" s="12" t="s">
        <v>35</v>
      </c>
      <c r="AX146" s="12" t="s">
        <v>85</v>
      </c>
      <c r="AY146" s="256" t="s">
        <v>236</v>
      </c>
    </row>
    <row r="147" spans="2:63" s="10" customFormat="1" ht="29.85" customHeight="1">
      <c r="B147" s="215"/>
      <c r="C147" s="216"/>
      <c r="D147" s="226" t="s">
        <v>208</v>
      </c>
      <c r="E147" s="226"/>
      <c r="F147" s="226"/>
      <c r="G147" s="226"/>
      <c r="H147" s="226"/>
      <c r="I147" s="226"/>
      <c r="J147" s="226"/>
      <c r="K147" s="226"/>
      <c r="L147" s="226"/>
      <c r="M147" s="226"/>
      <c r="N147" s="227">
        <f>BK147</f>
        <v>0</v>
      </c>
      <c r="O147" s="228"/>
      <c r="P147" s="228"/>
      <c r="Q147" s="228"/>
      <c r="R147" s="219"/>
      <c r="T147" s="220"/>
      <c r="U147" s="216"/>
      <c r="V147" s="216"/>
      <c r="W147" s="221">
        <f>SUM(W148:W166)</f>
        <v>0</v>
      </c>
      <c r="X147" s="216"/>
      <c r="Y147" s="221">
        <f>SUM(Y148:Y166)</f>
        <v>0.11566799999999999</v>
      </c>
      <c r="Z147" s="216"/>
      <c r="AA147" s="222">
        <f>SUM(AA148:AA166)</f>
        <v>0</v>
      </c>
      <c r="AR147" s="223" t="s">
        <v>85</v>
      </c>
      <c r="AT147" s="224" t="s">
        <v>77</v>
      </c>
      <c r="AU147" s="224" t="s">
        <v>85</v>
      </c>
      <c r="AY147" s="223" t="s">
        <v>236</v>
      </c>
      <c r="BK147" s="225">
        <f>SUM(BK148:BK166)</f>
        <v>0</v>
      </c>
    </row>
    <row r="148" spans="2:65" s="1" customFormat="1" ht="25.5" customHeight="1">
      <c r="B148" s="48"/>
      <c r="C148" s="229" t="s">
        <v>269</v>
      </c>
      <c r="D148" s="229" t="s">
        <v>237</v>
      </c>
      <c r="E148" s="230" t="s">
        <v>575</v>
      </c>
      <c r="F148" s="231" t="s">
        <v>576</v>
      </c>
      <c r="G148" s="231"/>
      <c r="H148" s="231"/>
      <c r="I148" s="231"/>
      <c r="J148" s="232" t="s">
        <v>293</v>
      </c>
      <c r="K148" s="233">
        <v>2.7</v>
      </c>
      <c r="L148" s="234">
        <v>0</v>
      </c>
      <c r="M148" s="235"/>
      <c r="N148" s="233">
        <f>ROUND(L148*K148,2)</f>
        <v>0</v>
      </c>
      <c r="O148" s="233"/>
      <c r="P148" s="233"/>
      <c r="Q148" s="233"/>
      <c r="R148" s="50"/>
      <c r="T148" s="236" t="s">
        <v>21</v>
      </c>
      <c r="U148" s="58" t="s">
        <v>43</v>
      </c>
      <c r="V148" s="49"/>
      <c r="W148" s="237">
        <f>V148*K148</f>
        <v>0</v>
      </c>
      <c r="X148" s="237">
        <v>0.00065</v>
      </c>
      <c r="Y148" s="237">
        <f>X148*K148</f>
        <v>0.001755</v>
      </c>
      <c r="Z148" s="237">
        <v>0</v>
      </c>
      <c r="AA148" s="238">
        <f>Z148*K148</f>
        <v>0</v>
      </c>
      <c r="AR148" s="24" t="s">
        <v>241</v>
      </c>
      <c r="AT148" s="24" t="s">
        <v>237</v>
      </c>
      <c r="AU148" s="24" t="s">
        <v>90</v>
      </c>
      <c r="AY148" s="24" t="s">
        <v>236</v>
      </c>
      <c r="BE148" s="154">
        <f>IF(U148="základní",N148,0)</f>
        <v>0</v>
      </c>
      <c r="BF148" s="154">
        <f>IF(U148="snížená",N148,0)</f>
        <v>0</v>
      </c>
      <c r="BG148" s="154">
        <f>IF(U148="zákl. přenesená",N148,0)</f>
        <v>0</v>
      </c>
      <c r="BH148" s="154">
        <f>IF(U148="sníž. přenesená",N148,0)</f>
        <v>0</v>
      </c>
      <c r="BI148" s="154">
        <f>IF(U148="nulová",N148,0)</f>
        <v>0</v>
      </c>
      <c r="BJ148" s="24" t="s">
        <v>85</v>
      </c>
      <c r="BK148" s="154">
        <f>ROUND(L148*K148,2)</f>
        <v>0</v>
      </c>
      <c r="BL148" s="24" t="s">
        <v>241</v>
      </c>
      <c r="BM148" s="24" t="s">
        <v>577</v>
      </c>
    </row>
    <row r="149" spans="2:51" s="11" customFormat="1" ht="16.5" customHeight="1">
      <c r="B149" s="239"/>
      <c r="C149" s="240"/>
      <c r="D149" s="240"/>
      <c r="E149" s="241" t="s">
        <v>21</v>
      </c>
      <c r="F149" s="242" t="s">
        <v>249</v>
      </c>
      <c r="G149" s="243"/>
      <c r="H149" s="243"/>
      <c r="I149" s="243"/>
      <c r="J149" s="240"/>
      <c r="K149" s="241" t="s">
        <v>21</v>
      </c>
      <c r="L149" s="240"/>
      <c r="M149" s="240"/>
      <c r="N149" s="240"/>
      <c r="O149" s="240"/>
      <c r="P149" s="240"/>
      <c r="Q149" s="240"/>
      <c r="R149" s="244"/>
      <c r="T149" s="245"/>
      <c r="U149" s="240"/>
      <c r="V149" s="240"/>
      <c r="W149" s="240"/>
      <c r="X149" s="240"/>
      <c r="Y149" s="240"/>
      <c r="Z149" s="240"/>
      <c r="AA149" s="246"/>
      <c r="AT149" s="247" t="s">
        <v>244</v>
      </c>
      <c r="AU149" s="247" t="s">
        <v>90</v>
      </c>
      <c r="AV149" s="11" t="s">
        <v>85</v>
      </c>
      <c r="AW149" s="11" t="s">
        <v>35</v>
      </c>
      <c r="AX149" s="11" t="s">
        <v>78</v>
      </c>
      <c r="AY149" s="247" t="s">
        <v>236</v>
      </c>
    </row>
    <row r="150" spans="2:51" s="12" customFormat="1" ht="16.5" customHeight="1">
      <c r="B150" s="248"/>
      <c r="C150" s="249"/>
      <c r="D150" s="249"/>
      <c r="E150" s="250" t="s">
        <v>21</v>
      </c>
      <c r="F150" s="251" t="s">
        <v>578</v>
      </c>
      <c r="G150" s="249"/>
      <c r="H150" s="249"/>
      <c r="I150" s="249"/>
      <c r="J150" s="249"/>
      <c r="K150" s="252">
        <v>2.7</v>
      </c>
      <c r="L150" s="249"/>
      <c r="M150" s="249"/>
      <c r="N150" s="249"/>
      <c r="O150" s="249"/>
      <c r="P150" s="249"/>
      <c r="Q150" s="249"/>
      <c r="R150" s="253"/>
      <c r="T150" s="254"/>
      <c r="U150" s="249"/>
      <c r="V150" s="249"/>
      <c r="W150" s="249"/>
      <c r="X150" s="249"/>
      <c r="Y150" s="249"/>
      <c r="Z150" s="249"/>
      <c r="AA150" s="255"/>
      <c r="AT150" s="256" t="s">
        <v>244</v>
      </c>
      <c r="AU150" s="256" t="s">
        <v>90</v>
      </c>
      <c r="AV150" s="12" t="s">
        <v>90</v>
      </c>
      <c r="AW150" s="12" t="s">
        <v>35</v>
      </c>
      <c r="AX150" s="12" t="s">
        <v>85</v>
      </c>
      <c r="AY150" s="256" t="s">
        <v>236</v>
      </c>
    </row>
    <row r="151" spans="2:65" s="1" customFormat="1" ht="38.25" customHeight="1">
      <c r="B151" s="48"/>
      <c r="C151" s="229" t="s">
        <v>274</v>
      </c>
      <c r="D151" s="229" t="s">
        <v>237</v>
      </c>
      <c r="E151" s="230" t="s">
        <v>301</v>
      </c>
      <c r="F151" s="231" t="s">
        <v>302</v>
      </c>
      <c r="G151" s="231"/>
      <c r="H151" s="231"/>
      <c r="I151" s="231"/>
      <c r="J151" s="232" t="s">
        <v>293</v>
      </c>
      <c r="K151" s="233">
        <v>5.7</v>
      </c>
      <c r="L151" s="234">
        <v>0</v>
      </c>
      <c r="M151" s="235"/>
      <c r="N151" s="233">
        <f>ROUND(L151*K151,2)</f>
        <v>0</v>
      </c>
      <c r="O151" s="233"/>
      <c r="P151" s="233"/>
      <c r="Q151" s="233"/>
      <c r="R151" s="50"/>
      <c r="T151" s="236" t="s">
        <v>21</v>
      </c>
      <c r="U151" s="58" t="s">
        <v>43</v>
      </c>
      <c r="V151" s="49"/>
      <c r="W151" s="237">
        <f>V151*K151</f>
        <v>0</v>
      </c>
      <c r="X151" s="237">
        <v>0.00038</v>
      </c>
      <c r="Y151" s="237">
        <f>X151*K151</f>
        <v>0.0021660000000000004</v>
      </c>
      <c r="Z151" s="237">
        <v>0</v>
      </c>
      <c r="AA151" s="238">
        <f>Z151*K151</f>
        <v>0</v>
      </c>
      <c r="AR151" s="24" t="s">
        <v>241</v>
      </c>
      <c r="AT151" s="24" t="s">
        <v>237</v>
      </c>
      <c r="AU151" s="24" t="s">
        <v>90</v>
      </c>
      <c r="AY151" s="24" t="s">
        <v>236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24" t="s">
        <v>85</v>
      </c>
      <c r="BK151" s="154">
        <f>ROUND(L151*K151,2)</f>
        <v>0</v>
      </c>
      <c r="BL151" s="24" t="s">
        <v>241</v>
      </c>
      <c r="BM151" s="24" t="s">
        <v>579</v>
      </c>
    </row>
    <row r="152" spans="2:51" s="11" customFormat="1" ht="16.5" customHeight="1">
      <c r="B152" s="239"/>
      <c r="C152" s="240"/>
      <c r="D152" s="240"/>
      <c r="E152" s="241" t="s">
        <v>21</v>
      </c>
      <c r="F152" s="242" t="s">
        <v>249</v>
      </c>
      <c r="G152" s="243"/>
      <c r="H152" s="243"/>
      <c r="I152" s="243"/>
      <c r="J152" s="240"/>
      <c r="K152" s="241" t="s">
        <v>21</v>
      </c>
      <c r="L152" s="240"/>
      <c r="M152" s="240"/>
      <c r="N152" s="240"/>
      <c r="O152" s="240"/>
      <c r="P152" s="240"/>
      <c r="Q152" s="240"/>
      <c r="R152" s="244"/>
      <c r="T152" s="245"/>
      <c r="U152" s="240"/>
      <c r="V152" s="240"/>
      <c r="W152" s="240"/>
      <c r="X152" s="240"/>
      <c r="Y152" s="240"/>
      <c r="Z152" s="240"/>
      <c r="AA152" s="246"/>
      <c r="AT152" s="247" t="s">
        <v>244</v>
      </c>
      <c r="AU152" s="247" t="s">
        <v>90</v>
      </c>
      <c r="AV152" s="11" t="s">
        <v>85</v>
      </c>
      <c r="AW152" s="11" t="s">
        <v>35</v>
      </c>
      <c r="AX152" s="11" t="s">
        <v>78</v>
      </c>
      <c r="AY152" s="247" t="s">
        <v>236</v>
      </c>
    </row>
    <row r="153" spans="2:51" s="12" customFormat="1" ht="16.5" customHeight="1">
      <c r="B153" s="248"/>
      <c r="C153" s="249"/>
      <c r="D153" s="249"/>
      <c r="E153" s="250" t="s">
        <v>21</v>
      </c>
      <c r="F153" s="251" t="s">
        <v>580</v>
      </c>
      <c r="G153" s="249"/>
      <c r="H153" s="249"/>
      <c r="I153" s="249"/>
      <c r="J153" s="249"/>
      <c r="K153" s="252">
        <v>5.7</v>
      </c>
      <c r="L153" s="249"/>
      <c r="M153" s="249"/>
      <c r="N153" s="249"/>
      <c r="O153" s="249"/>
      <c r="P153" s="249"/>
      <c r="Q153" s="249"/>
      <c r="R153" s="253"/>
      <c r="T153" s="254"/>
      <c r="U153" s="249"/>
      <c r="V153" s="249"/>
      <c r="W153" s="249"/>
      <c r="X153" s="249"/>
      <c r="Y153" s="249"/>
      <c r="Z153" s="249"/>
      <c r="AA153" s="255"/>
      <c r="AT153" s="256" t="s">
        <v>244</v>
      </c>
      <c r="AU153" s="256" t="s">
        <v>90</v>
      </c>
      <c r="AV153" s="12" t="s">
        <v>90</v>
      </c>
      <c r="AW153" s="12" t="s">
        <v>35</v>
      </c>
      <c r="AX153" s="12" t="s">
        <v>85</v>
      </c>
      <c r="AY153" s="256" t="s">
        <v>236</v>
      </c>
    </row>
    <row r="154" spans="2:65" s="1" customFormat="1" ht="38.25" customHeight="1">
      <c r="B154" s="48"/>
      <c r="C154" s="229" t="s">
        <v>278</v>
      </c>
      <c r="D154" s="229" t="s">
        <v>237</v>
      </c>
      <c r="E154" s="230" t="s">
        <v>306</v>
      </c>
      <c r="F154" s="231" t="s">
        <v>307</v>
      </c>
      <c r="G154" s="231"/>
      <c r="H154" s="231"/>
      <c r="I154" s="231"/>
      <c r="J154" s="232" t="s">
        <v>240</v>
      </c>
      <c r="K154" s="233">
        <v>30.7</v>
      </c>
      <c r="L154" s="234">
        <v>0</v>
      </c>
      <c r="M154" s="235"/>
      <c r="N154" s="233">
        <f>ROUND(L154*K154,2)</f>
        <v>0</v>
      </c>
      <c r="O154" s="233"/>
      <c r="P154" s="233"/>
      <c r="Q154" s="233"/>
      <c r="R154" s="50"/>
      <c r="T154" s="236" t="s">
        <v>21</v>
      </c>
      <c r="U154" s="58" t="s">
        <v>43</v>
      </c>
      <c r="V154" s="49"/>
      <c r="W154" s="237">
        <f>V154*K154</f>
        <v>0</v>
      </c>
      <c r="X154" s="237">
        <v>0.0026</v>
      </c>
      <c r="Y154" s="237">
        <f>X154*K154</f>
        <v>0.07981999999999999</v>
      </c>
      <c r="Z154" s="237">
        <v>0</v>
      </c>
      <c r="AA154" s="238">
        <f>Z154*K154</f>
        <v>0</v>
      </c>
      <c r="AR154" s="24" t="s">
        <v>241</v>
      </c>
      <c r="AT154" s="24" t="s">
        <v>237</v>
      </c>
      <c r="AU154" s="24" t="s">
        <v>90</v>
      </c>
      <c r="AY154" s="24" t="s">
        <v>236</v>
      </c>
      <c r="BE154" s="154">
        <f>IF(U154="základní",N154,0)</f>
        <v>0</v>
      </c>
      <c r="BF154" s="154">
        <f>IF(U154="snížená",N154,0)</f>
        <v>0</v>
      </c>
      <c r="BG154" s="154">
        <f>IF(U154="zákl. přenesená",N154,0)</f>
        <v>0</v>
      </c>
      <c r="BH154" s="154">
        <f>IF(U154="sníž. přenesená",N154,0)</f>
        <v>0</v>
      </c>
      <c r="BI154" s="154">
        <f>IF(U154="nulová",N154,0)</f>
        <v>0</v>
      </c>
      <c r="BJ154" s="24" t="s">
        <v>85</v>
      </c>
      <c r="BK154" s="154">
        <f>ROUND(L154*K154,2)</f>
        <v>0</v>
      </c>
      <c r="BL154" s="24" t="s">
        <v>241</v>
      </c>
      <c r="BM154" s="24" t="s">
        <v>308</v>
      </c>
    </row>
    <row r="155" spans="2:51" s="11" customFormat="1" ht="16.5" customHeight="1">
      <c r="B155" s="239"/>
      <c r="C155" s="240"/>
      <c r="D155" s="240"/>
      <c r="E155" s="241" t="s">
        <v>21</v>
      </c>
      <c r="F155" s="242" t="s">
        <v>581</v>
      </c>
      <c r="G155" s="243"/>
      <c r="H155" s="243"/>
      <c r="I155" s="243"/>
      <c r="J155" s="240"/>
      <c r="K155" s="241" t="s">
        <v>21</v>
      </c>
      <c r="L155" s="240"/>
      <c r="M155" s="240"/>
      <c r="N155" s="240"/>
      <c r="O155" s="240"/>
      <c r="P155" s="240"/>
      <c r="Q155" s="240"/>
      <c r="R155" s="244"/>
      <c r="T155" s="245"/>
      <c r="U155" s="240"/>
      <c r="V155" s="240"/>
      <c r="W155" s="240"/>
      <c r="X155" s="240"/>
      <c r="Y155" s="240"/>
      <c r="Z155" s="240"/>
      <c r="AA155" s="246"/>
      <c r="AT155" s="247" t="s">
        <v>244</v>
      </c>
      <c r="AU155" s="247" t="s">
        <v>90</v>
      </c>
      <c r="AV155" s="11" t="s">
        <v>85</v>
      </c>
      <c r="AW155" s="11" t="s">
        <v>35</v>
      </c>
      <c r="AX155" s="11" t="s">
        <v>78</v>
      </c>
      <c r="AY155" s="247" t="s">
        <v>236</v>
      </c>
    </row>
    <row r="156" spans="2:51" s="12" customFormat="1" ht="16.5" customHeight="1">
      <c r="B156" s="248"/>
      <c r="C156" s="249"/>
      <c r="D156" s="249"/>
      <c r="E156" s="250" t="s">
        <v>21</v>
      </c>
      <c r="F156" s="251" t="s">
        <v>582</v>
      </c>
      <c r="G156" s="249"/>
      <c r="H156" s="249"/>
      <c r="I156" s="249"/>
      <c r="J156" s="249"/>
      <c r="K156" s="252">
        <v>30.7</v>
      </c>
      <c r="L156" s="249"/>
      <c r="M156" s="249"/>
      <c r="N156" s="249"/>
      <c r="O156" s="249"/>
      <c r="P156" s="249"/>
      <c r="Q156" s="249"/>
      <c r="R156" s="253"/>
      <c r="T156" s="254"/>
      <c r="U156" s="249"/>
      <c r="V156" s="249"/>
      <c r="W156" s="249"/>
      <c r="X156" s="249"/>
      <c r="Y156" s="249"/>
      <c r="Z156" s="249"/>
      <c r="AA156" s="255"/>
      <c r="AT156" s="256" t="s">
        <v>244</v>
      </c>
      <c r="AU156" s="256" t="s">
        <v>90</v>
      </c>
      <c r="AV156" s="12" t="s">
        <v>90</v>
      </c>
      <c r="AW156" s="12" t="s">
        <v>35</v>
      </c>
      <c r="AX156" s="12" t="s">
        <v>85</v>
      </c>
      <c r="AY156" s="256" t="s">
        <v>236</v>
      </c>
    </row>
    <row r="157" spans="2:65" s="1" customFormat="1" ht="16.5" customHeight="1">
      <c r="B157" s="48"/>
      <c r="C157" s="229" t="s">
        <v>170</v>
      </c>
      <c r="D157" s="229" t="s">
        <v>237</v>
      </c>
      <c r="E157" s="230" t="s">
        <v>311</v>
      </c>
      <c r="F157" s="231" t="s">
        <v>312</v>
      </c>
      <c r="G157" s="231"/>
      <c r="H157" s="231"/>
      <c r="I157" s="231"/>
      <c r="J157" s="232" t="s">
        <v>293</v>
      </c>
      <c r="K157" s="233">
        <v>5.7</v>
      </c>
      <c r="L157" s="234">
        <v>0</v>
      </c>
      <c r="M157" s="235"/>
      <c r="N157" s="233">
        <f>ROUND(L157*K157,2)</f>
        <v>0</v>
      </c>
      <c r="O157" s="233"/>
      <c r="P157" s="233"/>
      <c r="Q157" s="233"/>
      <c r="R157" s="50"/>
      <c r="T157" s="236" t="s">
        <v>21</v>
      </c>
      <c r="U157" s="58" t="s">
        <v>43</v>
      </c>
      <c r="V157" s="49"/>
      <c r="W157" s="237">
        <f>V157*K157</f>
        <v>0</v>
      </c>
      <c r="X157" s="237">
        <v>0</v>
      </c>
      <c r="Y157" s="237">
        <f>X157*K157</f>
        <v>0</v>
      </c>
      <c r="Z157" s="237">
        <v>0</v>
      </c>
      <c r="AA157" s="238">
        <f>Z157*K157</f>
        <v>0</v>
      </c>
      <c r="AR157" s="24" t="s">
        <v>241</v>
      </c>
      <c r="AT157" s="24" t="s">
        <v>237</v>
      </c>
      <c r="AU157" s="24" t="s">
        <v>90</v>
      </c>
      <c r="AY157" s="24" t="s">
        <v>236</v>
      </c>
      <c r="BE157" s="154">
        <f>IF(U157="základní",N157,0)</f>
        <v>0</v>
      </c>
      <c r="BF157" s="154">
        <f>IF(U157="snížená",N157,0)</f>
        <v>0</v>
      </c>
      <c r="BG157" s="154">
        <f>IF(U157="zákl. přenesená",N157,0)</f>
        <v>0</v>
      </c>
      <c r="BH157" s="154">
        <f>IF(U157="sníž. přenesená",N157,0)</f>
        <v>0</v>
      </c>
      <c r="BI157" s="154">
        <f>IF(U157="nulová",N157,0)</f>
        <v>0</v>
      </c>
      <c r="BJ157" s="24" t="s">
        <v>85</v>
      </c>
      <c r="BK157" s="154">
        <f>ROUND(L157*K157,2)</f>
        <v>0</v>
      </c>
      <c r="BL157" s="24" t="s">
        <v>241</v>
      </c>
      <c r="BM157" s="24" t="s">
        <v>583</v>
      </c>
    </row>
    <row r="158" spans="2:51" s="12" customFormat="1" ht="16.5" customHeight="1">
      <c r="B158" s="248"/>
      <c r="C158" s="249"/>
      <c r="D158" s="249"/>
      <c r="E158" s="250" t="s">
        <v>21</v>
      </c>
      <c r="F158" s="267" t="s">
        <v>584</v>
      </c>
      <c r="G158" s="268"/>
      <c r="H158" s="268"/>
      <c r="I158" s="268"/>
      <c r="J158" s="249"/>
      <c r="K158" s="252">
        <v>5.7</v>
      </c>
      <c r="L158" s="249"/>
      <c r="M158" s="249"/>
      <c r="N158" s="249"/>
      <c r="O158" s="249"/>
      <c r="P158" s="249"/>
      <c r="Q158" s="249"/>
      <c r="R158" s="253"/>
      <c r="T158" s="254"/>
      <c r="U158" s="249"/>
      <c r="V158" s="249"/>
      <c r="W158" s="249"/>
      <c r="X158" s="249"/>
      <c r="Y158" s="249"/>
      <c r="Z158" s="249"/>
      <c r="AA158" s="255"/>
      <c r="AT158" s="256" t="s">
        <v>244</v>
      </c>
      <c r="AU158" s="256" t="s">
        <v>90</v>
      </c>
      <c r="AV158" s="12" t="s">
        <v>90</v>
      </c>
      <c r="AW158" s="12" t="s">
        <v>35</v>
      </c>
      <c r="AX158" s="12" t="s">
        <v>85</v>
      </c>
      <c r="AY158" s="256" t="s">
        <v>236</v>
      </c>
    </row>
    <row r="159" spans="2:65" s="1" customFormat="1" ht="16.5" customHeight="1">
      <c r="B159" s="48"/>
      <c r="C159" s="229" t="s">
        <v>286</v>
      </c>
      <c r="D159" s="229" t="s">
        <v>237</v>
      </c>
      <c r="E159" s="230" t="s">
        <v>316</v>
      </c>
      <c r="F159" s="231" t="s">
        <v>317</v>
      </c>
      <c r="G159" s="231"/>
      <c r="H159" s="231"/>
      <c r="I159" s="231"/>
      <c r="J159" s="232" t="s">
        <v>240</v>
      </c>
      <c r="K159" s="233">
        <v>30.7</v>
      </c>
      <c r="L159" s="234">
        <v>0</v>
      </c>
      <c r="M159" s="235"/>
      <c r="N159" s="233">
        <f>ROUND(L159*K159,2)</f>
        <v>0</v>
      </c>
      <c r="O159" s="233"/>
      <c r="P159" s="233"/>
      <c r="Q159" s="233"/>
      <c r="R159" s="50"/>
      <c r="T159" s="236" t="s">
        <v>21</v>
      </c>
      <c r="U159" s="58" t="s">
        <v>43</v>
      </c>
      <c r="V159" s="49"/>
      <c r="W159" s="237">
        <f>V159*K159</f>
        <v>0</v>
      </c>
      <c r="X159" s="237">
        <v>1E-05</v>
      </c>
      <c r="Y159" s="237">
        <f>X159*K159</f>
        <v>0.00030700000000000004</v>
      </c>
      <c r="Z159" s="237">
        <v>0</v>
      </c>
      <c r="AA159" s="238">
        <f>Z159*K159</f>
        <v>0</v>
      </c>
      <c r="AR159" s="24" t="s">
        <v>241</v>
      </c>
      <c r="AT159" s="24" t="s">
        <v>237</v>
      </c>
      <c r="AU159" s="24" t="s">
        <v>90</v>
      </c>
      <c r="AY159" s="24" t="s">
        <v>236</v>
      </c>
      <c r="BE159" s="154">
        <f>IF(U159="základní",N159,0)</f>
        <v>0</v>
      </c>
      <c r="BF159" s="154">
        <f>IF(U159="snížená",N159,0)</f>
        <v>0</v>
      </c>
      <c r="BG159" s="154">
        <f>IF(U159="zákl. přenesená",N159,0)</f>
        <v>0</v>
      </c>
      <c r="BH159" s="154">
        <f>IF(U159="sníž. přenesená",N159,0)</f>
        <v>0</v>
      </c>
      <c r="BI159" s="154">
        <f>IF(U159="nulová",N159,0)</f>
        <v>0</v>
      </c>
      <c r="BJ159" s="24" t="s">
        <v>85</v>
      </c>
      <c r="BK159" s="154">
        <f>ROUND(L159*K159,2)</f>
        <v>0</v>
      </c>
      <c r="BL159" s="24" t="s">
        <v>241</v>
      </c>
      <c r="BM159" s="24" t="s">
        <v>318</v>
      </c>
    </row>
    <row r="160" spans="2:65" s="1" customFormat="1" ht="25.5" customHeight="1">
      <c r="B160" s="48"/>
      <c r="C160" s="229" t="s">
        <v>290</v>
      </c>
      <c r="D160" s="229" t="s">
        <v>237</v>
      </c>
      <c r="E160" s="230" t="s">
        <v>325</v>
      </c>
      <c r="F160" s="231" t="s">
        <v>326</v>
      </c>
      <c r="G160" s="231"/>
      <c r="H160" s="231"/>
      <c r="I160" s="231"/>
      <c r="J160" s="232" t="s">
        <v>293</v>
      </c>
      <c r="K160" s="233">
        <v>55.1</v>
      </c>
      <c r="L160" s="234">
        <v>0</v>
      </c>
      <c r="M160" s="235"/>
      <c r="N160" s="233">
        <f>ROUND(L160*K160,2)</f>
        <v>0</v>
      </c>
      <c r="O160" s="233"/>
      <c r="P160" s="233"/>
      <c r="Q160" s="233"/>
      <c r="R160" s="50"/>
      <c r="T160" s="236" t="s">
        <v>21</v>
      </c>
      <c r="U160" s="58" t="s">
        <v>43</v>
      </c>
      <c r="V160" s="49"/>
      <c r="W160" s="237">
        <f>V160*K160</f>
        <v>0</v>
      </c>
      <c r="X160" s="237">
        <v>0</v>
      </c>
      <c r="Y160" s="237">
        <f>X160*K160</f>
        <v>0</v>
      </c>
      <c r="Z160" s="237">
        <v>0</v>
      </c>
      <c r="AA160" s="238">
        <f>Z160*K160</f>
        <v>0</v>
      </c>
      <c r="AR160" s="24" t="s">
        <v>241</v>
      </c>
      <c r="AT160" s="24" t="s">
        <v>237</v>
      </c>
      <c r="AU160" s="24" t="s">
        <v>90</v>
      </c>
      <c r="AY160" s="24" t="s">
        <v>236</v>
      </c>
      <c r="BE160" s="154">
        <f>IF(U160="základní",N160,0)</f>
        <v>0</v>
      </c>
      <c r="BF160" s="154">
        <f>IF(U160="snížená",N160,0)</f>
        <v>0</v>
      </c>
      <c r="BG160" s="154">
        <f>IF(U160="zákl. přenesená",N160,0)</f>
        <v>0</v>
      </c>
      <c r="BH160" s="154">
        <f>IF(U160="sníž. přenesená",N160,0)</f>
        <v>0</v>
      </c>
      <c r="BI160" s="154">
        <f>IF(U160="nulová",N160,0)</f>
        <v>0</v>
      </c>
      <c r="BJ160" s="24" t="s">
        <v>85</v>
      </c>
      <c r="BK160" s="154">
        <f>ROUND(L160*K160,2)</f>
        <v>0</v>
      </c>
      <c r="BL160" s="24" t="s">
        <v>241</v>
      </c>
      <c r="BM160" s="24" t="s">
        <v>327</v>
      </c>
    </row>
    <row r="161" spans="2:51" s="11" customFormat="1" ht="16.5" customHeight="1">
      <c r="B161" s="239"/>
      <c r="C161" s="240"/>
      <c r="D161" s="240"/>
      <c r="E161" s="241" t="s">
        <v>21</v>
      </c>
      <c r="F161" s="242" t="s">
        <v>249</v>
      </c>
      <c r="G161" s="243"/>
      <c r="H161" s="243"/>
      <c r="I161" s="243"/>
      <c r="J161" s="240"/>
      <c r="K161" s="241" t="s">
        <v>21</v>
      </c>
      <c r="L161" s="240"/>
      <c r="M161" s="240"/>
      <c r="N161" s="240"/>
      <c r="O161" s="240"/>
      <c r="P161" s="240"/>
      <c r="Q161" s="240"/>
      <c r="R161" s="244"/>
      <c r="T161" s="245"/>
      <c r="U161" s="240"/>
      <c r="V161" s="240"/>
      <c r="W161" s="240"/>
      <c r="X161" s="240"/>
      <c r="Y161" s="240"/>
      <c r="Z161" s="240"/>
      <c r="AA161" s="246"/>
      <c r="AT161" s="247" t="s">
        <v>244</v>
      </c>
      <c r="AU161" s="247" t="s">
        <v>90</v>
      </c>
      <c r="AV161" s="11" t="s">
        <v>85</v>
      </c>
      <c r="AW161" s="11" t="s">
        <v>35</v>
      </c>
      <c r="AX161" s="11" t="s">
        <v>78</v>
      </c>
      <c r="AY161" s="247" t="s">
        <v>236</v>
      </c>
    </row>
    <row r="162" spans="2:51" s="12" customFormat="1" ht="16.5" customHeight="1">
      <c r="B162" s="248"/>
      <c r="C162" s="249"/>
      <c r="D162" s="249"/>
      <c r="E162" s="250" t="s">
        <v>21</v>
      </c>
      <c r="F162" s="251" t="s">
        <v>536</v>
      </c>
      <c r="G162" s="249"/>
      <c r="H162" s="249"/>
      <c r="I162" s="249"/>
      <c r="J162" s="249"/>
      <c r="K162" s="252">
        <v>55.1</v>
      </c>
      <c r="L162" s="249"/>
      <c r="M162" s="249"/>
      <c r="N162" s="249"/>
      <c r="O162" s="249"/>
      <c r="P162" s="249"/>
      <c r="Q162" s="249"/>
      <c r="R162" s="253"/>
      <c r="T162" s="254"/>
      <c r="U162" s="249"/>
      <c r="V162" s="249"/>
      <c r="W162" s="249"/>
      <c r="X162" s="249"/>
      <c r="Y162" s="249"/>
      <c r="Z162" s="249"/>
      <c r="AA162" s="255"/>
      <c r="AT162" s="256" t="s">
        <v>244</v>
      </c>
      <c r="AU162" s="256" t="s">
        <v>90</v>
      </c>
      <c r="AV162" s="12" t="s">
        <v>90</v>
      </c>
      <c r="AW162" s="12" t="s">
        <v>35</v>
      </c>
      <c r="AX162" s="12" t="s">
        <v>85</v>
      </c>
      <c r="AY162" s="256" t="s">
        <v>236</v>
      </c>
    </row>
    <row r="163" spans="2:65" s="1" customFormat="1" ht="25.5" customHeight="1">
      <c r="B163" s="48"/>
      <c r="C163" s="229" t="s">
        <v>300</v>
      </c>
      <c r="D163" s="229" t="s">
        <v>237</v>
      </c>
      <c r="E163" s="230" t="s">
        <v>330</v>
      </c>
      <c r="F163" s="231" t="s">
        <v>331</v>
      </c>
      <c r="G163" s="231"/>
      <c r="H163" s="231"/>
      <c r="I163" s="231"/>
      <c r="J163" s="232" t="s">
        <v>293</v>
      </c>
      <c r="K163" s="233">
        <v>52.7</v>
      </c>
      <c r="L163" s="234">
        <v>0</v>
      </c>
      <c r="M163" s="235"/>
      <c r="N163" s="233">
        <f>ROUND(L163*K163,2)</f>
        <v>0</v>
      </c>
      <c r="O163" s="233"/>
      <c r="P163" s="233"/>
      <c r="Q163" s="233"/>
      <c r="R163" s="50"/>
      <c r="T163" s="236" t="s">
        <v>21</v>
      </c>
      <c r="U163" s="58" t="s">
        <v>43</v>
      </c>
      <c r="V163" s="49"/>
      <c r="W163" s="237">
        <f>V163*K163</f>
        <v>0</v>
      </c>
      <c r="X163" s="237">
        <v>0</v>
      </c>
      <c r="Y163" s="237">
        <f>X163*K163</f>
        <v>0</v>
      </c>
      <c r="Z163" s="237">
        <v>0</v>
      </c>
      <c r="AA163" s="238">
        <f>Z163*K163</f>
        <v>0</v>
      </c>
      <c r="AR163" s="24" t="s">
        <v>241</v>
      </c>
      <c r="AT163" s="24" t="s">
        <v>237</v>
      </c>
      <c r="AU163" s="24" t="s">
        <v>90</v>
      </c>
      <c r="AY163" s="24" t="s">
        <v>236</v>
      </c>
      <c r="BE163" s="154">
        <f>IF(U163="základní",N163,0)</f>
        <v>0</v>
      </c>
      <c r="BF163" s="154">
        <f>IF(U163="snížená",N163,0)</f>
        <v>0</v>
      </c>
      <c r="BG163" s="154">
        <f>IF(U163="zákl. přenesená",N163,0)</f>
        <v>0</v>
      </c>
      <c r="BH163" s="154">
        <f>IF(U163="sníž. přenesená",N163,0)</f>
        <v>0</v>
      </c>
      <c r="BI163" s="154">
        <f>IF(U163="nulová",N163,0)</f>
        <v>0</v>
      </c>
      <c r="BJ163" s="24" t="s">
        <v>85</v>
      </c>
      <c r="BK163" s="154">
        <f>ROUND(L163*K163,2)</f>
        <v>0</v>
      </c>
      <c r="BL163" s="24" t="s">
        <v>241</v>
      </c>
      <c r="BM163" s="24" t="s">
        <v>332</v>
      </c>
    </row>
    <row r="164" spans="2:65" s="1" customFormat="1" ht="38.25" customHeight="1">
      <c r="B164" s="48"/>
      <c r="C164" s="229" t="s">
        <v>305</v>
      </c>
      <c r="D164" s="229" t="s">
        <v>237</v>
      </c>
      <c r="E164" s="230" t="s">
        <v>334</v>
      </c>
      <c r="F164" s="231" t="s">
        <v>335</v>
      </c>
      <c r="G164" s="231"/>
      <c r="H164" s="231"/>
      <c r="I164" s="231"/>
      <c r="J164" s="232" t="s">
        <v>293</v>
      </c>
      <c r="K164" s="233">
        <v>52.7</v>
      </c>
      <c r="L164" s="234">
        <v>0</v>
      </c>
      <c r="M164" s="235"/>
      <c r="N164" s="233">
        <f>ROUND(L164*K164,2)</f>
        <v>0</v>
      </c>
      <c r="O164" s="233"/>
      <c r="P164" s="233"/>
      <c r="Q164" s="233"/>
      <c r="R164" s="50"/>
      <c r="T164" s="236" t="s">
        <v>21</v>
      </c>
      <c r="U164" s="58" t="s">
        <v>43</v>
      </c>
      <c r="V164" s="49"/>
      <c r="W164" s="237">
        <f>V164*K164</f>
        <v>0</v>
      </c>
      <c r="X164" s="237">
        <v>0.0006</v>
      </c>
      <c r="Y164" s="237">
        <f>X164*K164</f>
        <v>0.03162</v>
      </c>
      <c r="Z164" s="237">
        <v>0</v>
      </c>
      <c r="AA164" s="238">
        <f>Z164*K164</f>
        <v>0</v>
      </c>
      <c r="AR164" s="24" t="s">
        <v>241</v>
      </c>
      <c r="AT164" s="24" t="s">
        <v>237</v>
      </c>
      <c r="AU164" s="24" t="s">
        <v>90</v>
      </c>
      <c r="AY164" s="24" t="s">
        <v>236</v>
      </c>
      <c r="BE164" s="154">
        <f>IF(U164="základní",N164,0)</f>
        <v>0</v>
      </c>
      <c r="BF164" s="154">
        <f>IF(U164="snížená",N164,0)</f>
        <v>0</v>
      </c>
      <c r="BG164" s="154">
        <f>IF(U164="zákl. přenesená",N164,0)</f>
        <v>0</v>
      </c>
      <c r="BH164" s="154">
        <f>IF(U164="sníž. přenesená",N164,0)</f>
        <v>0</v>
      </c>
      <c r="BI164" s="154">
        <f>IF(U164="nulová",N164,0)</f>
        <v>0</v>
      </c>
      <c r="BJ164" s="24" t="s">
        <v>85</v>
      </c>
      <c r="BK164" s="154">
        <f>ROUND(L164*K164,2)</f>
        <v>0</v>
      </c>
      <c r="BL164" s="24" t="s">
        <v>241</v>
      </c>
      <c r="BM164" s="24" t="s">
        <v>336</v>
      </c>
    </row>
    <row r="165" spans="2:51" s="11" customFormat="1" ht="16.5" customHeight="1">
      <c r="B165" s="239"/>
      <c r="C165" s="240"/>
      <c r="D165" s="240"/>
      <c r="E165" s="241" t="s">
        <v>21</v>
      </c>
      <c r="F165" s="242" t="s">
        <v>249</v>
      </c>
      <c r="G165" s="243"/>
      <c r="H165" s="243"/>
      <c r="I165" s="243"/>
      <c r="J165" s="240"/>
      <c r="K165" s="241" t="s">
        <v>21</v>
      </c>
      <c r="L165" s="240"/>
      <c r="M165" s="240"/>
      <c r="N165" s="240"/>
      <c r="O165" s="240"/>
      <c r="P165" s="240"/>
      <c r="Q165" s="240"/>
      <c r="R165" s="244"/>
      <c r="T165" s="245"/>
      <c r="U165" s="240"/>
      <c r="V165" s="240"/>
      <c r="W165" s="240"/>
      <c r="X165" s="240"/>
      <c r="Y165" s="240"/>
      <c r="Z165" s="240"/>
      <c r="AA165" s="246"/>
      <c r="AT165" s="247" t="s">
        <v>244</v>
      </c>
      <c r="AU165" s="247" t="s">
        <v>90</v>
      </c>
      <c r="AV165" s="11" t="s">
        <v>85</v>
      </c>
      <c r="AW165" s="11" t="s">
        <v>35</v>
      </c>
      <c r="AX165" s="11" t="s">
        <v>78</v>
      </c>
      <c r="AY165" s="247" t="s">
        <v>236</v>
      </c>
    </row>
    <row r="166" spans="2:51" s="12" customFormat="1" ht="16.5" customHeight="1">
      <c r="B166" s="248"/>
      <c r="C166" s="249"/>
      <c r="D166" s="249"/>
      <c r="E166" s="250" t="s">
        <v>21</v>
      </c>
      <c r="F166" s="251" t="s">
        <v>585</v>
      </c>
      <c r="G166" s="249"/>
      <c r="H166" s="249"/>
      <c r="I166" s="249"/>
      <c r="J166" s="249"/>
      <c r="K166" s="252">
        <v>52.7</v>
      </c>
      <c r="L166" s="249"/>
      <c r="M166" s="249"/>
      <c r="N166" s="249"/>
      <c r="O166" s="249"/>
      <c r="P166" s="249"/>
      <c r="Q166" s="249"/>
      <c r="R166" s="253"/>
      <c r="T166" s="254"/>
      <c r="U166" s="249"/>
      <c r="V166" s="249"/>
      <c r="W166" s="249"/>
      <c r="X166" s="249"/>
      <c r="Y166" s="249"/>
      <c r="Z166" s="249"/>
      <c r="AA166" s="255"/>
      <c r="AT166" s="256" t="s">
        <v>244</v>
      </c>
      <c r="AU166" s="256" t="s">
        <v>90</v>
      </c>
      <c r="AV166" s="12" t="s">
        <v>90</v>
      </c>
      <c r="AW166" s="12" t="s">
        <v>35</v>
      </c>
      <c r="AX166" s="12" t="s">
        <v>85</v>
      </c>
      <c r="AY166" s="256" t="s">
        <v>236</v>
      </c>
    </row>
    <row r="167" spans="2:63" s="10" customFormat="1" ht="29.85" customHeight="1">
      <c r="B167" s="215"/>
      <c r="C167" s="216"/>
      <c r="D167" s="226" t="s">
        <v>210</v>
      </c>
      <c r="E167" s="226"/>
      <c r="F167" s="226"/>
      <c r="G167" s="226"/>
      <c r="H167" s="226"/>
      <c r="I167" s="226"/>
      <c r="J167" s="226"/>
      <c r="K167" s="226"/>
      <c r="L167" s="226"/>
      <c r="M167" s="226"/>
      <c r="N167" s="227">
        <f>BK167</f>
        <v>0</v>
      </c>
      <c r="O167" s="228"/>
      <c r="P167" s="228"/>
      <c r="Q167" s="228"/>
      <c r="R167" s="219"/>
      <c r="T167" s="220"/>
      <c r="U167" s="216"/>
      <c r="V167" s="216"/>
      <c r="W167" s="221">
        <f>SUM(W168:W173)</f>
        <v>0</v>
      </c>
      <c r="X167" s="216"/>
      <c r="Y167" s="221">
        <f>SUM(Y168:Y173)</f>
        <v>0</v>
      </c>
      <c r="Z167" s="216"/>
      <c r="AA167" s="222">
        <f>SUM(AA168:AA173)</f>
        <v>0</v>
      </c>
      <c r="AR167" s="223" t="s">
        <v>85</v>
      </c>
      <c r="AT167" s="224" t="s">
        <v>77</v>
      </c>
      <c r="AU167" s="224" t="s">
        <v>85</v>
      </c>
      <c r="AY167" s="223" t="s">
        <v>236</v>
      </c>
      <c r="BK167" s="225">
        <f>SUM(BK168:BK173)</f>
        <v>0</v>
      </c>
    </row>
    <row r="168" spans="2:65" s="1" customFormat="1" ht="16.5" customHeight="1">
      <c r="B168" s="48"/>
      <c r="C168" s="229" t="s">
        <v>11</v>
      </c>
      <c r="D168" s="229" t="s">
        <v>237</v>
      </c>
      <c r="E168" s="230" t="s">
        <v>342</v>
      </c>
      <c r="F168" s="231" t="s">
        <v>343</v>
      </c>
      <c r="G168" s="231"/>
      <c r="H168" s="231"/>
      <c r="I168" s="231"/>
      <c r="J168" s="232" t="s">
        <v>344</v>
      </c>
      <c r="K168" s="233">
        <v>5.59</v>
      </c>
      <c r="L168" s="234">
        <v>0</v>
      </c>
      <c r="M168" s="235"/>
      <c r="N168" s="233">
        <f>ROUND(L168*K168,2)</f>
        <v>0</v>
      </c>
      <c r="O168" s="233"/>
      <c r="P168" s="233"/>
      <c r="Q168" s="233"/>
      <c r="R168" s="50"/>
      <c r="T168" s="236" t="s">
        <v>21</v>
      </c>
      <c r="U168" s="58" t="s">
        <v>43</v>
      </c>
      <c r="V168" s="49"/>
      <c r="W168" s="237">
        <f>V168*K168</f>
        <v>0</v>
      </c>
      <c r="X168" s="237">
        <v>0</v>
      </c>
      <c r="Y168" s="237">
        <f>X168*K168</f>
        <v>0</v>
      </c>
      <c r="Z168" s="237">
        <v>0</v>
      </c>
      <c r="AA168" s="238">
        <f>Z168*K168</f>
        <v>0</v>
      </c>
      <c r="AR168" s="24" t="s">
        <v>241</v>
      </c>
      <c r="AT168" s="24" t="s">
        <v>237</v>
      </c>
      <c r="AU168" s="24" t="s">
        <v>90</v>
      </c>
      <c r="AY168" s="24" t="s">
        <v>236</v>
      </c>
      <c r="BE168" s="154">
        <f>IF(U168="základní",N168,0)</f>
        <v>0</v>
      </c>
      <c r="BF168" s="154">
        <f>IF(U168="snížená",N168,0)</f>
        <v>0</v>
      </c>
      <c r="BG168" s="154">
        <f>IF(U168="zákl. přenesená",N168,0)</f>
        <v>0</v>
      </c>
      <c r="BH168" s="154">
        <f>IF(U168="sníž. přenesená",N168,0)</f>
        <v>0</v>
      </c>
      <c r="BI168" s="154">
        <f>IF(U168="nulová",N168,0)</f>
        <v>0</v>
      </c>
      <c r="BJ168" s="24" t="s">
        <v>85</v>
      </c>
      <c r="BK168" s="154">
        <f>ROUND(L168*K168,2)</f>
        <v>0</v>
      </c>
      <c r="BL168" s="24" t="s">
        <v>241</v>
      </c>
      <c r="BM168" s="24" t="s">
        <v>345</v>
      </c>
    </row>
    <row r="169" spans="2:65" s="1" customFormat="1" ht="25.5" customHeight="1">
      <c r="B169" s="48"/>
      <c r="C169" s="229" t="s">
        <v>315</v>
      </c>
      <c r="D169" s="229" t="s">
        <v>237</v>
      </c>
      <c r="E169" s="230" t="s">
        <v>347</v>
      </c>
      <c r="F169" s="231" t="s">
        <v>348</v>
      </c>
      <c r="G169" s="231"/>
      <c r="H169" s="231"/>
      <c r="I169" s="231"/>
      <c r="J169" s="232" t="s">
        <v>344</v>
      </c>
      <c r="K169" s="233">
        <v>111.8</v>
      </c>
      <c r="L169" s="234">
        <v>0</v>
      </c>
      <c r="M169" s="235"/>
      <c r="N169" s="233">
        <f>ROUND(L169*K169,2)</f>
        <v>0</v>
      </c>
      <c r="O169" s="233"/>
      <c r="P169" s="233"/>
      <c r="Q169" s="233"/>
      <c r="R169" s="50"/>
      <c r="T169" s="236" t="s">
        <v>21</v>
      </c>
      <c r="U169" s="58" t="s">
        <v>43</v>
      </c>
      <c r="V169" s="49"/>
      <c r="W169" s="237">
        <f>V169*K169</f>
        <v>0</v>
      </c>
      <c r="X169" s="237">
        <v>0</v>
      </c>
      <c r="Y169" s="237">
        <f>X169*K169</f>
        <v>0</v>
      </c>
      <c r="Z169" s="237">
        <v>0</v>
      </c>
      <c r="AA169" s="238">
        <f>Z169*K169</f>
        <v>0</v>
      </c>
      <c r="AR169" s="24" t="s">
        <v>241</v>
      </c>
      <c r="AT169" s="24" t="s">
        <v>237</v>
      </c>
      <c r="AU169" s="24" t="s">
        <v>90</v>
      </c>
      <c r="AY169" s="24" t="s">
        <v>236</v>
      </c>
      <c r="BE169" s="154">
        <f>IF(U169="základní",N169,0)</f>
        <v>0</v>
      </c>
      <c r="BF169" s="154">
        <f>IF(U169="snížená",N169,0)</f>
        <v>0</v>
      </c>
      <c r="BG169" s="154">
        <f>IF(U169="zákl. přenesená",N169,0)</f>
        <v>0</v>
      </c>
      <c r="BH169" s="154">
        <f>IF(U169="sníž. přenesená",N169,0)</f>
        <v>0</v>
      </c>
      <c r="BI169" s="154">
        <f>IF(U169="nulová",N169,0)</f>
        <v>0</v>
      </c>
      <c r="BJ169" s="24" t="s">
        <v>85</v>
      </c>
      <c r="BK169" s="154">
        <f>ROUND(L169*K169,2)</f>
        <v>0</v>
      </c>
      <c r="BL169" s="24" t="s">
        <v>241</v>
      </c>
      <c r="BM169" s="24" t="s">
        <v>349</v>
      </c>
    </row>
    <row r="170" spans="2:51" s="11" customFormat="1" ht="16.5" customHeight="1">
      <c r="B170" s="239"/>
      <c r="C170" s="240"/>
      <c r="D170" s="240"/>
      <c r="E170" s="241" t="s">
        <v>21</v>
      </c>
      <c r="F170" s="242" t="s">
        <v>350</v>
      </c>
      <c r="G170" s="243"/>
      <c r="H170" s="243"/>
      <c r="I170" s="243"/>
      <c r="J170" s="240"/>
      <c r="K170" s="241" t="s">
        <v>21</v>
      </c>
      <c r="L170" s="240"/>
      <c r="M170" s="240"/>
      <c r="N170" s="240"/>
      <c r="O170" s="240"/>
      <c r="P170" s="240"/>
      <c r="Q170" s="240"/>
      <c r="R170" s="244"/>
      <c r="T170" s="245"/>
      <c r="U170" s="240"/>
      <c r="V170" s="240"/>
      <c r="W170" s="240"/>
      <c r="X170" s="240"/>
      <c r="Y170" s="240"/>
      <c r="Z170" s="240"/>
      <c r="AA170" s="246"/>
      <c r="AT170" s="247" t="s">
        <v>244</v>
      </c>
      <c r="AU170" s="247" t="s">
        <v>90</v>
      </c>
      <c r="AV170" s="11" t="s">
        <v>85</v>
      </c>
      <c r="AW170" s="11" t="s">
        <v>35</v>
      </c>
      <c r="AX170" s="11" t="s">
        <v>78</v>
      </c>
      <c r="AY170" s="247" t="s">
        <v>236</v>
      </c>
    </row>
    <row r="171" spans="2:51" s="12" customFormat="1" ht="16.5" customHeight="1">
      <c r="B171" s="248"/>
      <c r="C171" s="249"/>
      <c r="D171" s="249"/>
      <c r="E171" s="250" t="s">
        <v>21</v>
      </c>
      <c r="F171" s="251" t="s">
        <v>586</v>
      </c>
      <c r="G171" s="249"/>
      <c r="H171" s="249"/>
      <c r="I171" s="249"/>
      <c r="J171" s="249"/>
      <c r="K171" s="252">
        <v>111.8</v>
      </c>
      <c r="L171" s="249"/>
      <c r="M171" s="249"/>
      <c r="N171" s="249"/>
      <c r="O171" s="249"/>
      <c r="P171" s="249"/>
      <c r="Q171" s="249"/>
      <c r="R171" s="253"/>
      <c r="T171" s="254"/>
      <c r="U171" s="249"/>
      <c r="V171" s="249"/>
      <c r="W171" s="249"/>
      <c r="X171" s="249"/>
      <c r="Y171" s="249"/>
      <c r="Z171" s="249"/>
      <c r="AA171" s="255"/>
      <c r="AT171" s="256" t="s">
        <v>244</v>
      </c>
      <c r="AU171" s="256" t="s">
        <v>90</v>
      </c>
      <c r="AV171" s="12" t="s">
        <v>90</v>
      </c>
      <c r="AW171" s="12" t="s">
        <v>35</v>
      </c>
      <c r="AX171" s="12" t="s">
        <v>85</v>
      </c>
      <c r="AY171" s="256" t="s">
        <v>236</v>
      </c>
    </row>
    <row r="172" spans="2:65" s="1" customFormat="1" ht="25.5" customHeight="1">
      <c r="B172" s="48"/>
      <c r="C172" s="229" t="s">
        <v>319</v>
      </c>
      <c r="D172" s="229" t="s">
        <v>237</v>
      </c>
      <c r="E172" s="230" t="s">
        <v>353</v>
      </c>
      <c r="F172" s="231" t="s">
        <v>354</v>
      </c>
      <c r="G172" s="231"/>
      <c r="H172" s="231"/>
      <c r="I172" s="231"/>
      <c r="J172" s="232" t="s">
        <v>344</v>
      </c>
      <c r="K172" s="233">
        <v>5.59</v>
      </c>
      <c r="L172" s="234">
        <v>0</v>
      </c>
      <c r="M172" s="235"/>
      <c r="N172" s="233">
        <f>ROUND(L172*K172,2)</f>
        <v>0</v>
      </c>
      <c r="O172" s="233"/>
      <c r="P172" s="233"/>
      <c r="Q172" s="233"/>
      <c r="R172" s="50"/>
      <c r="T172" s="236" t="s">
        <v>21</v>
      </c>
      <c r="U172" s="58" t="s">
        <v>43</v>
      </c>
      <c r="V172" s="49"/>
      <c r="W172" s="237">
        <f>V172*K172</f>
        <v>0</v>
      </c>
      <c r="X172" s="237">
        <v>0</v>
      </c>
      <c r="Y172" s="237">
        <f>X172*K172</f>
        <v>0</v>
      </c>
      <c r="Z172" s="237">
        <v>0</v>
      </c>
      <c r="AA172" s="238">
        <f>Z172*K172</f>
        <v>0</v>
      </c>
      <c r="AR172" s="24" t="s">
        <v>241</v>
      </c>
      <c r="AT172" s="24" t="s">
        <v>237</v>
      </c>
      <c r="AU172" s="24" t="s">
        <v>90</v>
      </c>
      <c r="AY172" s="24" t="s">
        <v>236</v>
      </c>
      <c r="BE172" s="154">
        <f>IF(U172="základní",N172,0)</f>
        <v>0</v>
      </c>
      <c r="BF172" s="154">
        <f>IF(U172="snížená",N172,0)</f>
        <v>0</v>
      </c>
      <c r="BG172" s="154">
        <f>IF(U172="zákl. přenesená",N172,0)</f>
        <v>0</v>
      </c>
      <c r="BH172" s="154">
        <f>IF(U172="sníž. přenesená",N172,0)</f>
        <v>0</v>
      </c>
      <c r="BI172" s="154">
        <f>IF(U172="nulová",N172,0)</f>
        <v>0</v>
      </c>
      <c r="BJ172" s="24" t="s">
        <v>85</v>
      </c>
      <c r="BK172" s="154">
        <f>ROUND(L172*K172,2)</f>
        <v>0</v>
      </c>
      <c r="BL172" s="24" t="s">
        <v>241</v>
      </c>
      <c r="BM172" s="24" t="s">
        <v>355</v>
      </c>
    </row>
    <row r="173" spans="2:51" s="12" customFormat="1" ht="16.5" customHeight="1">
      <c r="B173" s="248"/>
      <c r="C173" s="249"/>
      <c r="D173" s="249"/>
      <c r="E173" s="250" t="s">
        <v>21</v>
      </c>
      <c r="F173" s="267" t="s">
        <v>587</v>
      </c>
      <c r="G173" s="268"/>
      <c r="H173" s="268"/>
      <c r="I173" s="268"/>
      <c r="J173" s="249"/>
      <c r="K173" s="252">
        <v>5.59</v>
      </c>
      <c r="L173" s="249"/>
      <c r="M173" s="249"/>
      <c r="N173" s="249"/>
      <c r="O173" s="249"/>
      <c r="P173" s="249"/>
      <c r="Q173" s="249"/>
      <c r="R173" s="253"/>
      <c r="T173" s="254"/>
      <c r="U173" s="249"/>
      <c r="V173" s="249"/>
      <c r="W173" s="249"/>
      <c r="X173" s="249"/>
      <c r="Y173" s="249"/>
      <c r="Z173" s="249"/>
      <c r="AA173" s="255"/>
      <c r="AT173" s="256" t="s">
        <v>244</v>
      </c>
      <c r="AU173" s="256" t="s">
        <v>90</v>
      </c>
      <c r="AV173" s="12" t="s">
        <v>90</v>
      </c>
      <c r="AW173" s="12" t="s">
        <v>35</v>
      </c>
      <c r="AX173" s="12" t="s">
        <v>85</v>
      </c>
      <c r="AY173" s="256" t="s">
        <v>236</v>
      </c>
    </row>
    <row r="174" spans="2:63" s="1" customFormat="1" ht="49.9" customHeight="1">
      <c r="B174" s="48"/>
      <c r="C174" s="49"/>
      <c r="D174" s="217" t="s">
        <v>371</v>
      </c>
      <c r="E174" s="49"/>
      <c r="F174" s="49"/>
      <c r="G174" s="49"/>
      <c r="H174" s="49"/>
      <c r="I174" s="49"/>
      <c r="J174" s="49"/>
      <c r="K174" s="49"/>
      <c r="L174" s="49"/>
      <c r="M174" s="49"/>
      <c r="N174" s="218">
        <f>BK174</f>
        <v>0</v>
      </c>
      <c r="O174" s="189"/>
      <c r="P174" s="189"/>
      <c r="Q174" s="189"/>
      <c r="R174" s="50"/>
      <c r="T174" s="203"/>
      <c r="U174" s="74"/>
      <c r="V174" s="74"/>
      <c r="W174" s="74"/>
      <c r="X174" s="74"/>
      <c r="Y174" s="74"/>
      <c r="Z174" s="74"/>
      <c r="AA174" s="76"/>
      <c r="AT174" s="24" t="s">
        <v>77</v>
      </c>
      <c r="AU174" s="24" t="s">
        <v>78</v>
      </c>
      <c r="AY174" s="24" t="s">
        <v>372</v>
      </c>
      <c r="BK174" s="154">
        <v>0</v>
      </c>
    </row>
    <row r="175" spans="2:18" s="1" customFormat="1" ht="6.95" customHeight="1">
      <c r="B175" s="77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9"/>
    </row>
  </sheetData>
  <sheetProtection password="CC35" sheet="1" objects="1" scenarios="1" formatColumns="0" formatRows="0"/>
  <mergeCells count="157">
    <mergeCell ref="F172:I172"/>
    <mergeCell ref="F168:I168"/>
    <mergeCell ref="L168:M168"/>
    <mergeCell ref="N168:Q168"/>
    <mergeCell ref="F169:I169"/>
    <mergeCell ref="L169:M169"/>
    <mergeCell ref="N169:Q169"/>
    <mergeCell ref="F170:I170"/>
    <mergeCell ref="F171:I171"/>
    <mergeCell ref="L172:M172"/>
    <mergeCell ref="N172:Q172"/>
    <mergeCell ref="F173:I173"/>
    <mergeCell ref="N167:Q167"/>
    <mergeCell ref="N174:Q174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D97:H97"/>
    <mergeCell ref="N94:Q94"/>
    <mergeCell ref="N96:Q96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F114:P114"/>
    <mergeCell ref="M116:P116"/>
    <mergeCell ref="M118:Q118"/>
    <mergeCell ref="M119:Q119"/>
    <mergeCell ref="L121:M121"/>
    <mergeCell ref="N121:Q121"/>
    <mergeCell ref="F121:I121"/>
    <mergeCell ref="L125:M125"/>
    <mergeCell ref="N125:Q125"/>
    <mergeCell ref="L128:M128"/>
    <mergeCell ref="N128:Q128"/>
    <mergeCell ref="L131:M131"/>
    <mergeCell ref="N131:Q131"/>
    <mergeCell ref="N122:Q122"/>
    <mergeCell ref="N123:Q123"/>
    <mergeCell ref="N124:Q124"/>
    <mergeCell ref="F125:I125"/>
    <mergeCell ref="F128:I128"/>
    <mergeCell ref="F126:I126"/>
    <mergeCell ref="F127:I127"/>
    <mergeCell ref="F129:I129"/>
    <mergeCell ref="F130:I130"/>
    <mergeCell ref="F131:I131"/>
    <mergeCell ref="F132:I132"/>
    <mergeCell ref="F133:I133"/>
    <mergeCell ref="F135:I135"/>
    <mergeCell ref="F139:I139"/>
    <mergeCell ref="L135:M135"/>
    <mergeCell ref="N135:Q135"/>
    <mergeCell ref="F136:I136"/>
    <mergeCell ref="F137:I137"/>
    <mergeCell ref="F138:I138"/>
    <mergeCell ref="L139:M139"/>
    <mergeCell ref="N139:Q139"/>
    <mergeCell ref="F140:I140"/>
    <mergeCell ref="F141:I141"/>
    <mergeCell ref="N134:Q134"/>
    <mergeCell ref="F142:I142"/>
    <mergeCell ref="F145:I145"/>
    <mergeCell ref="F143:I143"/>
    <mergeCell ref="L143:M143"/>
    <mergeCell ref="N143:Q143"/>
    <mergeCell ref="F144:I144"/>
    <mergeCell ref="F146:I146"/>
    <mergeCell ref="F148:I148"/>
    <mergeCell ref="L148:M148"/>
    <mergeCell ref="N148:Q148"/>
    <mergeCell ref="F149:I149"/>
    <mergeCell ref="L151:M151"/>
    <mergeCell ref="N151:Q151"/>
    <mergeCell ref="N147:Q147"/>
    <mergeCell ref="F150:I150"/>
    <mergeCell ref="F153:I153"/>
    <mergeCell ref="F151:I151"/>
    <mergeCell ref="F152:I152"/>
    <mergeCell ref="F154:I154"/>
    <mergeCell ref="L154:M154"/>
    <mergeCell ref="N154:Q154"/>
    <mergeCell ref="F155:I155"/>
    <mergeCell ref="F157:I157"/>
    <mergeCell ref="F156:I156"/>
    <mergeCell ref="L157:M157"/>
    <mergeCell ref="N157:Q157"/>
    <mergeCell ref="N159:Q159"/>
    <mergeCell ref="N160:Q160"/>
    <mergeCell ref="F158:I158"/>
    <mergeCell ref="F160:I160"/>
    <mergeCell ref="F159:I159"/>
    <mergeCell ref="L159:M159"/>
    <mergeCell ref="L160:M160"/>
    <mergeCell ref="L163:M163"/>
    <mergeCell ref="N163:Q163"/>
    <mergeCell ref="L164:M164"/>
    <mergeCell ref="N164:Q164"/>
    <mergeCell ref="F161:I161"/>
    <mergeCell ref="F163:I163"/>
    <mergeCell ref="F162:I162"/>
    <mergeCell ref="F164:I164"/>
    <mergeCell ref="F165:I165"/>
    <mergeCell ref="F166:I166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5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3"/>
      <c r="B1" s="15"/>
      <c r="C1" s="15"/>
      <c r="D1" s="16" t="s">
        <v>1</v>
      </c>
      <c r="E1" s="15"/>
      <c r="F1" s="17" t="s">
        <v>188</v>
      </c>
      <c r="G1" s="17"/>
      <c r="H1" s="164" t="s">
        <v>189</v>
      </c>
      <c r="I1" s="164"/>
      <c r="J1" s="164"/>
      <c r="K1" s="164"/>
      <c r="L1" s="17" t="s">
        <v>190</v>
      </c>
      <c r="M1" s="15"/>
      <c r="N1" s="15"/>
      <c r="O1" s="16" t="s">
        <v>191</v>
      </c>
      <c r="P1" s="15"/>
      <c r="Q1" s="15"/>
      <c r="R1" s="15"/>
      <c r="S1" s="17" t="s">
        <v>192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112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90</v>
      </c>
    </row>
    <row r="4" spans="2:46" ht="36.95" customHeight="1">
      <c r="B4" s="28"/>
      <c r="C4" s="29" t="s">
        <v>193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18</v>
      </c>
      <c r="E6" s="33"/>
      <c r="F6" s="165" t="str">
        <f>'Rekapitulace stavby'!K6</f>
        <v>Neratovice - úprava přechodů na komunikacích II/101 a III/0099, zvýšení bezpečnosti chodců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194</v>
      </c>
      <c r="E7" s="33"/>
      <c r="F7" s="165" t="s">
        <v>565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196</v>
      </c>
      <c r="E8" s="49"/>
      <c r="F8" s="38" t="s">
        <v>588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20</v>
      </c>
      <c r="E9" s="49"/>
      <c r="F9" s="35" t="s">
        <v>21</v>
      </c>
      <c r="G9" s="49"/>
      <c r="H9" s="49"/>
      <c r="I9" s="49"/>
      <c r="J9" s="49"/>
      <c r="K9" s="49"/>
      <c r="L9" s="49"/>
      <c r="M9" s="40" t="s">
        <v>22</v>
      </c>
      <c r="N9" s="49"/>
      <c r="O9" s="35" t="s">
        <v>21</v>
      </c>
      <c r="P9" s="49"/>
      <c r="Q9" s="49"/>
      <c r="R9" s="50"/>
    </row>
    <row r="10" spans="2:18" s="1" customFormat="1" ht="14.4" customHeight="1">
      <c r="B10" s="48"/>
      <c r="C10" s="49"/>
      <c r="D10" s="40" t="s">
        <v>23</v>
      </c>
      <c r="E10" s="49"/>
      <c r="F10" s="35" t="s">
        <v>24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6. 11. 2017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">
        <v>21</v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">
        <v>29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">
        <v>21</v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">
        <v>21</v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">
        <v>34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">
        <v>21</v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36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">
        <v>21</v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">
        <v>37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">
        <v>21</v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21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8" t="s">
        <v>198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182</v>
      </c>
      <c r="E29" s="49"/>
      <c r="F29" s="49"/>
      <c r="G29" s="49"/>
      <c r="H29" s="49"/>
      <c r="I29" s="49"/>
      <c r="J29" s="49"/>
      <c r="K29" s="49"/>
      <c r="L29" s="49"/>
      <c r="M29" s="47">
        <f>N101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9" t="s">
        <v>41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42</v>
      </c>
      <c r="E33" s="56" t="s">
        <v>43</v>
      </c>
      <c r="F33" s="57">
        <v>0.21</v>
      </c>
      <c r="G33" s="171" t="s">
        <v>44</v>
      </c>
      <c r="H33" s="172">
        <f>(SUM(BE101:BE108)+SUM(BE127:BE251))</f>
        <v>0</v>
      </c>
      <c r="I33" s="49"/>
      <c r="J33" s="49"/>
      <c r="K33" s="49"/>
      <c r="L33" s="49"/>
      <c r="M33" s="172">
        <f>ROUND((SUM(BE101:BE108)+SUM(BE127:BE251)),2)*F33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45</v>
      </c>
      <c r="F34" s="57">
        <v>0.15</v>
      </c>
      <c r="G34" s="171" t="s">
        <v>44</v>
      </c>
      <c r="H34" s="172">
        <f>(SUM(BF101:BF108)+SUM(BF127:BF251))</f>
        <v>0</v>
      </c>
      <c r="I34" s="49"/>
      <c r="J34" s="49"/>
      <c r="K34" s="49"/>
      <c r="L34" s="49"/>
      <c r="M34" s="172">
        <f>ROUND((SUM(BF101:BF108)+SUM(BF127:BF251)),2)*F34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46</v>
      </c>
      <c r="F35" s="57">
        <v>0.21</v>
      </c>
      <c r="G35" s="171" t="s">
        <v>44</v>
      </c>
      <c r="H35" s="172">
        <f>(SUM(BG101:BG108)+SUM(BG127:BG251))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47</v>
      </c>
      <c r="F36" s="57">
        <v>0.15</v>
      </c>
      <c r="G36" s="171" t="s">
        <v>44</v>
      </c>
      <c r="H36" s="172">
        <f>(SUM(BH101:BH108)+SUM(BH127:BH251))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48</v>
      </c>
      <c r="F37" s="57">
        <v>0</v>
      </c>
      <c r="G37" s="171" t="s">
        <v>44</v>
      </c>
      <c r="H37" s="172">
        <f>(SUM(BI101:BI108)+SUM(BI127:BI251))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61"/>
      <c r="D39" s="173" t="s">
        <v>49</v>
      </c>
      <c r="E39" s="105"/>
      <c r="F39" s="105"/>
      <c r="G39" s="174" t="s">
        <v>50</v>
      </c>
      <c r="H39" s="175" t="s">
        <v>51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52</v>
      </c>
      <c r="E50" s="69"/>
      <c r="F50" s="69"/>
      <c r="G50" s="69"/>
      <c r="H50" s="70"/>
      <c r="I50" s="49"/>
      <c r="J50" s="68" t="s">
        <v>53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54</v>
      </c>
      <c r="E59" s="74"/>
      <c r="F59" s="74"/>
      <c r="G59" s="75" t="s">
        <v>55</v>
      </c>
      <c r="H59" s="76"/>
      <c r="I59" s="49"/>
      <c r="J59" s="73" t="s">
        <v>54</v>
      </c>
      <c r="K59" s="74"/>
      <c r="L59" s="74"/>
      <c r="M59" s="74"/>
      <c r="N59" s="75" t="s">
        <v>55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56</v>
      </c>
      <c r="E61" s="69"/>
      <c r="F61" s="69"/>
      <c r="G61" s="69"/>
      <c r="H61" s="70"/>
      <c r="I61" s="49"/>
      <c r="J61" s="68" t="s">
        <v>57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54</v>
      </c>
      <c r="E70" s="74"/>
      <c r="F70" s="74"/>
      <c r="G70" s="75" t="s">
        <v>55</v>
      </c>
      <c r="H70" s="76"/>
      <c r="I70" s="49"/>
      <c r="J70" s="73" t="s">
        <v>54</v>
      </c>
      <c r="K70" s="74"/>
      <c r="L70" s="74"/>
      <c r="M70" s="74"/>
      <c r="N70" s="75" t="s">
        <v>55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pans="2:21" s="1" customFormat="1" ht="36.95" customHeight="1">
      <c r="B76" s="48"/>
      <c r="C76" s="29" t="s">
        <v>199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pans="2:21" s="1" customFormat="1" ht="30" customHeight="1">
      <c r="B78" s="48"/>
      <c r="C78" s="40" t="s">
        <v>18</v>
      </c>
      <c r="D78" s="49"/>
      <c r="E78" s="49"/>
      <c r="F78" s="165" t="str">
        <f>F6</f>
        <v>Neratovice - úprava přechodů na komunikacích II/101 a III/0099, zvýšení bezpečnosti chodců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spans="2:21" ht="30" customHeight="1">
      <c r="B79" s="28"/>
      <c r="C79" s="40" t="s">
        <v>194</v>
      </c>
      <c r="D79" s="33"/>
      <c r="E79" s="33"/>
      <c r="F79" s="165" t="s">
        <v>565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pans="2:21" s="1" customFormat="1" ht="36.95" customHeight="1">
      <c r="B80" s="48"/>
      <c r="C80" s="87" t="s">
        <v>196</v>
      </c>
      <c r="D80" s="49"/>
      <c r="E80" s="49"/>
      <c r="F80" s="89" t="str">
        <f>F8</f>
        <v>03-2 - SO 103 - část Město Neratovice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pans="2:2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pans="2:21" s="1" customFormat="1" ht="18" customHeight="1">
      <c r="B82" s="48"/>
      <c r="C82" s="40" t="s">
        <v>23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6. 11. 2017</v>
      </c>
      <c r="N82" s="92"/>
      <c r="O82" s="92"/>
      <c r="P82" s="92"/>
      <c r="Q82" s="49"/>
      <c r="R82" s="50"/>
      <c r="T82" s="181"/>
      <c r="U82" s="181"/>
    </row>
    <row r="83" spans="2:21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pans="2:21" s="1" customFormat="1" ht="13.5">
      <c r="B84" s="48"/>
      <c r="C84" s="40" t="s">
        <v>27</v>
      </c>
      <c r="D84" s="49"/>
      <c r="E84" s="49"/>
      <c r="F84" s="35" t="str">
        <f>E13</f>
        <v>Město Neratovice</v>
      </c>
      <c r="G84" s="49"/>
      <c r="H84" s="49"/>
      <c r="I84" s="49"/>
      <c r="J84" s="49"/>
      <c r="K84" s="40" t="s">
        <v>33</v>
      </c>
      <c r="L84" s="49"/>
      <c r="M84" s="35" t="str">
        <f>E19</f>
        <v>NOZA s.r.o.Kladno</v>
      </c>
      <c r="N84" s="35"/>
      <c r="O84" s="35"/>
      <c r="P84" s="35"/>
      <c r="Q84" s="35"/>
      <c r="R84" s="50"/>
      <c r="T84" s="181"/>
      <c r="U84" s="181"/>
    </row>
    <row r="85" spans="2:21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36</v>
      </c>
      <c r="L85" s="49"/>
      <c r="M85" s="35" t="str">
        <f>E22</f>
        <v>Neubauerová Soňa, SK-Projekt Ostrov</v>
      </c>
      <c r="N85" s="35"/>
      <c r="O85" s="35"/>
      <c r="P85" s="35"/>
      <c r="Q85" s="35"/>
      <c r="R85" s="50"/>
      <c r="T85" s="181"/>
      <c r="U85" s="181"/>
    </row>
    <row r="86" spans="2:21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pans="2:21" s="1" customFormat="1" ht="29.25" customHeight="1">
      <c r="B87" s="48"/>
      <c r="C87" s="183" t="s">
        <v>200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201</v>
      </c>
      <c r="O87" s="161"/>
      <c r="P87" s="161"/>
      <c r="Q87" s="161"/>
      <c r="R87" s="50"/>
      <c r="T87" s="181"/>
      <c r="U87" s="181"/>
    </row>
    <row r="88" spans="2:21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pans="2:47" s="1" customFormat="1" ht="29.25" customHeight="1">
      <c r="B89" s="48"/>
      <c r="C89" s="184" t="s">
        <v>202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N127</f>
        <v>0</v>
      </c>
      <c r="O89" s="185"/>
      <c r="P89" s="185"/>
      <c r="Q89" s="185"/>
      <c r="R89" s="50"/>
      <c r="T89" s="181"/>
      <c r="U89" s="181"/>
      <c r="AU89" s="24" t="s">
        <v>203</v>
      </c>
    </row>
    <row r="90" spans="2:21" s="7" customFormat="1" ht="24.95" customHeight="1">
      <c r="B90" s="186"/>
      <c r="C90" s="187"/>
      <c r="D90" s="188" t="s">
        <v>204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N128</f>
        <v>0</v>
      </c>
      <c r="O90" s="187"/>
      <c r="P90" s="187"/>
      <c r="Q90" s="187"/>
      <c r="R90" s="190"/>
      <c r="T90" s="191"/>
      <c r="U90" s="191"/>
    </row>
    <row r="91" spans="2:21" s="8" customFormat="1" ht="19.9" customHeight="1">
      <c r="B91" s="192"/>
      <c r="C91" s="136"/>
      <c r="D91" s="149" t="s">
        <v>205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N129</f>
        <v>0</v>
      </c>
      <c r="O91" s="136"/>
      <c r="P91" s="136"/>
      <c r="Q91" s="136"/>
      <c r="R91" s="193"/>
      <c r="T91" s="194"/>
      <c r="U91" s="194"/>
    </row>
    <row r="92" spans="2:21" s="8" customFormat="1" ht="19.9" customHeight="1">
      <c r="B92" s="192"/>
      <c r="C92" s="136"/>
      <c r="D92" s="149" t="s">
        <v>206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38">
        <f>N151</f>
        <v>0</v>
      </c>
      <c r="O92" s="136"/>
      <c r="P92" s="136"/>
      <c r="Q92" s="136"/>
      <c r="R92" s="193"/>
      <c r="T92" s="194"/>
      <c r="U92" s="194"/>
    </row>
    <row r="93" spans="2:21" s="8" customFormat="1" ht="19.9" customHeight="1">
      <c r="B93" s="192"/>
      <c r="C93" s="136"/>
      <c r="D93" s="149" t="s">
        <v>207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8">
        <f>N168</f>
        <v>0</v>
      </c>
      <c r="O93" s="136"/>
      <c r="P93" s="136"/>
      <c r="Q93" s="136"/>
      <c r="R93" s="193"/>
      <c r="T93" s="194"/>
      <c r="U93" s="194"/>
    </row>
    <row r="94" spans="2:21" s="8" customFormat="1" ht="19.9" customHeight="1">
      <c r="B94" s="192"/>
      <c r="C94" s="136"/>
      <c r="D94" s="149" t="s">
        <v>208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8">
        <f>N202</f>
        <v>0</v>
      </c>
      <c r="O94" s="136"/>
      <c r="P94" s="136"/>
      <c r="Q94" s="136"/>
      <c r="R94" s="193"/>
      <c r="T94" s="194"/>
      <c r="U94" s="194"/>
    </row>
    <row r="95" spans="2:21" s="8" customFormat="1" ht="19.9" customHeight="1">
      <c r="B95" s="192"/>
      <c r="C95" s="136"/>
      <c r="D95" s="149" t="s">
        <v>374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8">
        <f>N222</f>
        <v>0</v>
      </c>
      <c r="O95" s="136"/>
      <c r="P95" s="136"/>
      <c r="Q95" s="136"/>
      <c r="R95" s="193"/>
      <c r="T95" s="194"/>
      <c r="U95" s="194"/>
    </row>
    <row r="96" spans="2:21" s="8" customFormat="1" ht="19.9" customHeight="1">
      <c r="B96" s="192"/>
      <c r="C96" s="136"/>
      <c r="D96" s="149" t="s">
        <v>210</v>
      </c>
      <c r="E96" s="136"/>
      <c r="F96" s="136"/>
      <c r="G96" s="136"/>
      <c r="H96" s="136"/>
      <c r="I96" s="136"/>
      <c r="J96" s="136"/>
      <c r="K96" s="136"/>
      <c r="L96" s="136"/>
      <c r="M96" s="136"/>
      <c r="N96" s="138">
        <f>N230</f>
        <v>0</v>
      </c>
      <c r="O96" s="136"/>
      <c r="P96" s="136"/>
      <c r="Q96" s="136"/>
      <c r="R96" s="193"/>
      <c r="T96" s="194"/>
      <c r="U96" s="194"/>
    </row>
    <row r="97" spans="2:21" s="7" customFormat="1" ht="24.95" customHeight="1">
      <c r="B97" s="186"/>
      <c r="C97" s="187"/>
      <c r="D97" s="188" t="s">
        <v>589</v>
      </c>
      <c r="E97" s="187"/>
      <c r="F97" s="187"/>
      <c r="G97" s="187"/>
      <c r="H97" s="187"/>
      <c r="I97" s="187"/>
      <c r="J97" s="187"/>
      <c r="K97" s="187"/>
      <c r="L97" s="187"/>
      <c r="M97" s="187"/>
      <c r="N97" s="189">
        <f>N242</f>
        <v>0</v>
      </c>
      <c r="O97" s="187"/>
      <c r="P97" s="187"/>
      <c r="Q97" s="187"/>
      <c r="R97" s="190"/>
      <c r="T97" s="191"/>
      <c r="U97" s="191"/>
    </row>
    <row r="98" spans="2:21" s="8" customFormat="1" ht="19.9" customHeight="1">
      <c r="B98" s="192"/>
      <c r="C98" s="136"/>
      <c r="D98" s="149" t="s">
        <v>590</v>
      </c>
      <c r="E98" s="136"/>
      <c r="F98" s="136"/>
      <c r="G98" s="136"/>
      <c r="H98" s="136"/>
      <c r="I98" s="136"/>
      <c r="J98" s="136"/>
      <c r="K98" s="136"/>
      <c r="L98" s="136"/>
      <c r="M98" s="136"/>
      <c r="N98" s="138">
        <f>N243</f>
        <v>0</v>
      </c>
      <c r="O98" s="136"/>
      <c r="P98" s="136"/>
      <c r="Q98" s="136"/>
      <c r="R98" s="193"/>
      <c r="T98" s="194"/>
      <c r="U98" s="194"/>
    </row>
    <row r="99" spans="2:21" s="7" customFormat="1" ht="24.95" customHeight="1">
      <c r="B99" s="186"/>
      <c r="C99" s="187"/>
      <c r="D99" s="188" t="s">
        <v>375</v>
      </c>
      <c r="E99" s="187"/>
      <c r="F99" s="187"/>
      <c r="G99" s="187"/>
      <c r="H99" s="187"/>
      <c r="I99" s="187"/>
      <c r="J99" s="187"/>
      <c r="K99" s="187"/>
      <c r="L99" s="187"/>
      <c r="M99" s="187"/>
      <c r="N99" s="189">
        <f>N245</f>
        <v>0</v>
      </c>
      <c r="O99" s="187"/>
      <c r="P99" s="187"/>
      <c r="Q99" s="187"/>
      <c r="R99" s="190"/>
      <c r="T99" s="191"/>
      <c r="U99" s="191"/>
    </row>
    <row r="100" spans="2:21" s="1" customFormat="1" ht="21.8" customHeight="1"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0"/>
      <c r="T100" s="181"/>
      <c r="U100" s="181"/>
    </row>
    <row r="101" spans="2:21" s="1" customFormat="1" ht="29.25" customHeight="1">
      <c r="B101" s="48"/>
      <c r="C101" s="184" t="s">
        <v>213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185">
        <f>ROUND(N102+N103+N104+N105+N106+N107,2)</f>
        <v>0</v>
      </c>
      <c r="O101" s="195"/>
      <c r="P101" s="195"/>
      <c r="Q101" s="195"/>
      <c r="R101" s="50"/>
      <c r="T101" s="196"/>
      <c r="U101" s="197" t="s">
        <v>42</v>
      </c>
    </row>
    <row r="102" spans="2:65" s="1" customFormat="1" ht="18" customHeight="1">
      <c r="B102" s="48"/>
      <c r="C102" s="49"/>
      <c r="D102" s="155" t="s">
        <v>214</v>
      </c>
      <c r="E102" s="149"/>
      <c r="F102" s="149"/>
      <c r="G102" s="149"/>
      <c r="H102" s="149"/>
      <c r="I102" s="49"/>
      <c r="J102" s="49"/>
      <c r="K102" s="49"/>
      <c r="L102" s="49"/>
      <c r="M102" s="49"/>
      <c r="N102" s="150">
        <f>ROUND(N89*T102,2)</f>
        <v>0</v>
      </c>
      <c r="O102" s="138"/>
      <c r="P102" s="138"/>
      <c r="Q102" s="138"/>
      <c r="R102" s="50"/>
      <c r="S102" s="198"/>
      <c r="T102" s="199"/>
      <c r="U102" s="200" t="s">
        <v>43</v>
      </c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201" t="s">
        <v>215</v>
      </c>
      <c r="AZ102" s="198"/>
      <c r="BA102" s="198"/>
      <c r="BB102" s="198"/>
      <c r="BC102" s="198"/>
      <c r="BD102" s="198"/>
      <c r="BE102" s="202">
        <f>IF(U102="základní",N102,0)</f>
        <v>0</v>
      </c>
      <c r="BF102" s="202">
        <f>IF(U102="snížená",N102,0)</f>
        <v>0</v>
      </c>
      <c r="BG102" s="202">
        <f>IF(U102="zákl. přenesená",N102,0)</f>
        <v>0</v>
      </c>
      <c r="BH102" s="202">
        <f>IF(U102="sníž. přenesená",N102,0)</f>
        <v>0</v>
      </c>
      <c r="BI102" s="202">
        <f>IF(U102="nulová",N102,0)</f>
        <v>0</v>
      </c>
      <c r="BJ102" s="201" t="s">
        <v>85</v>
      </c>
      <c r="BK102" s="198"/>
      <c r="BL102" s="198"/>
      <c r="BM102" s="198"/>
    </row>
    <row r="103" spans="2:65" s="1" customFormat="1" ht="18" customHeight="1">
      <c r="B103" s="48"/>
      <c r="C103" s="49"/>
      <c r="D103" s="155" t="s">
        <v>216</v>
      </c>
      <c r="E103" s="149"/>
      <c r="F103" s="149"/>
      <c r="G103" s="149"/>
      <c r="H103" s="149"/>
      <c r="I103" s="49"/>
      <c r="J103" s="49"/>
      <c r="K103" s="49"/>
      <c r="L103" s="49"/>
      <c r="M103" s="49"/>
      <c r="N103" s="150">
        <f>ROUND(N89*T103,2)</f>
        <v>0</v>
      </c>
      <c r="O103" s="138"/>
      <c r="P103" s="138"/>
      <c r="Q103" s="138"/>
      <c r="R103" s="50"/>
      <c r="S103" s="198"/>
      <c r="T103" s="199"/>
      <c r="U103" s="200" t="s">
        <v>43</v>
      </c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201" t="s">
        <v>215</v>
      </c>
      <c r="AZ103" s="198"/>
      <c r="BA103" s="198"/>
      <c r="BB103" s="198"/>
      <c r="BC103" s="198"/>
      <c r="BD103" s="198"/>
      <c r="BE103" s="202">
        <f>IF(U103="základní",N103,0)</f>
        <v>0</v>
      </c>
      <c r="BF103" s="202">
        <f>IF(U103="snížená",N103,0)</f>
        <v>0</v>
      </c>
      <c r="BG103" s="202">
        <f>IF(U103="zákl. přenesená",N103,0)</f>
        <v>0</v>
      </c>
      <c r="BH103" s="202">
        <f>IF(U103="sníž. přenesená",N103,0)</f>
        <v>0</v>
      </c>
      <c r="BI103" s="202">
        <f>IF(U103="nulová",N103,0)</f>
        <v>0</v>
      </c>
      <c r="BJ103" s="201" t="s">
        <v>85</v>
      </c>
      <c r="BK103" s="198"/>
      <c r="BL103" s="198"/>
      <c r="BM103" s="198"/>
    </row>
    <row r="104" spans="2:65" s="1" customFormat="1" ht="18" customHeight="1">
      <c r="B104" s="48"/>
      <c r="C104" s="49"/>
      <c r="D104" s="155" t="s">
        <v>217</v>
      </c>
      <c r="E104" s="149"/>
      <c r="F104" s="149"/>
      <c r="G104" s="149"/>
      <c r="H104" s="149"/>
      <c r="I104" s="49"/>
      <c r="J104" s="49"/>
      <c r="K104" s="49"/>
      <c r="L104" s="49"/>
      <c r="M104" s="49"/>
      <c r="N104" s="150">
        <f>ROUND(N89*T104,2)</f>
        <v>0</v>
      </c>
      <c r="O104" s="138"/>
      <c r="P104" s="138"/>
      <c r="Q104" s="138"/>
      <c r="R104" s="50"/>
      <c r="S104" s="198"/>
      <c r="T104" s="199"/>
      <c r="U104" s="200" t="s">
        <v>43</v>
      </c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201" t="s">
        <v>215</v>
      </c>
      <c r="AZ104" s="198"/>
      <c r="BA104" s="198"/>
      <c r="BB104" s="198"/>
      <c r="BC104" s="198"/>
      <c r="BD104" s="198"/>
      <c r="BE104" s="202">
        <f>IF(U104="základní",N104,0)</f>
        <v>0</v>
      </c>
      <c r="BF104" s="202">
        <f>IF(U104="snížená",N104,0)</f>
        <v>0</v>
      </c>
      <c r="BG104" s="202">
        <f>IF(U104="zákl. přenesená",N104,0)</f>
        <v>0</v>
      </c>
      <c r="BH104" s="202">
        <f>IF(U104="sníž. přenesená",N104,0)</f>
        <v>0</v>
      </c>
      <c r="BI104" s="202">
        <f>IF(U104="nulová",N104,0)</f>
        <v>0</v>
      </c>
      <c r="BJ104" s="201" t="s">
        <v>85</v>
      </c>
      <c r="BK104" s="198"/>
      <c r="BL104" s="198"/>
      <c r="BM104" s="198"/>
    </row>
    <row r="105" spans="2:65" s="1" customFormat="1" ht="18" customHeight="1">
      <c r="B105" s="48"/>
      <c r="C105" s="49"/>
      <c r="D105" s="155" t="s">
        <v>218</v>
      </c>
      <c r="E105" s="149"/>
      <c r="F105" s="149"/>
      <c r="G105" s="149"/>
      <c r="H105" s="149"/>
      <c r="I105" s="49"/>
      <c r="J105" s="49"/>
      <c r="K105" s="49"/>
      <c r="L105" s="49"/>
      <c r="M105" s="49"/>
      <c r="N105" s="150">
        <f>ROUND(N89*T105,2)</f>
        <v>0</v>
      </c>
      <c r="O105" s="138"/>
      <c r="P105" s="138"/>
      <c r="Q105" s="138"/>
      <c r="R105" s="50"/>
      <c r="S105" s="198"/>
      <c r="T105" s="199"/>
      <c r="U105" s="200" t="s">
        <v>43</v>
      </c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201" t="s">
        <v>215</v>
      </c>
      <c r="AZ105" s="198"/>
      <c r="BA105" s="198"/>
      <c r="BB105" s="198"/>
      <c r="BC105" s="198"/>
      <c r="BD105" s="198"/>
      <c r="BE105" s="202">
        <f>IF(U105="základní",N105,0)</f>
        <v>0</v>
      </c>
      <c r="BF105" s="202">
        <f>IF(U105="snížená",N105,0)</f>
        <v>0</v>
      </c>
      <c r="BG105" s="202">
        <f>IF(U105="zákl. přenesená",N105,0)</f>
        <v>0</v>
      </c>
      <c r="BH105" s="202">
        <f>IF(U105="sníž. přenesená",N105,0)</f>
        <v>0</v>
      </c>
      <c r="BI105" s="202">
        <f>IF(U105="nulová",N105,0)</f>
        <v>0</v>
      </c>
      <c r="BJ105" s="201" t="s">
        <v>85</v>
      </c>
      <c r="BK105" s="198"/>
      <c r="BL105" s="198"/>
      <c r="BM105" s="198"/>
    </row>
    <row r="106" spans="2:65" s="1" customFormat="1" ht="18" customHeight="1">
      <c r="B106" s="48"/>
      <c r="C106" s="49"/>
      <c r="D106" s="155" t="s">
        <v>219</v>
      </c>
      <c r="E106" s="149"/>
      <c r="F106" s="149"/>
      <c r="G106" s="149"/>
      <c r="H106" s="149"/>
      <c r="I106" s="49"/>
      <c r="J106" s="49"/>
      <c r="K106" s="49"/>
      <c r="L106" s="49"/>
      <c r="M106" s="49"/>
      <c r="N106" s="150">
        <f>ROUND(N89*T106,2)</f>
        <v>0</v>
      </c>
      <c r="O106" s="138"/>
      <c r="P106" s="138"/>
      <c r="Q106" s="138"/>
      <c r="R106" s="50"/>
      <c r="S106" s="198"/>
      <c r="T106" s="199"/>
      <c r="U106" s="200" t="s">
        <v>43</v>
      </c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201" t="s">
        <v>215</v>
      </c>
      <c r="AZ106" s="198"/>
      <c r="BA106" s="198"/>
      <c r="BB106" s="198"/>
      <c r="BC106" s="198"/>
      <c r="BD106" s="198"/>
      <c r="BE106" s="202">
        <f>IF(U106="základní",N106,0)</f>
        <v>0</v>
      </c>
      <c r="BF106" s="202">
        <f>IF(U106="snížená",N106,0)</f>
        <v>0</v>
      </c>
      <c r="BG106" s="202">
        <f>IF(U106="zákl. přenesená",N106,0)</f>
        <v>0</v>
      </c>
      <c r="BH106" s="202">
        <f>IF(U106="sníž. přenesená",N106,0)</f>
        <v>0</v>
      </c>
      <c r="BI106" s="202">
        <f>IF(U106="nulová",N106,0)</f>
        <v>0</v>
      </c>
      <c r="BJ106" s="201" t="s">
        <v>85</v>
      </c>
      <c r="BK106" s="198"/>
      <c r="BL106" s="198"/>
      <c r="BM106" s="198"/>
    </row>
    <row r="107" spans="2:65" s="1" customFormat="1" ht="18" customHeight="1">
      <c r="B107" s="48"/>
      <c r="C107" s="49"/>
      <c r="D107" s="149" t="s">
        <v>220</v>
      </c>
      <c r="E107" s="49"/>
      <c r="F107" s="49"/>
      <c r="G107" s="49"/>
      <c r="H107" s="49"/>
      <c r="I107" s="49"/>
      <c r="J107" s="49"/>
      <c r="K107" s="49"/>
      <c r="L107" s="49"/>
      <c r="M107" s="49"/>
      <c r="N107" s="150">
        <f>ROUND(N89*T107,2)</f>
        <v>0</v>
      </c>
      <c r="O107" s="138"/>
      <c r="P107" s="138"/>
      <c r="Q107" s="138"/>
      <c r="R107" s="50"/>
      <c r="S107" s="198"/>
      <c r="T107" s="203"/>
      <c r="U107" s="204" t="s">
        <v>43</v>
      </c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201" t="s">
        <v>221</v>
      </c>
      <c r="AZ107" s="198"/>
      <c r="BA107" s="198"/>
      <c r="BB107" s="198"/>
      <c r="BC107" s="198"/>
      <c r="BD107" s="198"/>
      <c r="BE107" s="202">
        <f>IF(U107="základní",N107,0)</f>
        <v>0</v>
      </c>
      <c r="BF107" s="202">
        <f>IF(U107="snížená",N107,0)</f>
        <v>0</v>
      </c>
      <c r="BG107" s="202">
        <f>IF(U107="zákl. přenesená",N107,0)</f>
        <v>0</v>
      </c>
      <c r="BH107" s="202">
        <f>IF(U107="sníž. přenesená",N107,0)</f>
        <v>0</v>
      </c>
      <c r="BI107" s="202">
        <f>IF(U107="nulová",N107,0)</f>
        <v>0</v>
      </c>
      <c r="BJ107" s="201" t="s">
        <v>85</v>
      </c>
      <c r="BK107" s="198"/>
      <c r="BL107" s="198"/>
      <c r="BM107" s="198"/>
    </row>
    <row r="108" spans="2:21" s="1" customFormat="1" ht="13.5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  <c r="T108" s="181"/>
      <c r="U108" s="181"/>
    </row>
    <row r="109" spans="2:21" s="1" customFormat="1" ht="29.25" customHeight="1">
      <c r="B109" s="48"/>
      <c r="C109" s="160" t="s">
        <v>187</v>
      </c>
      <c r="D109" s="161"/>
      <c r="E109" s="161"/>
      <c r="F109" s="161"/>
      <c r="G109" s="161"/>
      <c r="H109" s="161"/>
      <c r="I109" s="161"/>
      <c r="J109" s="161"/>
      <c r="K109" s="161"/>
      <c r="L109" s="162">
        <f>ROUND(SUM(N89+N101),2)</f>
        <v>0</v>
      </c>
      <c r="M109" s="162"/>
      <c r="N109" s="162"/>
      <c r="O109" s="162"/>
      <c r="P109" s="162"/>
      <c r="Q109" s="162"/>
      <c r="R109" s="50"/>
      <c r="T109" s="181"/>
      <c r="U109" s="181"/>
    </row>
    <row r="110" spans="2:21" s="1" customFormat="1" ht="6.95" customHeight="1"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9"/>
      <c r="T110" s="181"/>
      <c r="U110" s="181"/>
    </row>
    <row r="114" spans="2:18" s="1" customFormat="1" ht="6.95" customHeight="1">
      <c r="B114" s="80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2:18" s="1" customFormat="1" ht="36.95" customHeight="1">
      <c r="B115" s="48"/>
      <c r="C115" s="29" t="s">
        <v>222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50"/>
    </row>
    <row r="116" spans="2:18" s="1" customFormat="1" ht="6.95" customHeigh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17" spans="2:18" s="1" customFormat="1" ht="30" customHeight="1">
      <c r="B117" s="48"/>
      <c r="C117" s="40" t="s">
        <v>18</v>
      </c>
      <c r="D117" s="49"/>
      <c r="E117" s="49"/>
      <c r="F117" s="165" t="str">
        <f>F6</f>
        <v>Neratovice - úprava přechodů na komunikacích II/101 a III/0099, zvýšení bezpečnosti chodců</v>
      </c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9"/>
      <c r="R117" s="50"/>
    </row>
    <row r="118" spans="2:18" ht="30" customHeight="1">
      <c r="B118" s="28"/>
      <c r="C118" s="40" t="s">
        <v>194</v>
      </c>
      <c r="D118" s="33"/>
      <c r="E118" s="33"/>
      <c r="F118" s="165" t="s">
        <v>565</v>
      </c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1"/>
    </row>
    <row r="119" spans="2:18" s="1" customFormat="1" ht="36.95" customHeight="1">
      <c r="B119" s="48"/>
      <c r="C119" s="87" t="s">
        <v>196</v>
      </c>
      <c r="D119" s="49"/>
      <c r="E119" s="49"/>
      <c r="F119" s="89" t="str">
        <f>F8</f>
        <v>03-2 - SO 103 - část Město Neratovice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0"/>
    </row>
    <row r="120" spans="2:18" s="1" customFormat="1" ht="6.95" customHeight="1"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50"/>
    </row>
    <row r="121" spans="2:18" s="1" customFormat="1" ht="18" customHeight="1">
      <c r="B121" s="48"/>
      <c r="C121" s="40" t="s">
        <v>23</v>
      </c>
      <c r="D121" s="49"/>
      <c r="E121" s="49"/>
      <c r="F121" s="35" t="str">
        <f>F10</f>
        <v xml:space="preserve"> </v>
      </c>
      <c r="G121" s="49"/>
      <c r="H121" s="49"/>
      <c r="I121" s="49"/>
      <c r="J121" s="49"/>
      <c r="K121" s="40" t="s">
        <v>25</v>
      </c>
      <c r="L121" s="49"/>
      <c r="M121" s="92" t="str">
        <f>IF(O10="","",O10)</f>
        <v>6. 11. 2017</v>
      </c>
      <c r="N121" s="92"/>
      <c r="O121" s="92"/>
      <c r="P121" s="92"/>
      <c r="Q121" s="49"/>
      <c r="R121" s="50"/>
    </row>
    <row r="122" spans="2:18" s="1" customFormat="1" ht="6.95" customHeight="1"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50"/>
    </row>
    <row r="123" spans="2:18" s="1" customFormat="1" ht="13.5">
      <c r="B123" s="48"/>
      <c r="C123" s="40" t="s">
        <v>27</v>
      </c>
      <c r="D123" s="49"/>
      <c r="E123" s="49"/>
      <c r="F123" s="35" t="str">
        <f>E13</f>
        <v>Město Neratovice</v>
      </c>
      <c r="G123" s="49"/>
      <c r="H123" s="49"/>
      <c r="I123" s="49"/>
      <c r="J123" s="49"/>
      <c r="K123" s="40" t="s">
        <v>33</v>
      </c>
      <c r="L123" s="49"/>
      <c r="M123" s="35" t="str">
        <f>E19</f>
        <v>NOZA s.r.o.Kladno</v>
      </c>
      <c r="N123" s="35"/>
      <c r="O123" s="35"/>
      <c r="P123" s="35"/>
      <c r="Q123" s="35"/>
      <c r="R123" s="50"/>
    </row>
    <row r="124" spans="2:18" s="1" customFormat="1" ht="14.4" customHeight="1">
      <c r="B124" s="48"/>
      <c r="C124" s="40" t="s">
        <v>31</v>
      </c>
      <c r="D124" s="49"/>
      <c r="E124" s="49"/>
      <c r="F124" s="35" t="str">
        <f>IF(E16="","",E16)</f>
        <v>Vyplň údaj</v>
      </c>
      <c r="G124" s="49"/>
      <c r="H124" s="49"/>
      <c r="I124" s="49"/>
      <c r="J124" s="49"/>
      <c r="K124" s="40" t="s">
        <v>36</v>
      </c>
      <c r="L124" s="49"/>
      <c r="M124" s="35" t="str">
        <f>E22</f>
        <v>Neubauerová Soňa, SK-Projekt Ostrov</v>
      </c>
      <c r="N124" s="35"/>
      <c r="O124" s="35"/>
      <c r="P124" s="35"/>
      <c r="Q124" s="35"/>
      <c r="R124" s="50"/>
    </row>
    <row r="125" spans="2:18" s="1" customFormat="1" ht="10.3" customHeight="1"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50"/>
    </row>
    <row r="126" spans="2:27" s="9" customFormat="1" ht="29.25" customHeight="1">
      <c r="B126" s="205"/>
      <c r="C126" s="206" t="s">
        <v>223</v>
      </c>
      <c r="D126" s="207" t="s">
        <v>224</v>
      </c>
      <c r="E126" s="207" t="s">
        <v>60</v>
      </c>
      <c r="F126" s="207" t="s">
        <v>225</v>
      </c>
      <c r="G126" s="207"/>
      <c r="H126" s="207"/>
      <c r="I126" s="207"/>
      <c r="J126" s="207" t="s">
        <v>226</v>
      </c>
      <c r="K126" s="207" t="s">
        <v>227</v>
      </c>
      <c r="L126" s="207" t="s">
        <v>228</v>
      </c>
      <c r="M126" s="207"/>
      <c r="N126" s="207" t="s">
        <v>201</v>
      </c>
      <c r="O126" s="207"/>
      <c r="P126" s="207"/>
      <c r="Q126" s="208"/>
      <c r="R126" s="209"/>
      <c r="T126" s="108" t="s">
        <v>229</v>
      </c>
      <c r="U126" s="109" t="s">
        <v>42</v>
      </c>
      <c r="V126" s="109" t="s">
        <v>230</v>
      </c>
      <c r="W126" s="109" t="s">
        <v>231</v>
      </c>
      <c r="X126" s="109" t="s">
        <v>232</v>
      </c>
      <c r="Y126" s="109" t="s">
        <v>233</v>
      </c>
      <c r="Z126" s="109" t="s">
        <v>234</v>
      </c>
      <c r="AA126" s="110" t="s">
        <v>235</v>
      </c>
    </row>
    <row r="127" spans="2:63" s="1" customFormat="1" ht="29.25" customHeight="1">
      <c r="B127" s="48"/>
      <c r="C127" s="112" t="s">
        <v>198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210">
        <f>BK127</f>
        <v>0</v>
      </c>
      <c r="O127" s="211"/>
      <c r="P127" s="211"/>
      <c r="Q127" s="211"/>
      <c r="R127" s="50"/>
      <c r="T127" s="111"/>
      <c r="U127" s="69"/>
      <c r="V127" s="69"/>
      <c r="W127" s="212">
        <f>W128+W242+W245+W252</f>
        <v>0</v>
      </c>
      <c r="X127" s="69"/>
      <c r="Y127" s="212">
        <f>Y128+Y242+Y245+Y252</f>
        <v>106.11609000000001</v>
      </c>
      <c r="Z127" s="69"/>
      <c r="AA127" s="213">
        <f>AA128+AA242+AA245+AA252</f>
        <v>114.82650000000001</v>
      </c>
      <c r="AT127" s="24" t="s">
        <v>77</v>
      </c>
      <c r="AU127" s="24" t="s">
        <v>203</v>
      </c>
      <c r="BK127" s="214">
        <f>BK128+BK242+BK245+BK252</f>
        <v>0</v>
      </c>
    </row>
    <row r="128" spans="2:63" s="10" customFormat="1" ht="37.4" customHeight="1">
      <c r="B128" s="215"/>
      <c r="C128" s="216"/>
      <c r="D128" s="217" t="s">
        <v>204</v>
      </c>
      <c r="E128" s="217"/>
      <c r="F128" s="217"/>
      <c r="G128" s="217"/>
      <c r="H128" s="217"/>
      <c r="I128" s="217"/>
      <c r="J128" s="217"/>
      <c r="K128" s="217"/>
      <c r="L128" s="217"/>
      <c r="M128" s="217"/>
      <c r="N128" s="218">
        <f>BK128</f>
        <v>0</v>
      </c>
      <c r="O128" s="189"/>
      <c r="P128" s="189"/>
      <c r="Q128" s="189"/>
      <c r="R128" s="219"/>
      <c r="T128" s="220"/>
      <c r="U128" s="216"/>
      <c r="V128" s="216"/>
      <c r="W128" s="221">
        <f>W129+W151+W168+W202+W222+W230</f>
        <v>0</v>
      </c>
      <c r="X128" s="216"/>
      <c r="Y128" s="221">
        <f>Y129+Y151+Y168+Y202+Y222+Y230</f>
        <v>106.10829000000001</v>
      </c>
      <c r="Z128" s="216"/>
      <c r="AA128" s="222">
        <f>AA129+AA151+AA168+AA202+AA222+AA230</f>
        <v>114.82650000000001</v>
      </c>
      <c r="AR128" s="223" t="s">
        <v>85</v>
      </c>
      <c r="AT128" s="224" t="s">
        <v>77</v>
      </c>
      <c r="AU128" s="224" t="s">
        <v>78</v>
      </c>
      <c r="AY128" s="223" t="s">
        <v>236</v>
      </c>
      <c r="BK128" s="225">
        <f>BK129+BK151+BK168+BK202+BK222+BK230</f>
        <v>0</v>
      </c>
    </row>
    <row r="129" spans="2:63" s="10" customFormat="1" ht="19.9" customHeight="1">
      <c r="B129" s="215"/>
      <c r="C129" s="216"/>
      <c r="D129" s="226" t="s">
        <v>205</v>
      </c>
      <c r="E129" s="226"/>
      <c r="F129" s="226"/>
      <c r="G129" s="226"/>
      <c r="H129" s="226"/>
      <c r="I129" s="226"/>
      <c r="J129" s="226"/>
      <c r="K129" s="226"/>
      <c r="L129" s="226"/>
      <c r="M129" s="226"/>
      <c r="N129" s="227">
        <f>BK129</f>
        <v>0</v>
      </c>
      <c r="O129" s="228"/>
      <c r="P129" s="228"/>
      <c r="Q129" s="228"/>
      <c r="R129" s="219"/>
      <c r="T129" s="220"/>
      <c r="U129" s="216"/>
      <c r="V129" s="216"/>
      <c r="W129" s="221">
        <f>SUM(W130:W150)</f>
        <v>0</v>
      </c>
      <c r="X129" s="216"/>
      <c r="Y129" s="221">
        <f>SUM(Y130:Y150)</f>
        <v>1.24028</v>
      </c>
      <c r="Z129" s="216"/>
      <c r="AA129" s="222">
        <f>SUM(AA130:AA150)</f>
        <v>0</v>
      </c>
      <c r="AR129" s="223" t="s">
        <v>85</v>
      </c>
      <c r="AT129" s="224" t="s">
        <v>77</v>
      </c>
      <c r="AU129" s="224" t="s">
        <v>85</v>
      </c>
      <c r="AY129" s="223" t="s">
        <v>236</v>
      </c>
      <c r="BK129" s="225">
        <f>SUM(BK130:BK150)</f>
        <v>0</v>
      </c>
    </row>
    <row r="130" spans="2:65" s="1" customFormat="1" ht="25.5" customHeight="1">
      <c r="B130" s="48"/>
      <c r="C130" s="229" t="s">
        <v>85</v>
      </c>
      <c r="D130" s="229" t="s">
        <v>237</v>
      </c>
      <c r="E130" s="230" t="s">
        <v>591</v>
      </c>
      <c r="F130" s="231" t="s">
        <v>592</v>
      </c>
      <c r="G130" s="231"/>
      <c r="H130" s="231"/>
      <c r="I130" s="231"/>
      <c r="J130" s="232" t="s">
        <v>593</v>
      </c>
      <c r="K130" s="233">
        <v>1.5</v>
      </c>
      <c r="L130" s="234">
        <v>0</v>
      </c>
      <c r="M130" s="235"/>
      <c r="N130" s="233">
        <f>ROUND(L130*K130,2)</f>
        <v>0</v>
      </c>
      <c r="O130" s="233"/>
      <c r="P130" s="233"/>
      <c r="Q130" s="233"/>
      <c r="R130" s="50"/>
      <c r="T130" s="236" t="s">
        <v>21</v>
      </c>
      <c r="U130" s="58" t="s">
        <v>43</v>
      </c>
      <c r="V130" s="49"/>
      <c r="W130" s="237">
        <f>V130*K130</f>
        <v>0</v>
      </c>
      <c r="X130" s="237">
        <v>0</v>
      </c>
      <c r="Y130" s="237">
        <f>X130*K130</f>
        <v>0</v>
      </c>
      <c r="Z130" s="237">
        <v>0</v>
      </c>
      <c r="AA130" s="238">
        <f>Z130*K130</f>
        <v>0</v>
      </c>
      <c r="AR130" s="24" t="s">
        <v>241</v>
      </c>
      <c r="AT130" s="24" t="s">
        <v>237</v>
      </c>
      <c r="AU130" s="24" t="s">
        <v>90</v>
      </c>
      <c r="AY130" s="24" t="s">
        <v>236</v>
      </c>
      <c r="BE130" s="154">
        <f>IF(U130="základní",N130,0)</f>
        <v>0</v>
      </c>
      <c r="BF130" s="154">
        <f>IF(U130="snížená",N130,0)</f>
        <v>0</v>
      </c>
      <c r="BG130" s="154">
        <f>IF(U130="zákl. přenesená",N130,0)</f>
        <v>0</v>
      </c>
      <c r="BH130" s="154">
        <f>IF(U130="sníž. přenesená",N130,0)</f>
        <v>0</v>
      </c>
      <c r="BI130" s="154">
        <f>IF(U130="nulová",N130,0)</f>
        <v>0</v>
      </c>
      <c r="BJ130" s="24" t="s">
        <v>85</v>
      </c>
      <c r="BK130" s="154">
        <f>ROUND(L130*K130,2)</f>
        <v>0</v>
      </c>
      <c r="BL130" s="24" t="s">
        <v>241</v>
      </c>
      <c r="BM130" s="24" t="s">
        <v>594</v>
      </c>
    </row>
    <row r="131" spans="2:51" s="11" customFormat="1" ht="16.5" customHeight="1">
      <c r="B131" s="239"/>
      <c r="C131" s="240"/>
      <c r="D131" s="240"/>
      <c r="E131" s="241" t="s">
        <v>21</v>
      </c>
      <c r="F131" s="242" t="s">
        <v>595</v>
      </c>
      <c r="G131" s="243"/>
      <c r="H131" s="243"/>
      <c r="I131" s="243"/>
      <c r="J131" s="240"/>
      <c r="K131" s="241" t="s">
        <v>21</v>
      </c>
      <c r="L131" s="240"/>
      <c r="M131" s="240"/>
      <c r="N131" s="240"/>
      <c r="O131" s="240"/>
      <c r="P131" s="240"/>
      <c r="Q131" s="240"/>
      <c r="R131" s="244"/>
      <c r="T131" s="245"/>
      <c r="U131" s="240"/>
      <c r="V131" s="240"/>
      <c r="W131" s="240"/>
      <c r="X131" s="240"/>
      <c r="Y131" s="240"/>
      <c r="Z131" s="240"/>
      <c r="AA131" s="246"/>
      <c r="AT131" s="247" t="s">
        <v>244</v>
      </c>
      <c r="AU131" s="247" t="s">
        <v>90</v>
      </c>
      <c r="AV131" s="11" t="s">
        <v>85</v>
      </c>
      <c r="AW131" s="11" t="s">
        <v>35</v>
      </c>
      <c r="AX131" s="11" t="s">
        <v>78</v>
      </c>
      <c r="AY131" s="247" t="s">
        <v>236</v>
      </c>
    </row>
    <row r="132" spans="2:51" s="12" customFormat="1" ht="16.5" customHeight="1">
      <c r="B132" s="248"/>
      <c r="C132" s="249"/>
      <c r="D132" s="249"/>
      <c r="E132" s="250" t="s">
        <v>21</v>
      </c>
      <c r="F132" s="251" t="s">
        <v>596</v>
      </c>
      <c r="G132" s="249"/>
      <c r="H132" s="249"/>
      <c r="I132" s="249"/>
      <c r="J132" s="249"/>
      <c r="K132" s="252">
        <v>1.5</v>
      </c>
      <c r="L132" s="249"/>
      <c r="M132" s="249"/>
      <c r="N132" s="249"/>
      <c r="O132" s="249"/>
      <c r="P132" s="249"/>
      <c r="Q132" s="249"/>
      <c r="R132" s="253"/>
      <c r="T132" s="254"/>
      <c r="U132" s="249"/>
      <c r="V132" s="249"/>
      <c r="W132" s="249"/>
      <c r="X132" s="249"/>
      <c r="Y132" s="249"/>
      <c r="Z132" s="249"/>
      <c r="AA132" s="255"/>
      <c r="AT132" s="256" t="s">
        <v>244</v>
      </c>
      <c r="AU132" s="256" t="s">
        <v>90</v>
      </c>
      <c r="AV132" s="12" t="s">
        <v>90</v>
      </c>
      <c r="AW132" s="12" t="s">
        <v>35</v>
      </c>
      <c r="AX132" s="12" t="s">
        <v>85</v>
      </c>
      <c r="AY132" s="256" t="s">
        <v>236</v>
      </c>
    </row>
    <row r="133" spans="2:65" s="1" customFormat="1" ht="25.5" customHeight="1">
      <c r="B133" s="48"/>
      <c r="C133" s="229" t="s">
        <v>90</v>
      </c>
      <c r="D133" s="229" t="s">
        <v>237</v>
      </c>
      <c r="E133" s="230" t="s">
        <v>597</v>
      </c>
      <c r="F133" s="231" t="s">
        <v>598</v>
      </c>
      <c r="G133" s="231"/>
      <c r="H133" s="231"/>
      <c r="I133" s="231"/>
      <c r="J133" s="232" t="s">
        <v>593</v>
      </c>
      <c r="K133" s="233">
        <v>1.5</v>
      </c>
      <c r="L133" s="234">
        <v>0</v>
      </c>
      <c r="M133" s="235"/>
      <c r="N133" s="233">
        <f>ROUND(L133*K133,2)</f>
        <v>0</v>
      </c>
      <c r="O133" s="233"/>
      <c r="P133" s="233"/>
      <c r="Q133" s="233"/>
      <c r="R133" s="50"/>
      <c r="T133" s="236" t="s">
        <v>21</v>
      </c>
      <c r="U133" s="58" t="s">
        <v>43</v>
      </c>
      <c r="V133" s="49"/>
      <c r="W133" s="237">
        <f>V133*K133</f>
        <v>0</v>
      </c>
      <c r="X133" s="237">
        <v>0</v>
      </c>
      <c r="Y133" s="237">
        <f>X133*K133</f>
        <v>0</v>
      </c>
      <c r="Z133" s="237">
        <v>0</v>
      </c>
      <c r="AA133" s="238">
        <f>Z133*K133</f>
        <v>0</v>
      </c>
      <c r="AR133" s="24" t="s">
        <v>241</v>
      </c>
      <c r="AT133" s="24" t="s">
        <v>237</v>
      </c>
      <c r="AU133" s="24" t="s">
        <v>90</v>
      </c>
      <c r="AY133" s="24" t="s">
        <v>236</v>
      </c>
      <c r="BE133" s="154">
        <f>IF(U133="základní",N133,0)</f>
        <v>0</v>
      </c>
      <c r="BF133" s="154">
        <f>IF(U133="snížená",N133,0)</f>
        <v>0</v>
      </c>
      <c r="BG133" s="154">
        <f>IF(U133="zákl. přenesená",N133,0)</f>
        <v>0</v>
      </c>
      <c r="BH133" s="154">
        <f>IF(U133="sníž. přenesená",N133,0)</f>
        <v>0</v>
      </c>
      <c r="BI133" s="154">
        <f>IF(U133="nulová",N133,0)</f>
        <v>0</v>
      </c>
      <c r="BJ133" s="24" t="s">
        <v>85</v>
      </c>
      <c r="BK133" s="154">
        <f>ROUND(L133*K133,2)</f>
        <v>0</v>
      </c>
      <c r="BL133" s="24" t="s">
        <v>241</v>
      </c>
      <c r="BM133" s="24" t="s">
        <v>599</v>
      </c>
    </row>
    <row r="134" spans="2:51" s="11" customFormat="1" ht="16.5" customHeight="1">
      <c r="B134" s="239"/>
      <c r="C134" s="240"/>
      <c r="D134" s="240"/>
      <c r="E134" s="241" t="s">
        <v>21</v>
      </c>
      <c r="F134" s="242" t="s">
        <v>600</v>
      </c>
      <c r="G134" s="243"/>
      <c r="H134" s="243"/>
      <c r="I134" s="243"/>
      <c r="J134" s="240"/>
      <c r="K134" s="241" t="s">
        <v>21</v>
      </c>
      <c r="L134" s="240"/>
      <c r="M134" s="240"/>
      <c r="N134" s="240"/>
      <c r="O134" s="240"/>
      <c r="P134" s="240"/>
      <c r="Q134" s="240"/>
      <c r="R134" s="244"/>
      <c r="T134" s="245"/>
      <c r="U134" s="240"/>
      <c r="V134" s="240"/>
      <c r="W134" s="240"/>
      <c r="X134" s="240"/>
      <c r="Y134" s="240"/>
      <c r="Z134" s="240"/>
      <c r="AA134" s="246"/>
      <c r="AT134" s="247" t="s">
        <v>244</v>
      </c>
      <c r="AU134" s="247" t="s">
        <v>90</v>
      </c>
      <c r="AV134" s="11" t="s">
        <v>85</v>
      </c>
      <c r="AW134" s="11" t="s">
        <v>35</v>
      </c>
      <c r="AX134" s="11" t="s">
        <v>78</v>
      </c>
      <c r="AY134" s="247" t="s">
        <v>236</v>
      </c>
    </row>
    <row r="135" spans="2:51" s="12" customFormat="1" ht="16.5" customHeight="1">
      <c r="B135" s="248"/>
      <c r="C135" s="249"/>
      <c r="D135" s="249"/>
      <c r="E135" s="250" t="s">
        <v>21</v>
      </c>
      <c r="F135" s="251" t="s">
        <v>596</v>
      </c>
      <c r="G135" s="249"/>
      <c r="H135" s="249"/>
      <c r="I135" s="249"/>
      <c r="J135" s="249"/>
      <c r="K135" s="252">
        <v>1.5</v>
      </c>
      <c r="L135" s="249"/>
      <c r="M135" s="249"/>
      <c r="N135" s="249"/>
      <c r="O135" s="249"/>
      <c r="P135" s="249"/>
      <c r="Q135" s="249"/>
      <c r="R135" s="253"/>
      <c r="T135" s="254"/>
      <c r="U135" s="249"/>
      <c r="V135" s="249"/>
      <c r="W135" s="249"/>
      <c r="X135" s="249"/>
      <c r="Y135" s="249"/>
      <c r="Z135" s="249"/>
      <c r="AA135" s="255"/>
      <c r="AT135" s="256" t="s">
        <v>244</v>
      </c>
      <c r="AU135" s="256" t="s">
        <v>90</v>
      </c>
      <c r="AV135" s="12" t="s">
        <v>90</v>
      </c>
      <c r="AW135" s="12" t="s">
        <v>35</v>
      </c>
      <c r="AX135" s="12" t="s">
        <v>85</v>
      </c>
      <c r="AY135" s="256" t="s">
        <v>236</v>
      </c>
    </row>
    <row r="136" spans="2:65" s="1" customFormat="1" ht="25.5" customHeight="1">
      <c r="B136" s="48"/>
      <c r="C136" s="229" t="s">
        <v>250</v>
      </c>
      <c r="D136" s="229" t="s">
        <v>237</v>
      </c>
      <c r="E136" s="230" t="s">
        <v>238</v>
      </c>
      <c r="F136" s="231" t="s">
        <v>239</v>
      </c>
      <c r="G136" s="231"/>
      <c r="H136" s="231"/>
      <c r="I136" s="231"/>
      <c r="J136" s="232" t="s">
        <v>240</v>
      </c>
      <c r="K136" s="233">
        <v>155.8</v>
      </c>
      <c r="L136" s="234">
        <v>0</v>
      </c>
      <c r="M136" s="235"/>
      <c r="N136" s="233">
        <f>ROUND(L136*K136,2)</f>
        <v>0</v>
      </c>
      <c r="O136" s="233"/>
      <c r="P136" s="233"/>
      <c r="Q136" s="233"/>
      <c r="R136" s="50"/>
      <c r="T136" s="236" t="s">
        <v>21</v>
      </c>
      <c r="U136" s="58" t="s">
        <v>43</v>
      </c>
      <c r="V136" s="49"/>
      <c r="W136" s="237">
        <f>V136*K136</f>
        <v>0</v>
      </c>
      <c r="X136" s="237">
        <v>0</v>
      </c>
      <c r="Y136" s="237">
        <f>X136*K136</f>
        <v>0</v>
      </c>
      <c r="Z136" s="237">
        <v>0</v>
      </c>
      <c r="AA136" s="238">
        <f>Z136*K136</f>
        <v>0</v>
      </c>
      <c r="AR136" s="24" t="s">
        <v>241</v>
      </c>
      <c r="AT136" s="24" t="s">
        <v>237</v>
      </c>
      <c r="AU136" s="24" t="s">
        <v>90</v>
      </c>
      <c r="AY136" s="24" t="s">
        <v>236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24" t="s">
        <v>85</v>
      </c>
      <c r="BK136" s="154">
        <f>ROUND(L136*K136,2)</f>
        <v>0</v>
      </c>
      <c r="BL136" s="24" t="s">
        <v>241</v>
      </c>
      <c r="BM136" s="24" t="s">
        <v>376</v>
      </c>
    </row>
    <row r="137" spans="2:51" s="11" customFormat="1" ht="16.5" customHeight="1">
      <c r="B137" s="239"/>
      <c r="C137" s="240"/>
      <c r="D137" s="240"/>
      <c r="E137" s="241" t="s">
        <v>21</v>
      </c>
      <c r="F137" s="242" t="s">
        <v>243</v>
      </c>
      <c r="G137" s="243"/>
      <c r="H137" s="243"/>
      <c r="I137" s="243"/>
      <c r="J137" s="240"/>
      <c r="K137" s="241" t="s">
        <v>21</v>
      </c>
      <c r="L137" s="240"/>
      <c r="M137" s="240"/>
      <c r="N137" s="240"/>
      <c r="O137" s="240"/>
      <c r="P137" s="240"/>
      <c r="Q137" s="240"/>
      <c r="R137" s="244"/>
      <c r="T137" s="245"/>
      <c r="U137" s="240"/>
      <c r="V137" s="240"/>
      <c r="W137" s="240"/>
      <c r="X137" s="240"/>
      <c r="Y137" s="240"/>
      <c r="Z137" s="240"/>
      <c r="AA137" s="246"/>
      <c r="AT137" s="247" t="s">
        <v>244</v>
      </c>
      <c r="AU137" s="247" t="s">
        <v>90</v>
      </c>
      <c r="AV137" s="11" t="s">
        <v>85</v>
      </c>
      <c r="AW137" s="11" t="s">
        <v>35</v>
      </c>
      <c r="AX137" s="11" t="s">
        <v>78</v>
      </c>
      <c r="AY137" s="247" t="s">
        <v>236</v>
      </c>
    </row>
    <row r="138" spans="2:51" s="12" customFormat="1" ht="16.5" customHeight="1">
      <c r="B138" s="248"/>
      <c r="C138" s="249"/>
      <c r="D138" s="249"/>
      <c r="E138" s="250" t="s">
        <v>21</v>
      </c>
      <c r="F138" s="251" t="s">
        <v>601</v>
      </c>
      <c r="G138" s="249"/>
      <c r="H138" s="249"/>
      <c r="I138" s="249"/>
      <c r="J138" s="249"/>
      <c r="K138" s="252">
        <v>155.8</v>
      </c>
      <c r="L138" s="249"/>
      <c r="M138" s="249"/>
      <c r="N138" s="249"/>
      <c r="O138" s="249"/>
      <c r="P138" s="249"/>
      <c r="Q138" s="249"/>
      <c r="R138" s="253"/>
      <c r="T138" s="254"/>
      <c r="U138" s="249"/>
      <c r="V138" s="249"/>
      <c r="W138" s="249"/>
      <c r="X138" s="249"/>
      <c r="Y138" s="249"/>
      <c r="Z138" s="249"/>
      <c r="AA138" s="255"/>
      <c r="AT138" s="256" t="s">
        <v>244</v>
      </c>
      <c r="AU138" s="256" t="s">
        <v>90</v>
      </c>
      <c r="AV138" s="12" t="s">
        <v>90</v>
      </c>
      <c r="AW138" s="12" t="s">
        <v>35</v>
      </c>
      <c r="AX138" s="12" t="s">
        <v>85</v>
      </c>
      <c r="AY138" s="256" t="s">
        <v>236</v>
      </c>
    </row>
    <row r="139" spans="2:65" s="1" customFormat="1" ht="25.5" customHeight="1">
      <c r="B139" s="48"/>
      <c r="C139" s="229" t="s">
        <v>241</v>
      </c>
      <c r="D139" s="229" t="s">
        <v>237</v>
      </c>
      <c r="E139" s="230" t="s">
        <v>377</v>
      </c>
      <c r="F139" s="231" t="s">
        <v>378</v>
      </c>
      <c r="G139" s="231"/>
      <c r="H139" s="231"/>
      <c r="I139" s="231"/>
      <c r="J139" s="232" t="s">
        <v>240</v>
      </c>
      <c r="K139" s="233">
        <v>5.5</v>
      </c>
      <c r="L139" s="234">
        <v>0</v>
      </c>
      <c r="M139" s="235"/>
      <c r="N139" s="233">
        <f>ROUND(L139*K139,2)</f>
        <v>0</v>
      </c>
      <c r="O139" s="233"/>
      <c r="P139" s="233"/>
      <c r="Q139" s="233"/>
      <c r="R139" s="50"/>
      <c r="T139" s="236" t="s">
        <v>21</v>
      </c>
      <c r="U139" s="58" t="s">
        <v>43</v>
      </c>
      <c r="V139" s="49"/>
      <c r="W139" s="237">
        <f>V139*K139</f>
        <v>0</v>
      </c>
      <c r="X139" s="237">
        <v>0</v>
      </c>
      <c r="Y139" s="237">
        <f>X139*K139</f>
        <v>0</v>
      </c>
      <c r="Z139" s="237">
        <v>0</v>
      </c>
      <c r="AA139" s="238">
        <f>Z139*K139</f>
        <v>0</v>
      </c>
      <c r="AR139" s="24" t="s">
        <v>241</v>
      </c>
      <c r="AT139" s="24" t="s">
        <v>237</v>
      </c>
      <c r="AU139" s="24" t="s">
        <v>90</v>
      </c>
      <c r="AY139" s="24" t="s">
        <v>236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24" t="s">
        <v>85</v>
      </c>
      <c r="BK139" s="154">
        <f>ROUND(L139*K139,2)</f>
        <v>0</v>
      </c>
      <c r="BL139" s="24" t="s">
        <v>241</v>
      </c>
      <c r="BM139" s="24" t="s">
        <v>602</v>
      </c>
    </row>
    <row r="140" spans="2:51" s="11" customFormat="1" ht="16.5" customHeight="1">
      <c r="B140" s="239"/>
      <c r="C140" s="240"/>
      <c r="D140" s="240"/>
      <c r="E140" s="241" t="s">
        <v>21</v>
      </c>
      <c r="F140" s="242" t="s">
        <v>380</v>
      </c>
      <c r="G140" s="243"/>
      <c r="H140" s="243"/>
      <c r="I140" s="243"/>
      <c r="J140" s="240"/>
      <c r="K140" s="241" t="s">
        <v>21</v>
      </c>
      <c r="L140" s="240"/>
      <c r="M140" s="240"/>
      <c r="N140" s="240"/>
      <c r="O140" s="240"/>
      <c r="P140" s="240"/>
      <c r="Q140" s="240"/>
      <c r="R140" s="244"/>
      <c r="T140" s="245"/>
      <c r="U140" s="240"/>
      <c r="V140" s="240"/>
      <c r="W140" s="240"/>
      <c r="X140" s="240"/>
      <c r="Y140" s="240"/>
      <c r="Z140" s="240"/>
      <c r="AA140" s="246"/>
      <c r="AT140" s="247" t="s">
        <v>244</v>
      </c>
      <c r="AU140" s="247" t="s">
        <v>90</v>
      </c>
      <c r="AV140" s="11" t="s">
        <v>85</v>
      </c>
      <c r="AW140" s="11" t="s">
        <v>35</v>
      </c>
      <c r="AX140" s="11" t="s">
        <v>78</v>
      </c>
      <c r="AY140" s="247" t="s">
        <v>236</v>
      </c>
    </row>
    <row r="141" spans="2:51" s="11" customFormat="1" ht="16.5" customHeight="1">
      <c r="B141" s="239"/>
      <c r="C141" s="240"/>
      <c r="D141" s="240"/>
      <c r="E141" s="241" t="s">
        <v>21</v>
      </c>
      <c r="F141" s="257" t="s">
        <v>249</v>
      </c>
      <c r="G141" s="240"/>
      <c r="H141" s="240"/>
      <c r="I141" s="240"/>
      <c r="J141" s="240"/>
      <c r="K141" s="241" t="s">
        <v>21</v>
      </c>
      <c r="L141" s="240"/>
      <c r="M141" s="240"/>
      <c r="N141" s="240"/>
      <c r="O141" s="240"/>
      <c r="P141" s="240"/>
      <c r="Q141" s="240"/>
      <c r="R141" s="244"/>
      <c r="T141" s="245"/>
      <c r="U141" s="240"/>
      <c r="V141" s="240"/>
      <c r="W141" s="240"/>
      <c r="X141" s="240"/>
      <c r="Y141" s="240"/>
      <c r="Z141" s="240"/>
      <c r="AA141" s="246"/>
      <c r="AT141" s="247" t="s">
        <v>244</v>
      </c>
      <c r="AU141" s="247" t="s">
        <v>90</v>
      </c>
      <c r="AV141" s="11" t="s">
        <v>85</v>
      </c>
      <c r="AW141" s="11" t="s">
        <v>35</v>
      </c>
      <c r="AX141" s="11" t="s">
        <v>78</v>
      </c>
      <c r="AY141" s="247" t="s">
        <v>236</v>
      </c>
    </row>
    <row r="142" spans="2:51" s="12" customFormat="1" ht="16.5" customHeight="1">
      <c r="B142" s="248"/>
      <c r="C142" s="249"/>
      <c r="D142" s="249"/>
      <c r="E142" s="250" t="s">
        <v>21</v>
      </c>
      <c r="F142" s="251" t="s">
        <v>560</v>
      </c>
      <c r="G142" s="249"/>
      <c r="H142" s="249"/>
      <c r="I142" s="249"/>
      <c r="J142" s="249"/>
      <c r="K142" s="252">
        <v>5.5</v>
      </c>
      <c r="L142" s="249"/>
      <c r="M142" s="249"/>
      <c r="N142" s="249"/>
      <c r="O142" s="249"/>
      <c r="P142" s="249"/>
      <c r="Q142" s="249"/>
      <c r="R142" s="253"/>
      <c r="T142" s="254"/>
      <c r="U142" s="249"/>
      <c r="V142" s="249"/>
      <c r="W142" s="249"/>
      <c r="X142" s="249"/>
      <c r="Y142" s="249"/>
      <c r="Z142" s="249"/>
      <c r="AA142" s="255"/>
      <c r="AT142" s="256" t="s">
        <v>244</v>
      </c>
      <c r="AU142" s="256" t="s">
        <v>90</v>
      </c>
      <c r="AV142" s="12" t="s">
        <v>90</v>
      </c>
      <c r="AW142" s="12" t="s">
        <v>35</v>
      </c>
      <c r="AX142" s="12" t="s">
        <v>85</v>
      </c>
      <c r="AY142" s="256" t="s">
        <v>236</v>
      </c>
    </row>
    <row r="143" spans="2:65" s="1" customFormat="1" ht="38.25" customHeight="1">
      <c r="B143" s="48"/>
      <c r="C143" s="229" t="s">
        <v>260</v>
      </c>
      <c r="D143" s="229" t="s">
        <v>237</v>
      </c>
      <c r="E143" s="230" t="s">
        <v>382</v>
      </c>
      <c r="F143" s="231" t="s">
        <v>383</v>
      </c>
      <c r="G143" s="231"/>
      <c r="H143" s="231"/>
      <c r="I143" s="231"/>
      <c r="J143" s="232" t="s">
        <v>240</v>
      </c>
      <c r="K143" s="233">
        <v>5.5</v>
      </c>
      <c r="L143" s="234">
        <v>0</v>
      </c>
      <c r="M143" s="235"/>
      <c r="N143" s="233">
        <f>ROUND(L143*K143,2)</f>
        <v>0</v>
      </c>
      <c r="O143" s="233"/>
      <c r="P143" s="233"/>
      <c r="Q143" s="233"/>
      <c r="R143" s="50"/>
      <c r="T143" s="236" t="s">
        <v>21</v>
      </c>
      <c r="U143" s="58" t="s">
        <v>43</v>
      </c>
      <c r="V143" s="49"/>
      <c r="W143" s="237">
        <f>V143*K143</f>
        <v>0</v>
      </c>
      <c r="X143" s="237">
        <v>0</v>
      </c>
      <c r="Y143" s="237">
        <f>X143*K143</f>
        <v>0</v>
      </c>
      <c r="Z143" s="237">
        <v>0</v>
      </c>
      <c r="AA143" s="238">
        <f>Z143*K143</f>
        <v>0</v>
      </c>
      <c r="AR143" s="24" t="s">
        <v>241</v>
      </c>
      <c r="AT143" s="24" t="s">
        <v>237</v>
      </c>
      <c r="AU143" s="24" t="s">
        <v>90</v>
      </c>
      <c r="AY143" s="24" t="s">
        <v>236</v>
      </c>
      <c r="BE143" s="154">
        <f>IF(U143="základní",N143,0)</f>
        <v>0</v>
      </c>
      <c r="BF143" s="154">
        <f>IF(U143="snížená",N143,0)</f>
        <v>0</v>
      </c>
      <c r="BG143" s="154">
        <f>IF(U143="zákl. přenesená",N143,0)</f>
        <v>0</v>
      </c>
      <c r="BH143" s="154">
        <f>IF(U143="sníž. přenesená",N143,0)</f>
        <v>0</v>
      </c>
      <c r="BI143" s="154">
        <f>IF(U143="nulová",N143,0)</f>
        <v>0</v>
      </c>
      <c r="BJ143" s="24" t="s">
        <v>85</v>
      </c>
      <c r="BK143" s="154">
        <f>ROUND(L143*K143,2)</f>
        <v>0</v>
      </c>
      <c r="BL143" s="24" t="s">
        <v>241</v>
      </c>
      <c r="BM143" s="24" t="s">
        <v>603</v>
      </c>
    </row>
    <row r="144" spans="2:51" s="11" customFormat="1" ht="16.5" customHeight="1">
      <c r="B144" s="239"/>
      <c r="C144" s="240"/>
      <c r="D144" s="240"/>
      <c r="E144" s="241" t="s">
        <v>21</v>
      </c>
      <c r="F144" s="242" t="s">
        <v>249</v>
      </c>
      <c r="G144" s="243"/>
      <c r="H144" s="243"/>
      <c r="I144" s="243"/>
      <c r="J144" s="240"/>
      <c r="K144" s="241" t="s">
        <v>21</v>
      </c>
      <c r="L144" s="240"/>
      <c r="M144" s="240"/>
      <c r="N144" s="240"/>
      <c r="O144" s="240"/>
      <c r="P144" s="240"/>
      <c r="Q144" s="240"/>
      <c r="R144" s="244"/>
      <c r="T144" s="245"/>
      <c r="U144" s="240"/>
      <c r="V144" s="240"/>
      <c r="W144" s="240"/>
      <c r="X144" s="240"/>
      <c r="Y144" s="240"/>
      <c r="Z144" s="240"/>
      <c r="AA144" s="246"/>
      <c r="AT144" s="247" t="s">
        <v>244</v>
      </c>
      <c r="AU144" s="247" t="s">
        <v>90</v>
      </c>
      <c r="AV144" s="11" t="s">
        <v>85</v>
      </c>
      <c r="AW144" s="11" t="s">
        <v>35</v>
      </c>
      <c r="AX144" s="11" t="s">
        <v>78</v>
      </c>
      <c r="AY144" s="247" t="s">
        <v>236</v>
      </c>
    </row>
    <row r="145" spans="2:51" s="12" customFormat="1" ht="16.5" customHeight="1">
      <c r="B145" s="248"/>
      <c r="C145" s="249"/>
      <c r="D145" s="249"/>
      <c r="E145" s="250" t="s">
        <v>21</v>
      </c>
      <c r="F145" s="251" t="s">
        <v>560</v>
      </c>
      <c r="G145" s="249"/>
      <c r="H145" s="249"/>
      <c r="I145" s="249"/>
      <c r="J145" s="249"/>
      <c r="K145" s="252">
        <v>5.5</v>
      </c>
      <c r="L145" s="249"/>
      <c r="M145" s="249"/>
      <c r="N145" s="249"/>
      <c r="O145" s="249"/>
      <c r="P145" s="249"/>
      <c r="Q145" s="249"/>
      <c r="R145" s="253"/>
      <c r="T145" s="254"/>
      <c r="U145" s="249"/>
      <c r="V145" s="249"/>
      <c r="W145" s="249"/>
      <c r="X145" s="249"/>
      <c r="Y145" s="249"/>
      <c r="Z145" s="249"/>
      <c r="AA145" s="255"/>
      <c r="AT145" s="256" t="s">
        <v>244</v>
      </c>
      <c r="AU145" s="256" t="s">
        <v>90</v>
      </c>
      <c r="AV145" s="12" t="s">
        <v>90</v>
      </c>
      <c r="AW145" s="12" t="s">
        <v>35</v>
      </c>
      <c r="AX145" s="12" t="s">
        <v>85</v>
      </c>
      <c r="AY145" s="256" t="s">
        <v>236</v>
      </c>
    </row>
    <row r="146" spans="2:65" s="1" customFormat="1" ht="16.5" customHeight="1">
      <c r="B146" s="48"/>
      <c r="C146" s="271" t="s">
        <v>265</v>
      </c>
      <c r="D146" s="271" t="s">
        <v>385</v>
      </c>
      <c r="E146" s="272" t="s">
        <v>386</v>
      </c>
      <c r="F146" s="273" t="s">
        <v>387</v>
      </c>
      <c r="G146" s="273"/>
      <c r="H146" s="273"/>
      <c r="I146" s="273"/>
      <c r="J146" s="274" t="s">
        <v>344</v>
      </c>
      <c r="K146" s="275">
        <v>1.24</v>
      </c>
      <c r="L146" s="276">
        <v>0</v>
      </c>
      <c r="M146" s="277"/>
      <c r="N146" s="275">
        <f>ROUND(L146*K146,2)</f>
        <v>0</v>
      </c>
      <c r="O146" s="233"/>
      <c r="P146" s="233"/>
      <c r="Q146" s="233"/>
      <c r="R146" s="50"/>
      <c r="T146" s="236" t="s">
        <v>21</v>
      </c>
      <c r="U146" s="58" t="s">
        <v>43</v>
      </c>
      <c r="V146" s="49"/>
      <c r="W146" s="237">
        <f>V146*K146</f>
        <v>0</v>
      </c>
      <c r="X146" s="237">
        <v>1</v>
      </c>
      <c r="Y146" s="237">
        <f>X146*K146</f>
        <v>1.24</v>
      </c>
      <c r="Z146" s="237">
        <v>0</v>
      </c>
      <c r="AA146" s="238">
        <f>Z146*K146</f>
        <v>0</v>
      </c>
      <c r="AR146" s="24" t="s">
        <v>274</v>
      </c>
      <c r="AT146" s="24" t="s">
        <v>385</v>
      </c>
      <c r="AU146" s="24" t="s">
        <v>90</v>
      </c>
      <c r="AY146" s="24" t="s">
        <v>236</v>
      </c>
      <c r="BE146" s="154">
        <f>IF(U146="základní",N146,0)</f>
        <v>0</v>
      </c>
      <c r="BF146" s="154">
        <f>IF(U146="snížená",N146,0)</f>
        <v>0</v>
      </c>
      <c r="BG146" s="154">
        <f>IF(U146="zákl. přenesená",N146,0)</f>
        <v>0</v>
      </c>
      <c r="BH146" s="154">
        <f>IF(U146="sníž. přenesená",N146,0)</f>
        <v>0</v>
      </c>
      <c r="BI146" s="154">
        <f>IF(U146="nulová",N146,0)</f>
        <v>0</v>
      </c>
      <c r="BJ146" s="24" t="s">
        <v>85</v>
      </c>
      <c r="BK146" s="154">
        <f>ROUND(L146*K146,2)</f>
        <v>0</v>
      </c>
      <c r="BL146" s="24" t="s">
        <v>241</v>
      </c>
      <c r="BM146" s="24" t="s">
        <v>604</v>
      </c>
    </row>
    <row r="147" spans="2:51" s="12" customFormat="1" ht="16.5" customHeight="1">
      <c r="B147" s="248"/>
      <c r="C147" s="249"/>
      <c r="D147" s="249"/>
      <c r="E147" s="250" t="s">
        <v>21</v>
      </c>
      <c r="F147" s="267" t="s">
        <v>605</v>
      </c>
      <c r="G147" s="268"/>
      <c r="H147" s="268"/>
      <c r="I147" s="268"/>
      <c r="J147" s="249"/>
      <c r="K147" s="252">
        <v>1.24</v>
      </c>
      <c r="L147" s="249"/>
      <c r="M147" s="249"/>
      <c r="N147" s="249"/>
      <c r="O147" s="249"/>
      <c r="P147" s="249"/>
      <c r="Q147" s="249"/>
      <c r="R147" s="253"/>
      <c r="T147" s="254"/>
      <c r="U147" s="249"/>
      <c r="V147" s="249"/>
      <c r="W147" s="249"/>
      <c r="X147" s="249"/>
      <c r="Y147" s="249"/>
      <c r="Z147" s="249"/>
      <c r="AA147" s="255"/>
      <c r="AT147" s="256" t="s">
        <v>244</v>
      </c>
      <c r="AU147" s="256" t="s">
        <v>90</v>
      </c>
      <c r="AV147" s="12" t="s">
        <v>90</v>
      </c>
      <c r="AW147" s="12" t="s">
        <v>35</v>
      </c>
      <c r="AX147" s="12" t="s">
        <v>85</v>
      </c>
      <c r="AY147" s="256" t="s">
        <v>236</v>
      </c>
    </row>
    <row r="148" spans="2:65" s="1" customFormat="1" ht="25.5" customHeight="1">
      <c r="B148" s="48"/>
      <c r="C148" s="229" t="s">
        <v>269</v>
      </c>
      <c r="D148" s="229" t="s">
        <v>237</v>
      </c>
      <c r="E148" s="230" t="s">
        <v>390</v>
      </c>
      <c r="F148" s="231" t="s">
        <v>391</v>
      </c>
      <c r="G148" s="231"/>
      <c r="H148" s="231"/>
      <c r="I148" s="231"/>
      <c r="J148" s="232" t="s">
        <v>240</v>
      </c>
      <c r="K148" s="233">
        <v>5.5</v>
      </c>
      <c r="L148" s="234">
        <v>0</v>
      </c>
      <c r="M148" s="235"/>
      <c r="N148" s="233">
        <f>ROUND(L148*K148,2)</f>
        <v>0</v>
      </c>
      <c r="O148" s="233"/>
      <c r="P148" s="233"/>
      <c r="Q148" s="233"/>
      <c r="R148" s="50"/>
      <c r="T148" s="236" t="s">
        <v>21</v>
      </c>
      <c r="U148" s="58" t="s">
        <v>43</v>
      </c>
      <c r="V148" s="49"/>
      <c r="W148" s="237">
        <f>V148*K148</f>
        <v>0</v>
      </c>
      <c r="X148" s="237">
        <v>0</v>
      </c>
      <c r="Y148" s="237">
        <f>X148*K148</f>
        <v>0</v>
      </c>
      <c r="Z148" s="237">
        <v>0</v>
      </c>
      <c r="AA148" s="238">
        <f>Z148*K148</f>
        <v>0</v>
      </c>
      <c r="AR148" s="24" t="s">
        <v>241</v>
      </c>
      <c r="AT148" s="24" t="s">
        <v>237</v>
      </c>
      <c r="AU148" s="24" t="s">
        <v>90</v>
      </c>
      <c r="AY148" s="24" t="s">
        <v>236</v>
      </c>
      <c r="BE148" s="154">
        <f>IF(U148="základní",N148,0)</f>
        <v>0</v>
      </c>
      <c r="BF148" s="154">
        <f>IF(U148="snížená",N148,0)</f>
        <v>0</v>
      </c>
      <c r="BG148" s="154">
        <f>IF(U148="zákl. přenesená",N148,0)</f>
        <v>0</v>
      </c>
      <c r="BH148" s="154">
        <f>IF(U148="sníž. přenesená",N148,0)</f>
        <v>0</v>
      </c>
      <c r="BI148" s="154">
        <f>IF(U148="nulová",N148,0)</f>
        <v>0</v>
      </c>
      <c r="BJ148" s="24" t="s">
        <v>85</v>
      </c>
      <c r="BK148" s="154">
        <f>ROUND(L148*K148,2)</f>
        <v>0</v>
      </c>
      <c r="BL148" s="24" t="s">
        <v>241</v>
      </c>
      <c r="BM148" s="24" t="s">
        <v>606</v>
      </c>
    </row>
    <row r="149" spans="2:65" s="1" customFormat="1" ht="16.5" customHeight="1">
      <c r="B149" s="48"/>
      <c r="C149" s="271" t="s">
        <v>274</v>
      </c>
      <c r="D149" s="271" t="s">
        <v>385</v>
      </c>
      <c r="E149" s="272" t="s">
        <v>393</v>
      </c>
      <c r="F149" s="273" t="s">
        <v>394</v>
      </c>
      <c r="G149" s="273"/>
      <c r="H149" s="273"/>
      <c r="I149" s="273"/>
      <c r="J149" s="274" t="s">
        <v>395</v>
      </c>
      <c r="K149" s="275">
        <v>0.28</v>
      </c>
      <c r="L149" s="276">
        <v>0</v>
      </c>
      <c r="M149" s="277"/>
      <c r="N149" s="275">
        <f>ROUND(L149*K149,2)</f>
        <v>0</v>
      </c>
      <c r="O149" s="233"/>
      <c r="P149" s="233"/>
      <c r="Q149" s="233"/>
      <c r="R149" s="50"/>
      <c r="T149" s="236" t="s">
        <v>21</v>
      </c>
      <c r="U149" s="58" t="s">
        <v>43</v>
      </c>
      <c r="V149" s="49"/>
      <c r="W149" s="237">
        <f>V149*K149</f>
        <v>0</v>
      </c>
      <c r="X149" s="237">
        <v>0.001</v>
      </c>
      <c r="Y149" s="237">
        <f>X149*K149</f>
        <v>0.00028000000000000003</v>
      </c>
      <c r="Z149" s="237">
        <v>0</v>
      </c>
      <c r="AA149" s="238">
        <f>Z149*K149</f>
        <v>0</v>
      </c>
      <c r="AR149" s="24" t="s">
        <v>274</v>
      </c>
      <c r="AT149" s="24" t="s">
        <v>385</v>
      </c>
      <c r="AU149" s="24" t="s">
        <v>90</v>
      </c>
      <c r="AY149" s="24" t="s">
        <v>236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24" t="s">
        <v>85</v>
      </c>
      <c r="BK149" s="154">
        <f>ROUND(L149*K149,2)</f>
        <v>0</v>
      </c>
      <c r="BL149" s="24" t="s">
        <v>241</v>
      </c>
      <c r="BM149" s="24" t="s">
        <v>607</v>
      </c>
    </row>
    <row r="150" spans="2:51" s="12" customFormat="1" ht="16.5" customHeight="1">
      <c r="B150" s="248"/>
      <c r="C150" s="249"/>
      <c r="D150" s="249"/>
      <c r="E150" s="250" t="s">
        <v>21</v>
      </c>
      <c r="F150" s="267" t="s">
        <v>608</v>
      </c>
      <c r="G150" s="268"/>
      <c r="H150" s="268"/>
      <c r="I150" s="268"/>
      <c r="J150" s="249"/>
      <c r="K150" s="252">
        <v>0.28</v>
      </c>
      <c r="L150" s="249"/>
      <c r="M150" s="249"/>
      <c r="N150" s="249"/>
      <c r="O150" s="249"/>
      <c r="P150" s="249"/>
      <c r="Q150" s="249"/>
      <c r="R150" s="253"/>
      <c r="T150" s="254"/>
      <c r="U150" s="249"/>
      <c r="V150" s="249"/>
      <c r="W150" s="249"/>
      <c r="X150" s="249"/>
      <c r="Y150" s="249"/>
      <c r="Z150" s="249"/>
      <c r="AA150" s="255"/>
      <c r="AT150" s="256" t="s">
        <v>244</v>
      </c>
      <c r="AU150" s="256" t="s">
        <v>90</v>
      </c>
      <c r="AV150" s="12" t="s">
        <v>90</v>
      </c>
      <c r="AW150" s="12" t="s">
        <v>35</v>
      </c>
      <c r="AX150" s="12" t="s">
        <v>85</v>
      </c>
      <c r="AY150" s="256" t="s">
        <v>236</v>
      </c>
    </row>
    <row r="151" spans="2:63" s="10" customFormat="1" ht="29.85" customHeight="1">
      <c r="B151" s="215"/>
      <c r="C151" s="216"/>
      <c r="D151" s="226" t="s">
        <v>206</v>
      </c>
      <c r="E151" s="226"/>
      <c r="F151" s="226"/>
      <c r="G151" s="226"/>
      <c r="H151" s="226"/>
      <c r="I151" s="226"/>
      <c r="J151" s="226"/>
      <c r="K151" s="226"/>
      <c r="L151" s="226"/>
      <c r="M151" s="226"/>
      <c r="N151" s="227">
        <f>BK151</f>
        <v>0</v>
      </c>
      <c r="O151" s="228"/>
      <c r="P151" s="228"/>
      <c r="Q151" s="228"/>
      <c r="R151" s="219"/>
      <c r="T151" s="220"/>
      <c r="U151" s="216"/>
      <c r="V151" s="216"/>
      <c r="W151" s="221">
        <f>SUM(W152:W167)</f>
        <v>0</v>
      </c>
      <c r="X151" s="216"/>
      <c r="Y151" s="221">
        <f>SUM(Y152:Y167)</f>
        <v>0</v>
      </c>
      <c r="Z151" s="216"/>
      <c r="AA151" s="222">
        <f>SUM(AA152:AA167)</f>
        <v>114.82650000000001</v>
      </c>
      <c r="AR151" s="223" t="s">
        <v>85</v>
      </c>
      <c r="AT151" s="224" t="s">
        <v>77</v>
      </c>
      <c r="AU151" s="224" t="s">
        <v>85</v>
      </c>
      <c r="AY151" s="223" t="s">
        <v>236</v>
      </c>
      <c r="BK151" s="225">
        <f>SUM(BK152:BK167)</f>
        <v>0</v>
      </c>
    </row>
    <row r="152" spans="2:65" s="1" customFormat="1" ht="25.5" customHeight="1">
      <c r="B152" s="48"/>
      <c r="C152" s="229" t="s">
        <v>278</v>
      </c>
      <c r="D152" s="229" t="s">
        <v>237</v>
      </c>
      <c r="E152" s="230" t="s">
        <v>398</v>
      </c>
      <c r="F152" s="231" t="s">
        <v>399</v>
      </c>
      <c r="G152" s="231"/>
      <c r="H152" s="231"/>
      <c r="I152" s="231"/>
      <c r="J152" s="232" t="s">
        <v>240</v>
      </c>
      <c r="K152" s="233">
        <v>102.5</v>
      </c>
      <c r="L152" s="234">
        <v>0</v>
      </c>
      <c r="M152" s="235"/>
      <c r="N152" s="233">
        <f>ROUND(L152*K152,2)</f>
        <v>0</v>
      </c>
      <c r="O152" s="233"/>
      <c r="P152" s="233"/>
      <c r="Q152" s="233"/>
      <c r="R152" s="50"/>
      <c r="T152" s="236" t="s">
        <v>21</v>
      </c>
      <c r="U152" s="58" t="s">
        <v>43</v>
      </c>
      <c r="V152" s="49"/>
      <c r="W152" s="237">
        <f>V152*K152</f>
        <v>0</v>
      </c>
      <c r="X152" s="237">
        <v>0</v>
      </c>
      <c r="Y152" s="237">
        <f>X152*K152</f>
        <v>0</v>
      </c>
      <c r="Z152" s="237">
        <v>0.26</v>
      </c>
      <c r="AA152" s="238">
        <f>Z152*K152</f>
        <v>26.650000000000002</v>
      </c>
      <c r="AR152" s="24" t="s">
        <v>241</v>
      </c>
      <c r="AT152" s="24" t="s">
        <v>237</v>
      </c>
      <c r="AU152" s="24" t="s">
        <v>90</v>
      </c>
      <c r="AY152" s="24" t="s">
        <v>236</v>
      </c>
      <c r="BE152" s="154">
        <f>IF(U152="základní",N152,0)</f>
        <v>0</v>
      </c>
      <c r="BF152" s="154">
        <f>IF(U152="snížená",N152,0)</f>
        <v>0</v>
      </c>
      <c r="BG152" s="154">
        <f>IF(U152="zákl. přenesená",N152,0)</f>
        <v>0</v>
      </c>
      <c r="BH152" s="154">
        <f>IF(U152="sníž. přenesená",N152,0)</f>
        <v>0</v>
      </c>
      <c r="BI152" s="154">
        <f>IF(U152="nulová",N152,0)</f>
        <v>0</v>
      </c>
      <c r="BJ152" s="24" t="s">
        <v>85</v>
      </c>
      <c r="BK152" s="154">
        <f>ROUND(L152*K152,2)</f>
        <v>0</v>
      </c>
      <c r="BL152" s="24" t="s">
        <v>241</v>
      </c>
      <c r="BM152" s="24" t="s">
        <v>400</v>
      </c>
    </row>
    <row r="153" spans="2:51" s="11" customFormat="1" ht="16.5" customHeight="1">
      <c r="B153" s="239"/>
      <c r="C153" s="240"/>
      <c r="D153" s="240"/>
      <c r="E153" s="241" t="s">
        <v>21</v>
      </c>
      <c r="F153" s="242" t="s">
        <v>249</v>
      </c>
      <c r="G153" s="243"/>
      <c r="H153" s="243"/>
      <c r="I153" s="243"/>
      <c r="J153" s="240"/>
      <c r="K153" s="241" t="s">
        <v>21</v>
      </c>
      <c r="L153" s="240"/>
      <c r="M153" s="240"/>
      <c r="N153" s="240"/>
      <c r="O153" s="240"/>
      <c r="P153" s="240"/>
      <c r="Q153" s="240"/>
      <c r="R153" s="244"/>
      <c r="T153" s="245"/>
      <c r="U153" s="240"/>
      <c r="V153" s="240"/>
      <c r="W153" s="240"/>
      <c r="X153" s="240"/>
      <c r="Y153" s="240"/>
      <c r="Z153" s="240"/>
      <c r="AA153" s="246"/>
      <c r="AT153" s="247" t="s">
        <v>244</v>
      </c>
      <c r="AU153" s="247" t="s">
        <v>90</v>
      </c>
      <c r="AV153" s="11" t="s">
        <v>85</v>
      </c>
      <c r="AW153" s="11" t="s">
        <v>35</v>
      </c>
      <c r="AX153" s="11" t="s">
        <v>78</v>
      </c>
      <c r="AY153" s="247" t="s">
        <v>236</v>
      </c>
    </row>
    <row r="154" spans="2:51" s="12" customFormat="1" ht="16.5" customHeight="1">
      <c r="B154" s="248"/>
      <c r="C154" s="249"/>
      <c r="D154" s="249"/>
      <c r="E154" s="250" t="s">
        <v>21</v>
      </c>
      <c r="F154" s="251" t="s">
        <v>609</v>
      </c>
      <c r="G154" s="249"/>
      <c r="H154" s="249"/>
      <c r="I154" s="249"/>
      <c r="J154" s="249"/>
      <c r="K154" s="252">
        <v>102.5</v>
      </c>
      <c r="L154" s="249"/>
      <c r="M154" s="249"/>
      <c r="N154" s="249"/>
      <c r="O154" s="249"/>
      <c r="P154" s="249"/>
      <c r="Q154" s="249"/>
      <c r="R154" s="253"/>
      <c r="T154" s="254"/>
      <c r="U154" s="249"/>
      <c r="V154" s="249"/>
      <c r="W154" s="249"/>
      <c r="X154" s="249"/>
      <c r="Y154" s="249"/>
      <c r="Z154" s="249"/>
      <c r="AA154" s="255"/>
      <c r="AT154" s="256" t="s">
        <v>244</v>
      </c>
      <c r="AU154" s="256" t="s">
        <v>90</v>
      </c>
      <c r="AV154" s="12" t="s">
        <v>90</v>
      </c>
      <c r="AW154" s="12" t="s">
        <v>35</v>
      </c>
      <c r="AX154" s="12" t="s">
        <v>85</v>
      </c>
      <c r="AY154" s="256" t="s">
        <v>236</v>
      </c>
    </row>
    <row r="155" spans="2:65" s="1" customFormat="1" ht="25.5" customHeight="1">
      <c r="B155" s="48"/>
      <c r="C155" s="229" t="s">
        <v>170</v>
      </c>
      <c r="D155" s="229" t="s">
        <v>237</v>
      </c>
      <c r="E155" s="230" t="s">
        <v>401</v>
      </c>
      <c r="F155" s="231" t="s">
        <v>402</v>
      </c>
      <c r="G155" s="231"/>
      <c r="H155" s="231"/>
      <c r="I155" s="231"/>
      <c r="J155" s="232" t="s">
        <v>240</v>
      </c>
      <c r="K155" s="233">
        <v>53.1</v>
      </c>
      <c r="L155" s="234">
        <v>0</v>
      </c>
      <c r="M155" s="235"/>
      <c r="N155" s="233">
        <f>ROUND(L155*K155,2)</f>
        <v>0</v>
      </c>
      <c r="O155" s="233"/>
      <c r="P155" s="233"/>
      <c r="Q155" s="233"/>
      <c r="R155" s="50"/>
      <c r="T155" s="236" t="s">
        <v>21</v>
      </c>
      <c r="U155" s="58" t="s">
        <v>43</v>
      </c>
      <c r="V155" s="49"/>
      <c r="W155" s="237">
        <f>V155*K155</f>
        <v>0</v>
      </c>
      <c r="X155" s="237">
        <v>0</v>
      </c>
      <c r="Y155" s="237">
        <f>X155*K155</f>
        <v>0</v>
      </c>
      <c r="Z155" s="237">
        <v>0.22</v>
      </c>
      <c r="AA155" s="238">
        <f>Z155*K155</f>
        <v>11.682</v>
      </c>
      <c r="AR155" s="24" t="s">
        <v>241</v>
      </c>
      <c r="AT155" s="24" t="s">
        <v>237</v>
      </c>
      <c r="AU155" s="24" t="s">
        <v>90</v>
      </c>
      <c r="AY155" s="24" t="s">
        <v>236</v>
      </c>
      <c r="BE155" s="154">
        <f>IF(U155="základní",N155,0)</f>
        <v>0</v>
      </c>
      <c r="BF155" s="154">
        <f>IF(U155="snížená",N155,0)</f>
        <v>0</v>
      </c>
      <c r="BG155" s="154">
        <f>IF(U155="zákl. přenesená",N155,0)</f>
        <v>0</v>
      </c>
      <c r="BH155" s="154">
        <f>IF(U155="sníž. přenesená",N155,0)</f>
        <v>0</v>
      </c>
      <c r="BI155" s="154">
        <f>IF(U155="nulová",N155,0)</f>
        <v>0</v>
      </c>
      <c r="BJ155" s="24" t="s">
        <v>85</v>
      </c>
      <c r="BK155" s="154">
        <f>ROUND(L155*K155,2)</f>
        <v>0</v>
      </c>
      <c r="BL155" s="24" t="s">
        <v>241</v>
      </c>
      <c r="BM155" s="24" t="s">
        <v>403</v>
      </c>
    </row>
    <row r="156" spans="2:51" s="11" customFormat="1" ht="16.5" customHeight="1">
      <c r="B156" s="239"/>
      <c r="C156" s="240"/>
      <c r="D156" s="240"/>
      <c r="E156" s="241" t="s">
        <v>21</v>
      </c>
      <c r="F156" s="242" t="s">
        <v>249</v>
      </c>
      <c r="G156" s="243"/>
      <c r="H156" s="243"/>
      <c r="I156" s="243"/>
      <c r="J156" s="240"/>
      <c r="K156" s="241" t="s">
        <v>21</v>
      </c>
      <c r="L156" s="240"/>
      <c r="M156" s="240"/>
      <c r="N156" s="240"/>
      <c r="O156" s="240"/>
      <c r="P156" s="240"/>
      <c r="Q156" s="240"/>
      <c r="R156" s="244"/>
      <c r="T156" s="245"/>
      <c r="U156" s="240"/>
      <c r="V156" s="240"/>
      <c r="W156" s="240"/>
      <c r="X156" s="240"/>
      <c r="Y156" s="240"/>
      <c r="Z156" s="240"/>
      <c r="AA156" s="246"/>
      <c r="AT156" s="247" t="s">
        <v>244</v>
      </c>
      <c r="AU156" s="247" t="s">
        <v>90</v>
      </c>
      <c r="AV156" s="11" t="s">
        <v>85</v>
      </c>
      <c r="AW156" s="11" t="s">
        <v>35</v>
      </c>
      <c r="AX156" s="11" t="s">
        <v>78</v>
      </c>
      <c r="AY156" s="247" t="s">
        <v>236</v>
      </c>
    </row>
    <row r="157" spans="2:51" s="11" customFormat="1" ht="16.5" customHeight="1">
      <c r="B157" s="239"/>
      <c r="C157" s="240"/>
      <c r="D157" s="240"/>
      <c r="E157" s="241" t="s">
        <v>21</v>
      </c>
      <c r="F157" s="257" t="s">
        <v>404</v>
      </c>
      <c r="G157" s="240"/>
      <c r="H157" s="240"/>
      <c r="I157" s="240"/>
      <c r="J157" s="240"/>
      <c r="K157" s="241" t="s">
        <v>21</v>
      </c>
      <c r="L157" s="240"/>
      <c r="M157" s="240"/>
      <c r="N157" s="240"/>
      <c r="O157" s="240"/>
      <c r="P157" s="240"/>
      <c r="Q157" s="240"/>
      <c r="R157" s="244"/>
      <c r="T157" s="245"/>
      <c r="U157" s="240"/>
      <c r="V157" s="240"/>
      <c r="W157" s="240"/>
      <c r="X157" s="240"/>
      <c r="Y157" s="240"/>
      <c r="Z157" s="240"/>
      <c r="AA157" s="246"/>
      <c r="AT157" s="247" t="s">
        <v>244</v>
      </c>
      <c r="AU157" s="247" t="s">
        <v>90</v>
      </c>
      <c r="AV157" s="11" t="s">
        <v>85</v>
      </c>
      <c r="AW157" s="11" t="s">
        <v>35</v>
      </c>
      <c r="AX157" s="11" t="s">
        <v>78</v>
      </c>
      <c r="AY157" s="247" t="s">
        <v>236</v>
      </c>
    </row>
    <row r="158" spans="2:51" s="12" customFormat="1" ht="16.5" customHeight="1">
      <c r="B158" s="248"/>
      <c r="C158" s="249"/>
      <c r="D158" s="249"/>
      <c r="E158" s="250" t="s">
        <v>21</v>
      </c>
      <c r="F158" s="251" t="s">
        <v>610</v>
      </c>
      <c r="G158" s="249"/>
      <c r="H158" s="249"/>
      <c r="I158" s="249"/>
      <c r="J158" s="249"/>
      <c r="K158" s="252">
        <v>53.1</v>
      </c>
      <c r="L158" s="249"/>
      <c r="M158" s="249"/>
      <c r="N158" s="249"/>
      <c r="O158" s="249"/>
      <c r="P158" s="249"/>
      <c r="Q158" s="249"/>
      <c r="R158" s="253"/>
      <c r="T158" s="254"/>
      <c r="U158" s="249"/>
      <c r="V158" s="249"/>
      <c r="W158" s="249"/>
      <c r="X158" s="249"/>
      <c r="Y158" s="249"/>
      <c r="Z158" s="249"/>
      <c r="AA158" s="255"/>
      <c r="AT158" s="256" t="s">
        <v>244</v>
      </c>
      <c r="AU158" s="256" t="s">
        <v>90</v>
      </c>
      <c r="AV158" s="12" t="s">
        <v>90</v>
      </c>
      <c r="AW158" s="12" t="s">
        <v>35</v>
      </c>
      <c r="AX158" s="12" t="s">
        <v>85</v>
      </c>
      <c r="AY158" s="256" t="s">
        <v>236</v>
      </c>
    </row>
    <row r="159" spans="2:65" s="1" customFormat="1" ht="25.5" customHeight="1">
      <c r="B159" s="48"/>
      <c r="C159" s="229" t="s">
        <v>286</v>
      </c>
      <c r="D159" s="229" t="s">
        <v>237</v>
      </c>
      <c r="E159" s="230" t="s">
        <v>406</v>
      </c>
      <c r="F159" s="231" t="s">
        <v>407</v>
      </c>
      <c r="G159" s="231"/>
      <c r="H159" s="231"/>
      <c r="I159" s="231"/>
      <c r="J159" s="232" t="s">
        <v>240</v>
      </c>
      <c r="K159" s="233">
        <v>155.8</v>
      </c>
      <c r="L159" s="234">
        <v>0</v>
      </c>
      <c r="M159" s="235"/>
      <c r="N159" s="233">
        <f>ROUND(L159*K159,2)</f>
        <v>0</v>
      </c>
      <c r="O159" s="233"/>
      <c r="P159" s="233"/>
      <c r="Q159" s="233"/>
      <c r="R159" s="50"/>
      <c r="T159" s="236" t="s">
        <v>21</v>
      </c>
      <c r="U159" s="58" t="s">
        <v>43</v>
      </c>
      <c r="V159" s="49"/>
      <c r="W159" s="237">
        <f>V159*K159</f>
        <v>0</v>
      </c>
      <c r="X159" s="237">
        <v>0</v>
      </c>
      <c r="Y159" s="237">
        <f>X159*K159</f>
        <v>0</v>
      </c>
      <c r="Z159" s="237">
        <v>0.44</v>
      </c>
      <c r="AA159" s="238">
        <f>Z159*K159</f>
        <v>68.552</v>
      </c>
      <c r="AR159" s="24" t="s">
        <v>241</v>
      </c>
      <c r="AT159" s="24" t="s">
        <v>237</v>
      </c>
      <c r="AU159" s="24" t="s">
        <v>90</v>
      </c>
      <c r="AY159" s="24" t="s">
        <v>236</v>
      </c>
      <c r="BE159" s="154">
        <f>IF(U159="základní",N159,0)</f>
        <v>0</v>
      </c>
      <c r="BF159" s="154">
        <f>IF(U159="snížená",N159,0)</f>
        <v>0</v>
      </c>
      <c r="BG159" s="154">
        <f>IF(U159="zákl. přenesená",N159,0)</f>
        <v>0</v>
      </c>
      <c r="BH159" s="154">
        <f>IF(U159="sníž. přenesená",N159,0)</f>
        <v>0</v>
      </c>
      <c r="BI159" s="154">
        <f>IF(U159="nulová",N159,0)</f>
        <v>0</v>
      </c>
      <c r="BJ159" s="24" t="s">
        <v>85</v>
      </c>
      <c r="BK159" s="154">
        <f>ROUND(L159*K159,2)</f>
        <v>0</v>
      </c>
      <c r="BL159" s="24" t="s">
        <v>241</v>
      </c>
      <c r="BM159" s="24" t="s">
        <v>408</v>
      </c>
    </row>
    <row r="160" spans="2:51" s="11" customFormat="1" ht="16.5" customHeight="1">
      <c r="B160" s="239"/>
      <c r="C160" s="240"/>
      <c r="D160" s="240"/>
      <c r="E160" s="241" t="s">
        <v>21</v>
      </c>
      <c r="F160" s="242" t="s">
        <v>249</v>
      </c>
      <c r="G160" s="243"/>
      <c r="H160" s="243"/>
      <c r="I160" s="243"/>
      <c r="J160" s="240"/>
      <c r="K160" s="241" t="s">
        <v>21</v>
      </c>
      <c r="L160" s="240"/>
      <c r="M160" s="240"/>
      <c r="N160" s="240"/>
      <c r="O160" s="240"/>
      <c r="P160" s="240"/>
      <c r="Q160" s="240"/>
      <c r="R160" s="244"/>
      <c r="T160" s="245"/>
      <c r="U160" s="240"/>
      <c r="V160" s="240"/>
      <c r="W160" s="240"/>
      <c r="X160" s="240"/>
      <c r="Y160" s="240"/>
      <c r="Z160" s="240"/>
      <c r="AA160" s="246"/>
      <c r="AT160" s="247" t="s">
        <v>244</v>
      </c>
      <c r="AU160" s="247" t="s">
        <v>90</v>
      </c>
      <c r="AV160" s="11" t="s">
        <v>85</v>
      </c>
      <c r="AW160" s="11" t="s">
        <v>35</v>
      </c>
      <c r="AX160" s="11" t="s">
        <v>78</v>
      </c>
      <c r="AY160" s="247" t="s">
        <v>236</v>
      </c>
    </row>
    <row r="161" spans="2:51" s="11" customFormat="1" ht="16.5" customHeight="1">
      <c r="B161" s="239"/>
      <c r="C161" s="240"/>
      <c r="D161" s="240"/>
      <c r="E161" s="241" t="s">
        <v>21</v>
      </c>
      <c r="F161" s="257" t="s">
        <v>409</v>
      </c>
      <c r="G161" s="240"/>
      <c r="H161" s="240"/>
      <c r="I161" s="240"/>
      <c r="J161" s="240"/>
      <c r="K161" s="241" t="s">
        <v>21</v>
      </c>
      <c r="L161" s="240"/>
      <c r="M161" s="240"/>
      <c r="N161" s="240"/>
      <c r="O161" s="240"/>
      <c r="P161" s="240"/>
      <c r="Q161" s="240"/>
      <c r="R161" s="244"/>
      <c r="T161" s="245"/>
      <c r="U161" s="240"/>
      <c r="V161" s="240"/>
      <c r="W161" s="240"/>
      <c r="X161" s="240"/>
      <c r="Y161" s="240"/>
      <c r="Z161" s="240"/>
      <c r="AA161" s="246"/>
      <c r="AT161" s="247" t="s">
        <v>244</v>
      </c>
      <c r="AU161" s="247" t="s">
        <v>90</v>
      </c>
      <c r="AV161" s="11" t="s">
        <v>85</v>
      </c>
      <c r="AW161" s="11" t="s">
        <v>35</v>
      </c>
      <c r="AX161" s="11" t="s">
        <v>78</v>
      </c>
      <c r="AY161" s="247" t="s">
        <v>236</v>
      </c>
    </row>
    <row r="162" spans="2:51" s="11" customFormat="1" ht="16.5" customHeight="1">
      <c r="B162" s="239"/>
      <c r="C162" s="240"/>
      <c r="D162" s="240"/>
      <c r="E162" s="241" t="s">
        <v>21</v>
      </c>
      <c r="F162" s="257" t="s">
        <v>611</v>
      </c>
      <c r="G162" s="240"/>
      <c r="H162" s="240"/>
      <c r="I162" s="240"/>
      <c r="J162" s="240"/>
      <c r="K162" s="241" t="s">
        <v>21</v>
      </c>
      <c r="L162" s="240"/>
      <c r="M162" s="240"/>
      <c r="N162" s="240"/>
      <c r="O162" s="240"/>
      <c r="P162" s="240"/>
      <c r="Q162" s="240"/>
      <c r="R162" s="244"/>
      <c r="T162" s="245"/>
      <c r="U162" s="240"/>
      <c r="V162" s="240"/>
      <c r="W162" s="240"/>
      <c r="X162" s="240"/>
      <c r="Y162" s="240"/>
      <c r="Z162" s="240"/>
      <c r="AA162" s="246"/>
      <c r="AT162" s="247" t="s">
        <v>244</v>
      </c>
      <c r="AU162" s="247" t="s">
        <v>90</v>
      </c>
      <c r="AV162" s="11" t="s">
        <v>85</v>
      </c>
      <c r="AW162" s="11" t="s">
        <v>35</v>
      </c>
      <c r="AX162" s="11" t="s">
        <v>78</v>
      </c>
      <c r="AY162" s="247" t="s">
        <v>236</v>
      </c>
    </row>
    <row r="163" spans="2:51" s="12" customFormat="1" ht="16.5" customHeight="1">
      <c r="B163" s="248"/>
      <c r="C163" s="249"/>
      <c r="D163" s="249"/>
      <c r="E163" s="250" t="s">
        <v>21</v>
      </c>
      <c r="F163" s="251" t="s">
        <v>601</v>
      </c>
      <c r="G163" s="249"/>
      <c r="H163" s="249"/>
      <c r="I163" s="249"/>
      <c r="J163" s="249"/>
      <c r="K163" s="252">
        <v>155.8</v>
      </c>
      <c r="L163" s="249"/>
      <c r="M163" s="249"/>
      <c r="N163" s="249"/>
      <c r="O163" s="249"/>
      <c r="P163" s="249"/>
      <c r="Q163" s="249"/>
      <c r="R163" s="253"/>
      <c r="T163" s="254"/>
      <c r="U163" s="249"/>
      <c r="V163" s="249"/>
      <c r="W163" s="249"/>
      <c r="X163" s="249"/>
      <c r="Y163" s="249"/>
      <c r="Z163" s="249"/>
      <c r="AA163" s="255"/>
      <c r="AT163" s="256" t="s">
        <v>244</v>
      </c>
      <c r="AU163" s="256" t="s">
        <v>90</v>
      </c>
      <c r="AV163" s="12" t="s">
        <v>90</v>
      </c>
      <c r="AW163" s="12" t="s">
        <v>35</v>
      </c>
      <c r="AX163" s="12" t="s">
        <v>85</v>
      </c>
      <c r="AY163" s="256" t="s">
        <v>236</v>
      </c>
    </row>
    <row r="164" spans="2:65" s="1" customFormat="1" ht="25.5" customHeight="1">
      <c r="B164" s="48"/>
      <c r="C164" s="229" t="s">
        <v>290</v>
      </c>
      <c r="D164" s="229" t="s">
        <v>237</v>
      </c>
      <c r="E164" s="230" t="s">
        <v>410</v>
      </c>
      <c r="F164" s="231" t="s">
        <v>411</v>
      </c>
      <c r="G164" s="231"/>
      <c r="H164" s="231"/>
      <c r="I164" s="231"/>
      <c r="J164" s="232" t="s">
        <v>293</v>
      </c>
      <c r="K164" s="233">
        <v>36.5</v>
      </c>
      <c r="L164" s="234">
        <v>0</v>
      </c>
      <c r="M164" s="235"/>
      <c r="N164" s="233">
        <f>ROUND(L164*K164,2)</f>
        <v>0</v>
      </c>
      <c r="O164" s="233"/>
      <c r="P164" s="233"/>
      <c r="Q164" s="233"/>
      <c r="R164" s="50"/>
      <c r="T164" s="236" t="s">
        <v>21</v>
      </c>
      <c r="U164" s="58" t="s">
        <v>43</v>
      </c>
      <c r="V164" s="49"/>
      <c r="W164" s="237">
        <f>V164*K164</f>
        <v>0</v>
      </c>
      <c r="X164" s="237">
        <v>0</v>
      </c>
      <c r="Y164" s="237">
        <f>X164*K164</f>
        <v>0</v>
      </c>
      <c r="Z164" s="237">
        <v>0.205</v>
      </c>
      <c r="AA164" s="238">
        <f>Z164*K164</f>
        <v>7.4825</v>
      </c>
      <c r="AR164" s="24" t="s">
        <v>241</v>
      </c>
      <c r="AT164" s="24" t="s">
        <v>237</v>
      </c>
      <c r="AU164" s="24" t="s">
        <v>90</v>
      </c>
      <c r="AY164" s="24" t="s">
        <v>236</v>
      </c>
      <c r="BE164" s="154">
        <f>IF(U164="základní",N164,0)</f>
        <v>0</v>
      </c>
      <c r="BF164" s="154">
        <f>IF(U164="snížená",N164,0)</f>
        <v>0</v>
      </c>
      <c r="BG164" s="154">
        <f>IF(U164="zákl. přenesená",N164,0)</f>
        <v>0</v>
      </c>
      <c r="BH164" s="154">
        <f>IF(U164="sníž. přenesená",N164,0)</f>
        <v>0</v>
      </c>
      <c r="BI164" s="154">
        <f>IF(U164="nulová",N164,0)</f>
        <v>0</v>
      </c>
      <c r="BJ164" s="24" t="s">
        <v>85</v>
      </c>
      <c r="BK164" s="154">
        <f>ROUND(L164*K164,2)</f>
        <v>0</v>
      </c>
      <c r="BL164" s="24" t="s">
        <v>241</v>
      </c>
      <c r="BM164" s="24" t="s">
        <v>412</v>
      </c>
    </row>
    <row r="165" spans="2:51" s="11" customFormat="1" ht="16.5" customHeight="1">
      <c r="B165" s="239"/>
      <c r="C165" s="240"/>
      <c r="D165" s="240"/>
      <c r="E165" s="241" t="s">
        <v>21</v>
      </c>
      <c r="F165" s="242" t="s">
        <v>249</v>
      </c>
      <c r="G165" s="243"/>
      <c r="H165" s="243"/>
      <c r="I165" s="243"/>
      <c r="J165" s="240"/>
      <c r="K165" s="241" t="s">
        <v>21</v>
      </c>
      <c r="L165" s="240"/>
      <c r="M165" s="240"/>
      <c r="N165" s="240"/>
      <c r="O165" s="240"/>
      <c r="P165" s="240"/>
      <c r="Q165" s="240"/>
      <c r="R165" s="244"/>
      <c r="T165" s="245"/>
      <c r="U165" s="240"/>
      <c r="V165" s="240"/>
      <c r="W165" s="240"/>
      <c r="X165" s="240"/>
      <c r="Y165" s="240"/>
      <c r="Z165" s="240"/>
      <c r="AA165" s="246"/>
      <c r="AT165" s="247" t="s">
        <v>244</v>
      </c>
      <c r="AU165" s="247" t="s">
        <v>90</v>
      </c>
      <c r="AV165" s="11" t="s">
        <v>85</v>
      </c>
      <c r="AW165" s="11" t="s">
        <v>35</v>
      </c>
      <c r="AX165" s="11" t="s">
        <v>78</v>
      </c>
      <c r="AY165" s="247" t="s">
        <v>236</v>
      </c>
    </row>
    <row r="166" spans="2:51" s="12" customFormat="1" ht="16.5" customHeight="1">
      <c r="B166" s="248"/>
      <c r="C166" s="249"/>
      <c r="D166" s="249"/>
      <c r="E166" s="250" t="s">
        <v>21</v>
      </c>
      <c r="F166" s="251" t="s">
        <v>612</v>
      </c>
      <c r="G166" s="249"/>
      <c r="H166" s="249"/>
      <c r="I166" s="249"/>
      <c r="J166" s="249"/>
      <c r="K166" s="252">
        <v>36.5</v>
      </c>
      <c r="L166" s="249"/>
      <c r="M166" s="249"/>
      <c r="N166" s="249"/>
      <c r="O166" s="249"/>
      <c r="P166" s="249"/>
      <c r="Q166" s="249"/>
      <c r="R166" s="253"/>
      <c r="T166" s="254"/>
      <c r="U166" s="249"/>
      <c r="V166" s="249"/>
      <c r="W166" s="249"/>
      <c r="X166" s="249"/>
      <c r="Y166" s="249"/>
      <c r="Z166" s="249"/>
      <c r="AA166" s="255"/>
      <c r="AT166" s="256" t="s">
        <v>244</v>
      </c>
      <c r="AU166" s="256" t="s">
        <v>90</v>
      </c>
      <c r="AV166" s="12" t="s">
        <v>90</v>
      </c>
      <c r="AW166" s="12" t="s">
        <v>35</v>
      </c>
      <c r="AX166" s="12" t="s">
        <v>85</v>
      </c>
      <c r="AY166" s="256" t="s">
        <v>236</v>
      </c>
    </row>
    <row r="167" spans="2:65" s="1" customFormat="1" ht="16.5" customHeight="1">
      <c r="B167" s="48"/>
      <c r="C167" s="229" t="s">
        <v>300</v>
      </c>
      <c r="D167" s="229" t="s">
        <v>237</v>
      </c>
      <c r="E167" s="230" t="s">
        <v>413</v>
      </c>
      <c r="F167" s="231" t="s">
        <v>414</v>
      </c>
      <c r="G167" s="231"/>
      <c r="H167" s="231"/>
      <c r="I167" s="231"/>
      <c r="J167" s="232" t="s">
        <v>293</v>
      </c>
      <c r="K167" s="233">
        <v>11.5</v>
      </c>
      <c r="L167" s="234">
        <v>0</v>
      </c>
      <c r="M167" s="235"/>
      <c r="N167" s="233">
        <f>ROUND(L167*K167,2)</f>
        <v>0</v>
      </c>
      <c r="O167" s="233"/>
      <c r="P167" s="233"/>
      <c r="Q167" s="233"/>
      <c r="R167" s="50"/>
      <c r="T167" s="236" t="s">
        <v>21</v>
      </c>
      <c r="U167" s="58" t="s">
        <v>43</v>
      </c>
      <c r="V167" s="49"/>
      <c r="W167" s="237">
        <f>V167*K167</f>
        <v>0</v>
      </c>
      <c r="X167" s="237">
        <v>0</v>
      </c>
      <c r="Y167" s="237">
        <f>X167*K167</f>
        <v>0</v>
      </c>
      <c r="Z167" s="237">
        <v>0.04</v>
      </c>
      <c r="AA167" s="238">
        <f>Z167*K167</f>
        <v>0.46</v>
      </c>
      <c r="AR167" s="24" t="s">
        <v>241</v>
      </c>
      <c r="AT167" s="24" t="s">
        <v>237</v>
      </c>
      <c r="AU167" s="24" t="s">
        <v>90</v>
      </c>
      <c r="AY167" s="24" t="s">
        <v>236</v>
      </c>
      <c r="BE167" s="154">
        <f>IF(U167="základní",N167,0)</f>
        <v>0</v>
      </c>
      <c r="BF167" s="154">
        <f>IF(U167="snížená",N167,0)</f>
        <v>0</v>
      </c>
      <c r="BG167" s="154">
        <f>IF(U167="zákl. přenesená",N167,0)</f>
        <v>0</v>
      </c>
      <c r="BH167" s="154">
        <f>IF(U167="sníž. přenesená",N167,0)</f>
        <v>0</v>
      </c>
      <c r="BI167" s="154">
        <f>IF(U167="nulová",N167,0)</f>
        <v>0</v>
      </c>
      <c r="BJ167" s="24" t="s">
        <v>85</v>
      </c>
      <c r="BK167" s="154">
        <f>ROUND(L167*K167,2)</f>
        <v>0</v>
      </c>
      <c r="BL167" s="24" t="s">
        <v>241</v>
      </c>
      <c r="BM167" s="24" t="s">
        <v>613</v>
      </c>
    </row>
    <row r="168" spans="2:63" s="10" customFormat="1" ht="29.85" customHeight="1">
      <c r="B168" s="215"/>
      <c r="C168" s="216"/>
      <c r="D168" s="226" t="s">
        <v>207</v>
      </c>
      <c r="E168" s="226"/>
      <c r="F168" s="226"/>
      <c r="G168" s="226"/>
      <c r="H168" s="226"/>
      <c r="I168" s="226"/>
      <c r="J168" s="226"/>
      <c r="K168" s="226"/>
      <c r="L168" s="226"/>
      <c r="M168" s="226"/>
      <c r="N168" s="278">
        <f>BK168</f>
        <v>0</v>
      </c>
      <c r="O168" s="279"/>
      <c r="P168" s="279"/>
      <c r="Q168" s="279"/>
      <c r="R168" s="219"/>
      <c r="T168" s="220"/>
      <c r="U168" s="216"/>
      <c r="V168" s="216"/>
      <c r="W168" s="221">
        <f>SUM(W169:W201)</f>
        <v>0</v>
      </c>
      <c r="X168" s="216"/>
      <c r="Y168" s="221">
        <f>SUM(Y169:Y201)</f>
        <v>93.11281000000001</v>
      </c>
      <c r="Z168" s="216"/>
      <c r="AA168" s="222">
        <f>SUM(AA169:AA201)</f>
        <v>0</v>
      </c>
      <c r="AR168" s="223" t="s">
        <v>85</v>
      </c>
      <c r="AT168" s="224" t="s">
        <v>77</v>
      </c>
      <c r="AU168" s="224" t="s">
        <v>85</v>
      </c>
      <c r="AY168" s="223" t="s">
        <v>236</v>
      </c>
      <c r="BK168" s="225">
        <f>SUM(BK169:BK201)</f>
        <v>0</v>
      </c>
    </row>
    <row r="169" spans="2:65" s="1" customFormat="1" ht="16.5" customHeight="1">
      <c r="B169" s="48"/>
      <c r="C169" s="229" t="s">
        <v>305</v>
      </c>
      <c r="D169" s="229" t="s">
        <v>237</v>
      </c>
      <c r="E169" s="230" t="s">
        <v>416</v>
      </c>
      <c r="F169" s="231" t="s">
        <v>417</v>
      </c>
      <c r="G169" s="231"/>
      <c r="H169" s="231"/>
      <c r="I169" s="231"/>
      <c r="J169" s="232" t="s">
        <v>240</v>
      </c>
      <c r="K169" s="233">
        <v>155.8</v>
      </c>
      <c r="L169" s="234">
        <v>0</v>
      </c>
      <c r="M169" s="235"/>
      <c r="N169" s="233">
        <f>ROUND(L169*K169,2)</f>
        <v>0</v>
      </c>
      <c r="O169" s="233"/>
      <c r="P169" s="233"/>
      <c r="Q169" s="233"/>
      <c r="R169" s="50"/>
      <c r="T169" s="236" t="s">
        <v>21</v>
      </c>
      <c r="U169" s="58" t="s">
        <v>43</v>
      </c>
      <c r="V169" s="49"/>
      <c r="W169" s="237">
        <f>V169*K169</f>
        <v>0</v>
      </c>
      <c r="X169" s="237">
        <v>0.378</v>
      </c>
      <c r="Y169" s="237">
        <f>X169*K169</f>
        <v>58.8924</v>
      </c>
      <c r="Z169" s="237">
        <v>0</v>
      </c>
      <c r="AA169" s="238">
        <f>Z169*K169</f>
        <v>0</v>
      </c>
      <c r="AR169" s="24" t="s">
        <v>241</v>
      </c>
      <c r="AT169" s="24" t="s">
        <v>237</v>
      </c>
      <c r="AU169" s="24" t="s">
        <v>90</v>
      </c>
      <c r="AY169" s="24" t="s">
        <v>236</v>
      </c>
      <c r="BE169" s="154">
        <f>IF(U169="základní",N169,0)</f>
        <v>0</v>
      </c>
      <c r="BF169" s="154">
        <f>IF(U169="snížená",N169,0)</f>
        <v>0</v>
      </c>
      <c r="BG169" s="154">
        <f>IF(U169="zákl. přenesená",N169,0)</f>
        <v>0</v>
      </c>
      <c r="BH169" s="154">
        <f>IF(U169="sníž. přenesená",N169,0)</f>
        <v>0</v>
      </c>
      <c r="BI169" s="154">
        <f>IF(U169="nulová",N169,0)</f>
        <v>0</v>
      </c>
      <c r="BJ169" s="24" t="s">
        <v>85</v>
      </c>
      <c r="BK169" s="154">
        <f>ROUND(L169*K169,2)</f>
        <v>0</v>
      </c>
      <c r="BL169" s="24" t="s">
        <v>241</v>
      </c>
      <c r="BM169" s="24" t="s">
        <v>418</v>
      </c>
    </row>
    <row r="170" spans="2:51" s="11" customFormat="1" ht="16.5" customHeight="1">
      <c r="B170" s="239"/>
      <c r="C170" s="240"/>
      <c r="D170" s="240"/>
      <c r="E170" s="241" t="s">
        <v>21</v>
      </c>
      <c r="F170" s="242" t="s">
        <v>419</v>
      </c>
      <c r="G170" s="243"/>
      <c r="H170" s="243"/>
      <c r="I170" s="243"/>
      <c r="J170" s="240"/>
      <c r="K170" s="241" t="s">
        <v>21</v>
      </c>
      <c r="L170" s="240"/>
      <c r="M170" s="240"/>
      <c r="N170" s="240"/>
      <c r="O170" s="240"/>
      <c r="P170" s="240"/>
      <c r="Q170" s="240"/>
      <c r="R170" s="244"/>
      <c r="T170" s="245"/>
      <c r="U170" s="240"/>
      <c r="V170" s="240"/>
      <c r="W170" s="240"/>
      <c r="X170" s="240"/>
      <c r="Y170" s="240"/>
      <c r="Z170" s="240"/>
      <c r="AA170" s="246"/>
      <c r="AT170" s="247" t="s">
        <v>244</v>
      </c>
      <c r="AU170" s="247" t="s">
        <v>90</v>
      </c>
      <c r="AV170" s="11" t="s">
        <v>85</v>
      </c>
      <c r="AW170" s="11" t="s">
        <v>35</v>
      </c>
      <c r="AX170" s="11" t="s">
        <v>78</v>
      </c>
      <c r="AY170" s="247" t="s">
        <v>236</v>
      </c>
    </row>
    <row r="171" spans="2:51" s="11" customFormat="1" ht="16.5" customHeight="1">
      <c r="B171" s="239"/>
      <c r="C171" s="240"/>
      <c r="D171" s="240"/>
      <c r="E171" s="241" t="s">
        <v>21</v>
      </c>
      <c r="F171" s="257" t="s">
        <v>249</v>
      </c>
      <c r="G171" s="240"/>
      <c r="H171" s="240"/>
      <c r="I171" s="240"/>
      <c r="J171" s="240"/>
      <c r="K171" s="241" t="s">
        <v>21</v>
      </c>
      <c r="L171" s="240"/>
      <c r="M171" s="240"/>
      <c r="N171" s="240"/>
      <c r="O171" s="240"/>
      <c r="P171" s="240"/>
      <c r="Q171" s="240"/>
      <c r="R171" s="244"/>
      <c r="T171" s="245"/>
      <c r="U171" s="240"/>
      <c r="V171" s="240"/>
      <c r="W171" s="240"/>
      <c r="X171" s="240"/>
      <c r="Y171" s="240"/>
      <c r="Z171" s="240"/>
      <c r="AA171" s="246"/>
      <c r="AT171" s="247" t="s">
        <v>244</v>
      </c>
      <c r="AU171" s="247" t="s">
        <v>90</v>
      </c>
      <c r="AV171" s="11" t="s">
        <v>85</v>
      </c>
      <c r="AW171" s="11" t="s">
        <v>35</v>
      </c>
      <c r="AX171" s="11" t="s">
        <v>78</v>
      </c>
      <c r="AY171" s="247" t="s">
        <v>236</v>
      </c>
    </row>
    <row r="172" spans="2:51" s="12" customFormat="1" ht="16.5" customHeight="1">
      <c r="B172" s="248"/>
      <c r="C172" s="249"/>
      <c r="D172" s="249"/>
      <c r="E172" s="250" t="s">
        <v>21</v>
      </c>
      <c r="F172" s="251" t="s">
        <v>601</v>
      </c>
      <c r="G172" s="249"/>
      <c r="H172" s="249"/>
      <c r="I172" s="249"/>
      <c r="J172" s="249"/>
      <c r="K172" s="252">
        <v>155.8</v>
      </c>
      <c r="L172" s="249"/>
      <c r="M172" s="249"/>
      <c r="N172" s="249"/>
      <c r="O172" s="249"/>
      <c r="P172" s="249"/>
      <c r="Q172" s="249"/>
      <c r="R172" s="253"/>
      <c r="T172" s="254"/>
      <c r="U172" s="249"/>
      <c r="V172" s="249"/>
      <c r="W172" s="249"/>
      <c r="X172" s="249"/>
      <c r="Y172" s="249"/>
      <c r="Z172" s="249"/>
      <c r="AA172" s="255"/>
      <c r="AT172" s="256" t="s">
        <v>244</v>
      </c>
      <c r="AU172" s="256" t="s">
        <v>90</v>
      </c>
      <c r="AV172" s="12" t="s">
        <v>90</v>
      </c>
      <c r="AW172" s="12" t="s">
        <v>35</v>
      </c>
      <c r="AX172" s="12" t="s">
        <v>85</v>
      </c>
      <c r="AY172" s="256" t="s">
        <v>236</v>
      </c>
    </row>
    <row r="173" spans="2:65" s="1" customFormat="1" ht="38.25" customHeight="1">
      <c r="B173" s="48"/>
      <c r="C173" s="229" t="s">
        <v>11</v>
      </c>
      <c r="D173" s="229" t="s">
        <v>237</v>
      </c>
      <c r="E173" s="230" t="s">
        <v>420</v>
      </c>
      <c r="F173" s="231" t="s">
        <v>421</v>
      </c>
      <c r="G173" s="231"/>
      <c r="H173" s="231"/>
      <c r="I173" s="231"/>
      <c r="J173" s="232" t="s">
        <v>240</v>
      </c>
      <c r="K173" s="233">
        <v>155.8</v>
      </c>
      <c r="L173" s="234">
        <v>0</v>
      </c>
      <c r="M173" s="235"/>
      <c r="N173" s="233">
        <f>ROUND(L173*K173,2)</f>
        <v>0</v>
      </c>
      <c r="O173" s="233"/>
      <c r="P173" s="233"/>
      <c r="Q173" s="233"/>
      <c r="R173" s="50"/>
      <c r="T173" s="236" t="s">
        <v>21</v>
      </c>
      <c r="U173" s="58" t="s">
        <v>43</v>
      </c>
      <c r="V173" s="49"/>
      <c r="W173" s="237">
        <f>V173*K173</f>
        <v>0</v>
      </c>
      <c r="X173" s="237">
        <v>0.08425</v>
      </c>
      <c r="Y173" s="237">
        <f>X173*K173</f>
        <v>13.126150000000003</v>
      </c>
      <c r="Z173" s="237">
        <v>0</v>
      </c>
      <c r="AA173" s="238">
        <f>Z173*K173</f>
        <v>0</v>
      </c>
      <c r="AR173" s="24" t="s">
        <v>241</v>
      </c>
      <c r="AT173" s="24" t="s">
        <v>237</v>
      </c>
      <c r="AU173" s="24" t="s">
        <v>90</v>
      </c>
      <c r="AY173" s="24" t="s">
        <v>236</v>
      </c>
      <c r="BE173" s="154">
        <f>IF(U173="základní",N173,0)</f>
        <v>0</v>
      </c>
      <c r="BF173" s="154">
        <f>IF(U173="snížená",N173,0)</f>
        <v>0</v>
      </c>
      <c r="BG173" s="154">
        <f>IF(U173="zákl. přenesená",N173,0)</f>
        <v>0</v>
      </c>
      <c r="BH173" s="154">
        <f>IF(U173="sníž. přenesená",N173,0)</f>
        <v>0</v>
      </c>
      <c r="BI173" s="154">
        <f>IF(U173="nulová",N173,0)</f>
        <v>0</v>
      </c>
      <c r="BJ173" s="24" t="s">
        <v>85</v>
      </c>
      <c r="BK173" s="154">
        <f>ROUND(L173*K173,2)</f>
        <v>0</v>
      </c>
      <c r="BL173" s="24" t="s">
        <v>241</v>
      </c>
      <c r="BM173" s="24" t="s">
        <v>422</v>
      </c>
    </row>
    <row r="174" spans="2:51" s="11" customFormat="1" ht="16.5" customHeight="1">
      <c r="B174" s="239"/>
      <c r="C174" s="240"/>
      <c r="D174" s="240"/>
      <c r="E174" s="241" t="s">
        <v>21</v>
      </c>
      <c r="F174" s="242" t="s">
        <v>419</v>
      </c>
      <c r="G174" s="243"/>
      <c r="H174" s="243"/>
      <c r="I174" s="243"/>
      <c r="J174" s="240"/>
      <c r="K174" s="241" t="s">
        <v>21</v>
      </c>
      <c r="L174" s="240"/>
      <c r="M174" s="240"/>
      <c r="N174" s="240"/>
      <c r="O174" s="240"/>
      <c r="P174" s="240"/>
      <c r="Q174" s="240"/>
      <c r="R174" s="244"/>
      <c r="T174" s="245"/>
      <c r="U174" s="240"/>
      <c r="V174" s="240"/>
      <c r="W174" s="240"/>
      <c r="X174" s="240"/>
      <c r="Y174" s="240"/>
      <c r="Z174" s="240"/>
      <c r="AA174" s="246"/>
      <c r="AT174" s="247" t="s">
        <v>244</v>
      </c>
      <c r="AU174" s="247" t="s">
        <v>90</v>
      </c>
      <c r="AV174" s="11" t="s">
        <v>85</v>
      </c>
      <c r="AW174" s="11" t="s">
        <v>35</v>
      </c>
      <c r="AX174" s="11" t="s">
        <v>78</v>
      </c>
      <c r="AY174" s="247" t="s">
        <v>236</v>
      </c>
    </row>
    <row r="175" spans="2:51" s="11" customFormat="1" ht="16.5" customHeight="1">
      <c r="B175" s="239"/>
      <c r="C175" s="240"/>
      <c r="D175" s="240"/>
      <c r="E175" s="241" t="s">
        <v>21</v>
      </c>
      <c r="F175" s="257" t="s">
        <v>249</v>
      </c>
      <c r="G175" s="240"/>
      <c r="H175" s="240"/>
      <c r="I175" s="240"/>
      <c r="J175" s="240"/>
      <c r="K175" s="241" t="s">
        <v>21</v>
      </c>
      <c r="L175" s="240"/>
      <c r="M175" s="240"/>
      <c r="N175" s="240"/>
      <c r="O175" s="240"/>
      <c r="P175" s="240"/>
      <c r="Q175" s="240"/>
      <c r="R175" s="244"/>
      <c r="T175" s="245"/>
      <c r="U175" s="240"/>
      <c r="V175" s="240"/>
      <c r="W175" s="240"/>
      <c r="X175" s="240"/>
      <c r="Y175" s="240"/>
      <c r="Z175" s="240"/>
      <c r="AA175" s="246"/>
      <c r="AT175" s="247" t="s">
        <v>244</v>
      </c>
      <c r="AU175" s="247" t="s">
        <v>90</v>
      </c>
      <c r="AV175" s="11" t="s">
        <v>85</v>
      </c>
      <c r="AW175" s="11" t="s">
        <v>35</v>
      </c>
      <c r="AX175" s="11" t="s">
        <v>78</v>
      </c>
      <c r="AY175" s="247" t="s">
        <v>236</v>
      </c>
    </row>
    <row r="176" spans="2:51" s="12" customFormat="1" ht="16.5" customHeight="1">
      <c r="B176" s="248"/>
      <c r="C176" s="249"/>
      <c r="D176" s="249"/>
      <c r="E176" s="250" t="s">
        <v>21</v>
      </c>
      <c r="F176" s="251" t="s">
        <v>601</v>
      </c>
      <c r="G176" s="249"/>
      <c r="H176" s="249"/>
      <c r="I176" s="249"/>
      <c r="J176" s="249"/>
      <c r="K176" s="252">
        <v>155.8</v>
      </c>
      <c r="L176" s="249"/>
      <c r="M176" s="249"/>
      <c r="N176" s="249"/>
      <c r="O176" s="249"/>
      <c r="P176" s="249"/>
      <c r="Q176" s="249"/>
      <c r="R176" s="253"/>
      <c r="T176" s="254"/>
      <c r="U176" s="249"/>
      <c r="V176" s="249"/>
      <c r="W176" s="249"/>
      <c r="X176" s="249"/>
      <c r="Y176" s="249"/>
      <c r="Z176" s="249"/>
      <c r="AA176" s="255"/>
      <c r="AT176" s="256" t="s">
        <v>244</v>
      </c>
      <c r="AU176" s="256" t="s">
        <v>90</v>
      </c>
      <c r="AV176" s="12" t="s">
        <v>90</v>
      </c>
      <c r="AW176" s="12" t="s">
        <v>35</v>
      </c>
      <c r="AX176" s="12" t="s">
        <v>85</v>
      </c>
      <c r="AY176" s="256" t="s">
        <v>236</v>
      </c>
    </row>
    <row r="177" spans="2:65" s="1" customFormat="1" ht="25.5" customHeight="1">
      <c r="B177" s="48"/>
      <c r="C177" s="271" t="s">
        <v>315</v>
      </c>
      <c r="D177" s="271" t="s">
        <v>385</v>
      </c>
      <c r="E177" s="272" t="s">
        <v>423</v>
      </c>
      <c r="F177" s="273" t="s">
        <v>424</v>
      </c>
      <c r="G177" s="273"/>
      <c r="H177" s="273"/>
      <c r="I177" s="273"/>
      <c r="J177" s="274" t="s">
        <v>240</v>
      </c>
      <c r="K177" s="275">
        <v>97.64</v>
      </c>
      <c r="L177" s="276">
        <v>0</v>
      </c>
      <c r="M177" s="277"/>
      <c r="N177" s="275">
        <f>ROUND(L177*K177,2)</f>
        <v>0</v>
      </c>
      <c r="O177" s="233"/>
      <c r="P177" s="233"/>
      <c r="Q177" s="233"/>
      <c r="R177" s="50"/>
      <c r="T177" s="236" t="s">
        <v>21</v>
      </c>
      <c r="U177" s="58" t="s">
        <v>43</v>
      </c>
      <c r="V177" s="49"/>
      <c r="W177" s="237">
        <f>V177*K177</f>
        <v>0</v>
      </c>
      <c r="X177" s="237">
        <v>0.131</v>
      </c>
      <c r="Y177" s="237">
        <f>X177*K177</f>
        <v>12.790840000000001</v>
      </c>
      <c r="Z177" s="237">
        <v>0</v>
      </c>
      <c r="AA177" s="238">
        <f>Z177*K177</f>
        <v>0</v>
      </c>
      <c r="AR177" s="24" t="s">
        <v>274</v>
      </c>
      <c r="AT177" s="24" t="s">
        <v>385</v>
      </c>
      <c r="AU177" s="24" t="s">
        <v>90</v>
      </c>
      <c r="AY177" s="24" t="s">
        <v>236</v>
      </c>
      <c r="BE177" s="154">
        <f>IF(U177="základní",N177,0)</f>
        <v>0</v>
      </c>
      <c r="BF177" s="154">
        <f>IF(U177="snížená",N177,0)</f>
        <v>0</v>
      </c>
      <c r="BG177" s="154">
        <f>IF(U177="zákl. přenesená",N177,0)</f>
        <v>0</v>
      </c>
      <c r="BH177" s="154">
        <f>IF(U177="sníž. přenesená",N177,0)</f>
        <v>0</v>
      </c>
      <c r="BI177" s="154">
        <f>IF(U177="nulová",N177,0)</f>
        <v>0</v>
      </c>
      <c r="BJ177" s="24" t="s">
        <v>85</v>
      </c>
      <c r="BK177" s="154">
        <f>ROUND(L177*K177,2)</f>
        <v>0</v>
      </c>
      <c r="BL177" s="24" t="s">
        <v>241</v>
      </c>
      <c r="BM177" s="24" t="s">
        <v>425</v>
      </c>
    </row>
    <row r="178" spans="2:51" s="11" customFormat="1" ht="16.5" customHeight="1">
      <c r="B178" s="239"/>
      <c r="C178" s="240"/>
      <c r="D178" s="240"/>
      <c r="E178" s="241" t="s">
        <v>21</v>
      </c>
      <c r="F178" s="242" t="s">
        <v>419</v>
      </c>
      <c r="G178" s="243"/>
      <c r="H178" s="243"/>
      <c r="I178" s="243"/>
      <c r="J178" s="240"/>
      <c r="K178" s="241" t="s">
        <v>21</v>
      </c>
      <c r="L178" s="240"/>
      <c r="M178" s="240"/>
      <c r="N178" s="240"/>
      <c r="O178" s="240"/>
      <c r="P178" s="240"/>
      <c r="Q178" s="240"/>
      <c r="R178" s="244"/>
      <c r="T178" s="245"/>
      <c r="U178" s="240"/>
      <c r="V178" s="240"/>
      <c r="W178" s="240"/>
      <c r="X178" s="240"/>
      <c r="Y178" s="240"/>
      <c r="Z178" s="240"/>
      <c r="AA178" s="246"/>
      <c r="AT178" s="247" t="s">
        <v>244</v>
      </c>
      <c r="AU178" s="247" t="s">
        <v>90</v>
      </c>
      <c r="AV178" s="11" t="s">
        <v>85</v>
      </c>
      <c r="AW178" s="11" t="s">
        <v>35</v>
      </c>
      <c r="AX178" s="11" t="s">
        <v>78</v>
      </c>
      <c r="AY178" s="247" t="s">
        <v>236</v>
      </c>
    </row>
    <row r="179" spans="2:51" s="11" customFormat="1" ht="16.5" customHeight="1">
      <c r="B179" s="239"/>
      <c r="C179" s="240"/>
      <c r="D179" s="240"/>
      <c r="E179" s="241" t="s">
        <v>21</v>
      </c>
      <c r="F179" s="257" t="s">
        <v>249</v>
      </c>
      <c r="G179" s="240"/>
      <c r="H179" s="240"/>
      <c r="I179" s="240"/>
      <c r="J179" s="240"/>
      <c r="K179" s="241" t="s">
        <v>21</v>
      </c>
      <c r="L179" s="240"/>
      <c r="M179" s="240"/>
      <c r="N179" s="240"/>
      <c r="O179" s="240"/>
      <c r="P179" s="240"/>
      <c r="Q179" s="240"/>
      <c r="R179" s="244"/>
      <c r="T179" s="245"/>
      <c r="U179" s="240"/>
      <c r="V179" s="240"/>
      <c r="W179" s="240"/>
      <c r="X179" s="240"/>
      <c r="Y179" s="240"/>
      <c r="Z179" s="240"/>
      <c r="AA179" s="246"/>
      <c r="AT179" s="247" t="s">
        <v>244</v>
      </c>
      <c r="AU179" s="247" t="s">
        <v>90</v>
      </c>
      <c r="AV179" s="11" t="s">
        <v>85</v>
      </c>
      <c r="AW179" s="11" t="s">
        <v>35</v>
      </c>
      <c r="AX179" s="11" t="s">
        <v>78</v>
      </c>
      <c r="AY179" s="247" t="s">
        <v>236</v>
      </c>
    </row>
    <row r="180" spans="2:51" s="11" customFormat="1" ht="25.5" customHeight="1">
      <c r="B180" s="239"/>
      <c r="C180" s="240"/>
      <c r="D180" s="240"/>
      <c r="E180" s="241" t="s">
        <v>21</v>
      </c>
      <c r="F180" s="257" t="s">
        <v>539</v>
      </c>
      <c r="G180" s="240"/>
      <c r="H180" s="240"/>
      <c r="I180" s="240"/>
      <c r="J180" s="240"/>
      <c r="K180" s="241" t="s">
        <v>21</v>
      </c>
      <c r="L180" s="240"/>
      <c r="M180" s="240"/>
      <c r="N180" s="240"/>
      <c r="O180" s="240"/>
      <c r="P180" s="240"/>
      <c r="Q180" s="240"/>
      <c r="R180" s="244"/>
      <c r="T180" s="245"/>
      <c r="U180" s="240"/>
      <c r="V180" s="240"/>
      <c r="W180" s="240"/>
      <c r="X180" s="240"/>
      <c r="Y180" s="240"/>
      <c r="Z180" s="240"/>
      <c r="AA180" s="246"/>
      <c r="AT180" s="247" t="s">
        <v>244</v>
      </c>
      <c r="AU180" s="247" t="s">
        <v>90</v>
      </c>
      <c r="AV180" s="11" t="s">
        <v>85</v>
      </c>
      <c r="AW180" s="11" t="s">
        <v>35</v>
      </c>
      <c r="AX180" s="11" t="s">
        <v>78</v>
      </c>
      <c r="AY180" s="247" t="s">
        <v>236</v>
      </c>
    </row>
    <row r="181" spans="2:51" s="11" customFormat="1" ht="16.5" customHeight="1">
      <c r="B181" s="239"/>
      <c r="C181" s="240"/>
      <c r="D181" s="240"/>
      <c r="E181" s="241" t="s">
        <v>21</v>
      </c>
      <c r="F181" s="257" t="s">
        <v>540</v>
      </c>
      <c r="G181" s="240"/>
      <c r="H181" s="240"/>
      <c r="I181" s="240"/>
      <c r="J181" s="240"/>
      <c r="K181" s="241" t="s">
        <v>21</v>
      </c>
      <c r="L181" s="240"/>
      <c r="M181" s="240"/>
      <c r="N181" s="240"/>
      <c r="O181" s="240"/>
      <c r="P181" s="240"/>
      <c r="Q181" s="240"/>
      <c r="R181" s="244"/>
      <c r="T181" s="245"/>
      <c r="U181" s="240"/>
      <c r="V181" s="240"/>
      <c r="W181" s="240"/>
      <c r="X181" s="240"/>
      <c r="Y181" s="240"/>
      <c r="Z181" s="240"/>
      <c r="AA181" s="246"/>
      <c r="AT181" s="247" t="s">
        <v>244</v>
      </c>
      <c r="AU181" s="247" t="s">
        <v>90</v>
      </c>
      <c r="AV181" s="11" t="s">
        <v>85</v>
      </c>
      <c r="AW181" s="11" t="s">
        <v>35</v>
      </c>
      <c r="AX181" s="11" t="s">
        <v>78</v>
      </c>
      <c r="AY181" s="247" t="s">
        <v>236</v>
      </c>
    </row>
    <row r="182" spans="2:51" s="12" customFormat="1" ht="16.5" customHeight="1">
      <c r="B182" s="248"/>
      <c r="C182" s="249"/>
      <c r="D182" s="249"/>
      <c r="E182" s="250" t="s">
        <v>21</v>
      </c>
      <c r="F182" s="251" t="s">
        <v>614</v>
      </c>
      <c r="G182" s="249"/>
      <c r="H182" s="249"/>
      <c r="I182" s="249"/>
      <c r="J182" s="249"/>
      <c r="K182" s="252">
        <v>97.64</v>
      </c>
      <c r="L182" s="249"/>
      <c r="M182" s="249"/>
      <c r="N182" s="249"/>
      <c r="O182" s="249"/>
      <c r="P182" s="249"/>
      <c r="Q182" s="249"/>
      <c r="R182" s="253"/>
      <c r="T182" s="254"/>
      <c r="U182" s="249"/>
      <c r="V182" s="249"/>
      <c r="W182" s="249"/>
      <c r="X182" s="249"/>
      <c r="Y182" s="249"/>
      <c r="Z182" s="249"/>
      <c r="AA182" s="255"/>
      <c r="AT182" s="256" t="s">
        <v>244</v>
      </c>
      <c r="AU182" s="256" t="s">
        <v>90</v>
      </c>
      <c r="AV182" s="12" t="s">
        <v>90</v>
      </c>
      <c r="AW182" s="12" t="s">
        <v>35</v>
      </c>
      <c r="AX182" s="12" t="s">
        <v>85</v>
      </c>
      <c r="AY182" s="256" t="s">
        <v>236</v>
      </c>
    </row>
    <row r="183" spans="2:51" s="11" customFormat="1" ht="16.5" customHeight="1">
      <c r="B183" s="239"/>
      <c r="C183" s="240"/>
      <c r="D183" s="240"/>
      <c r="E183" s="241" t="s">
        <v>21</v>
      </c>
      <c r="F183" s="257" t="s">
        <v>427</v>
      </c>
      <c r="G183" s="240"/>
      <c r="H183" s="240"/>
      <c r="I183" s="240"/>
      <c r="J183" s="240"/>
      <c r="K183" s="241" t="s">
        <v>21</v>
      </c>
      <c r="L183" s="240"/>
      <c r="M183" s="240"/>
      <c r="N183" s="240"/>
      <c r="O183" s="240"/>
      <c r="P183" s="240"/>
      <c r="Q183" s="240"/>
      <c r="R183" s="244"/>
      <c r="T183" s="245"/>
      <c r="U183" s="240"/>
      <c r="V183" s="240"/>
      <c r="W183" s="240"/>
      <c r="X183" s="240"/>
      <c r="Y183" s="240"/>
      <c r="Z183" s="240"/>
      <c r="AA183" s="246"/>
      <c r="AT183" s="247" t="s">
        <v>244</v>
      </c>
      <c r="AU183" s="247" t="s">
        <v>90</v>
      </c>
      <c r="AV183" s="11" t="s">
        <v>85</v>
      </c>
      <c r="AW183" s="11" t="s">
        <v>35</v>
      </c>
      <c r="AX183" s="11" t="s">
        <v>78</v>
      </c>
      <c r="AY183" s="247" t="s">
        <v>236</v>
      </c>
    </row>
    <row r="184" spans="2:65" s="1" customFormat="1" ht="25.5" customHeight="1">
      <c r="B184" s="48"/>
      <c r="C184" s="271" t="s">
        <v>319</v>
      </c>
      <c r="D184" s="271" t="s">
        <v>385</v>
      </c>
      <c r="E184" s="272" t="s">
        <v>542</v>
      </c>
      <c r="F184" s="273" t="s">
        <v>543</v>
      </c>
      <c r="G184" s="273"/>
      <c r="H184" s="273"/>
      <c r="I184" s="273"/>
      <c r="J184" s="274" t="s">
        <v>240</v>
      </c>
      <c r="K184" s="275">
        <v>34.4</v>
      </c>
      <c r="L184" s="276">
        <v>0</v>
      </c>
      <c r="M184" s="277"/>
      <c r="N184" s="275">
        <f>ROUND(L184*K184,2)</f>
        <v>0</v>
      </c>
      <c r="O184" s="233"/>
      <c r="P184" s="233"/>
      <c r="Q184" s="233"/>
      <c r="R184" s="50"/>
      <c r="T184" s="236" t="s">
        <v>21</v>
      </c>
      <c r="U184" s="58" t="s">
        <v>43</v>
      </c>
      <c r="V184" s="49"/>
      <c r="W184" s="237">
        <f>V184*K184</f>
        <v>0</v>
      </c>
      <c r="X184" s="237">
        <v>0.13</v>
      </c>
      <c r="Y184" s="237">
        <f>X184*K184</f>
        <v>4.4719999999999995</v>
      </c>
      <c r="Z184" s="237">
        <v>0</v>
      </c>
      <c r="AA184" s="238">
        <f>Z184*K184</f>
        <v>0</v>
      </c>
      <c r="AR184" s="24" t="s">
        <v>274</v>
      </c>
      <c r="AT184" s="24" t="s">
        <v>385</v>
      </c>
      <c r="AU184" s="24" t="s">
        <v>90</v>
      </c>
      <c r="AY184" s="24" t="s">
        <v>236</v>
      </c>
      <c r="BE184" s="154">
        <f>IF(U184="základní",N184,0)</f>
        <v>0</v>
      </c>
      <c r="BF184" s="154">
        <f>IF(U184="snížená",N184,0)</f>
        <v>0</v>
      </c>
      <c r="BG184" s="154">
        <f>IF(U184="zákl. přenesená",N184,0)</f>
        <v>0</v>
      </c>
      <c r="BH184" s="154">
        <f>IF(U184="sníž. přenesená",N184,0)</f>
        <v>0</v>
      </c>
      <c r="BI184" s="154">
        <f>IF(U184="nulová",N184,0)</f>
        <v>0</v>
      </c>
      <c r="BJ184" s="24" t="s">
        <v>85</v>
      </c>
      <c r="BK184" s="154">
        <f>ROUND(L184*K184,2)</f>
        <v>0</v>
      </c>
      <c r="BL184" s="24" t="s">
        <v>241</v>
      </c>
      <c r="BM184" s="24" t="s">
        <v>430</v>
      </c>
    </row>
    <row r="185" spans="2:51" s="11" customFormat="1" ht="16.5" customHeight="1">
      <c r="B185" s="239"/>
      <c r="C185" s="240"/>
      <c r="D185" s="240"/>
      <c r="E185" s="241" t="s">
        <v>21</v>
      </c>
      <c r="F185" s="242" t="s">
        <v>419</v>
      </c>
      <c r="G185" s="243"/>
      <c r="H185" s="243"/>
      <c r="I185" s="243"/>
      <c r="J185" s="240"/>
      <c r="K185" s="241" t="s">
        <v>21</v>
      </c>
      <c r="L185" s="240"/>
      <c r="M185" s="240"/>
      <c r="N185" s="240"/>
      <c r="O185" s="240"/>
      <c r="P185" s="240"/>
      <c r="Q185" s="240"/>
      <c r="R185" s="244"/>
      <c r="T185" s="245"/>
      <c r="U185" s="240"/>
      <c r="V185" s="240"/>
      <c r="W185" s="240"/>
      <c r="X185" s="240"/>
      <c r="Y185" s="240"/>
      <c r="Z185" s="240"/>
      <c r="AA185" s="246"/>
      <c r="AT185" s="247" t="s">
        <v>244</v>
      </c>
      <c r="AU185" s="247" t="s">
        <v>90</v>
      </c>
      <c r="AV185" s="11" t="s">
        <v>85</v>
      </c>
      <c r="AW185" s="11" t="s">
        <v>35</v>
      </c>
      <c r="AX185" s="11" t="s">
        <v>78</v>
      </c>
      <c r="AY185" s="247" t="s">
        <v>236</v>
      </c>
    </row>
    <row r="186" spans="2:51" s="11" customFormat="1" ht="16.5" customHeight="1">
      <c r="B186" s="239"/>
      <c r="C186" s="240"/>
      <c r="D186" s="240"/>
      <c r="E186" s="241" t="s">
        <v>21</v>
      </c>
      <c r="F186" s="257" t="s">
        <v>249</v>
      </c>
      <c r="G186" s="240"/>
      <c r="H186" s="240"/>
      <c r="I186" s="240"/>
      <c r="J186" s="240"/>
      <c r="K186" s="241" t="s">
        <v>21</v>
      </c>
      <c r="L186" s="240"/>
      <c r="M186" s="240"/>
      <c r="N186" s="240"/>
      <c r="O186" s="240"/>
      <c r="P186" s="240"/>
      <c r="Q186" s="240"/>
      <c r="R186" s="244"/>
      <c r="T186" s="245"/>
      <c r="U186" s="240"/>
      <c r="V186" s="240"/>
      <c r="W186" s="240"/>
      <c r="X186" s="240"/>
      <c r="Y186" s="240"/>
      <c r="Z186" s="240"/>
      <c r="AA186" s="246"/>
      <c r="AT186" s="247" t="s">
        <v>244</v>
      </c>
      <c r="AU186" s="247" t="s">
        <v>90</v>
      </c>
      <c r="AV186" s="11" t="s">
        <v>85</v>
      </c>
      <c r="AW186" s="11" t="s">
        <v>35</v>
      </c>
      <c r="AX186" s="11" t="s">
        <v>78</v>
      </c>
      <c r="AY186" s="247" t="s">
        <v>236</v>
      </c>
    </row>
    <row r="187" spans="2:51" s="11" customFormat="1" ht="25.5" customHeight="1">
      <c r="B187" s="239"/>
      <c r="C187" s="240"/>
      <c r="D187" s="240"/>
      <c r="E187" s="241" t="s">
        <v>21</v>
      </c>
      <c r="F187" s="257" t="s">
        <v>544</v>
      </c>
      <c r="G187" s="240"/>
      <c r="H187" s="240"/>
      <c r="I187" s="240"/>
      <c r="J187" s="240"/>
      <c r="K187" s="241" t="s">
        <v>21</v>
      </c>
      <c r="L187" s="240"/>
      <c r="M187" s="240"/>
      <c r="N187" s="240"/>
      <c r="O187" s="240"/>
      <c r="P187" s="240"/>
      <c r="Q187" s="240"/>
      <c r="R187" s="244"/>
      <c r="T187" s="245"/>
      <c r="U187" s="240"/>
      <c r="V187" s="240"/>
      <c r="W187" s="240"/>
      <c r="X187" s="240"/>
      <c r="Y187" s="240"/>
      <c r="Z187" s="240"/>
      <c r="AA187" s="246"/>
      <c r="AT187" s="247" t="s">
        <v>244</v>
      </c>
      <c r="AU187" s="247" t="s">
        <v>90</v>
      </c>
      <c r="AV187" s="11" t="s">
        <v>85</v>
      </c>
      <c r="AW187" s="11" t="s">
        <v>35</v>
      </c>
      <c r="AX187" s="11" t="s">
        <v>78</v>
      </c>
      <c r="AY187" s="247" t="s">
        <v>236</v>
      </c>
    </row>
    <row r="188" spans="2:51" s="11" customFormat="1" ht="16.5" customHeight="1">
      <c r="B188" s="239"/>
      <c r="C188" s="240"/>
      <c r="D188" s="240"/>
      <c r="E188" s="241" t="s">
        <v>21</v>
      </c>
      <c r="F188" s="257" t="s">
        <v>540</v>
      </c>
      <c r="G188" s="240"/>
      <c r="H188" s="240"/>
      <c r="I188" s="240"/>
      <c r="J188" s="240"/>
      <c r="K188" s="241" t="s">
        <v>21</v>
      </c>
      <c r="L188" s="240"/>
      <c r="M188" s="240"/>
      <c r="N188" s="240"/>
      <c r="O188" s="240"/>
      <c r="P188" s="240"/>
      <c r="Q188" s="240"/>
      <c r="R188" s="244"/>
      <c r="T188" s="245"/>
      <c r="U188" s="240"/>
      <c r="V188" s="240"/>
      <c r="W188" s="240"/>
      <c r="X188" s="240"/>
      <c r="Y188" s="240"/>
      <c r="Z188" s="240"/>
      <c r="AA188" s="246"/>
      <c r="AT188" s="247" t="s">
        <v>244</v>
      </c>
      <c r="AU188" s="247" t="s">
        <v>90</v>
      </c>
      <c r="AV188" s="11" t="s">
        <v>85</v>
      </c>
      <c r="AW188" s="11" t="s">
        <v>35</v>
      </c>
      <c r="AX188" s="11" t="s">
        <v>78</v>
      </c>
      <c r="AY188" s="247" t="s">
        <v>236</v>
      </c>
    </row>
    <row r="189" spans="2:51" s="12" customFormat="1" ht="16.5" customHeight="1">
      <c r="B189" s="248"/>
      <c r="C189" s="249"/>
      <c r="D189" s="249"/>
      <c r="E189" s="250" t="s">
        <v>21</v>
      </c>
      <c r="F189" s="251" t="s">
        <v>615</v>
      </c>
      <c r="G189" s="249"/>
      <c r="H189" s="249"/>
      <c r="I189" s="249"/>
      <c r="J189" s="249"/>
      <c r="K189" s="252">
        <v>34.4</v>
      </c>
      <c r="L189" s="249"/>
      <c r="M189" s="249"/>
      <c r="N189" s="249"/>
      <c r="O189" s="249"/>
      <c r="P189" s="249"/>
      <c r="Q189" s="249"/>
      <c r="R189" s="253"/>
      <c r="T189" s="254"/>
      <c r="U189" s="249"/>
      <c r="V189" s="249"/>
      <c r="W189" s="249"/>
      <c r="X189" s="249"/>
      <c r="Y189" s="249"/>
      <c r="Z189" s="249"/>
      <c r="AA189" s="255"/>
      <c r="AT189" s="256" t="s">
        <v>244</v>
      </c>
      <c r="AU189" s="256" t="s">
        <v>90</v>
      </c>
      <c r="AV189" s="12" t="s">
        <v>90</v>
      </c>
      <c r="AW189" s="12" t="s">
        <v>35</v>
      </c>
      <c r="AX189" s="12" t="s">
        <v>85</v>
      </c>
      <c r="AY189" s="256" t="s">
        <v>236</v>
      </c>
    </row>
    <row r="190" spans="2:51" s="11" customFormat="1" ht="16.5" customHeight="1">
      <c r="B190" s="239"/>
      <c r="C190" s="240"/>
      <c r="D190" s="240"/>
      <c r="E190" s="241" t="s">
        <v>21</v>
      </c>
      <c r="F190" s="257" t="s">
        <v>427</v>
      </c>
      <c r="G190" s="240"/>
      <c r="H190" s="240"/>
      <c r="I190" s="240"/>
      <c r="J190" s="240"/>
      <c r="K190" s="241" t="s">
        <v>21</v>
      </c>
      <c r="L190" s="240"/>
      <c r="M190" s="240"/>
      <c r="N190" s="240"/>
      <c r="O190" s="240"/>
      <c r="P190" s="240"/>
      <c r="Q190" s="240"/>
      <c r="R190" s="244"/>
      <c r="T190" s="245"/>
      <c r="U190" s="240"/>
      <c r="V190" s="240"/>
      <c r="W190" s="240"/>
      <c r="X190" s="240"/>
      <c r="Y190" s="240"/>
      <c r="Z190" s="240"/>
      <c r="AA190" s="246"/>
      <c r="AT190" s="247" t="s">
        <v>244</v>
      </c>
      <c r="AU190" s="247" t="s">
        <v>90</v>
      </c>
      <c r="AV190" s="11" t="s">
        <v>85</v>
      </c>
      <c r="AW190" s="11" t="s">
        <v>35</v>
      </c>
      <c r="AX190" s="11" t="s">
        <v>78</v>
      </c>
      <c r="AY190" s="247" t="s">
        <v>236</v>
      </c>
    </row>
    <row r="191" spans="2:65" s="1" customFormat="1" ht="25.5" customHeight="1">
      <c r="B191" s="48"/>
      <c r="C191" s="271" t="s">
        <v>324</v>
      </c>
      <c r="D191" s="271" t="s">
        <v>385</v>
      </c>
      <c r="E191" s="272" t="s">
        <v>428</v>
      </c>
      <c r="F191" s="273" t="s">
        <v>429</v>
      </c>
      <c r="G191" s="273"/>
      <c r="H191" s="273"/>
      <c r="I191" s="273"/>
      <c r="J191" s="274" t="s">
        <v>240</v>
      </c>
      <c r="K191" s="275">
        <v>4.74</v>
      </c>
      <c r="L191" s="276">
        <v>0</v>
      </c>
      <c r="M191" s="277"/>
      <c r="N191" s="275">
        <f>ROUND(L191*K191,2)</f>
        <v>0</v>
      </c>
      <c r="O191" s="233"/>
      <c r="P191" s="233"/>
      <c r="Q191" s="233"/>
      <c r="R191" s="50"/>
      <c r="T191" s="236" t="s">
        <v>21</v>
      </c>
      <c r="U191" s="58" t="s">
        <v>43</v>
      </c>
      <c r="V191" s="49"/>
      <c r="W191" s="237">
        <f>V191*K191</f>
        <v>0</v>
      </c>
      <c r="X191" s="237">
        <v>0.131</v>
      </c>
      <c r="Y191" s="237">
        <f>X191*K191</f>
        <v>0.62094</v>
      </c>
      <c r="Z191" s="237">
        <v>0</v>
      </c>
      <c r="AA191" s="238">
        <f>Z191*K191</f>
        <v>0</v>
      </c>
      <c r="AR191" s="24" t="s">
        <v>274</v>
      </c>
      <c r="AT191" s="24" t="s">
        <v>385</v>
      </c>
      <c r="AU191" s="24" t="s">
        <v>90</v>
      </c>
      <c r="AY191" s="24" t="s">
        <v>236</v>
      </c>
      <c r="BE191" s="154">
        <f>IF(U191="základní",N191,0)</f>
        <v>0</v>
      </c>
      <c r="BF191" s="154">
        <f>IF(U191="snížená",N191,0)</f>
        <v>0</v>
      </c>
      <c r="BG191" s="154">
        <f>IF(U191="zákl. přenesená",N191,0)</f>
        <v>0</v>
      </c>
      <c r="BH191" s="154">
        <f>IF(U191="sníž. přenesená",N191,0)</f>
        <v>0</v>
      </c>
      <c r="BI191" s="154">
        <f>IF(U191="nulová",N191,0)</f>
        <v>0</v>
      </c>
      <c r="BJ191" s="24" t="s">
        <v>85</v>
      </c>
      <c r="BK191" s="154">
        <f>ROUND(L191*K191,2)</f>
        <v>0</v>
      </c>
      <c r="BL191" s="24" t="s">
        <v>241</v>
      </c>
      <c r="BM191" s="24" t="s">
        <v>616</v>
      </c>
    </row>
    <row r="192" spans="2:51" s="12" customFormat="1" ht="16.5" customHeight="1">
      <c r="B192" s="248"/>
      <c r="C192" s="249"/>
      <c r="D192" s="249"/>
      <c r="E192" s="250" t="s">
        <v>21</v>
      </c>
      <c r="F192" s="267" t="s">
        <v>617</v>
      </c>
      <c r="G192" s="268"/>
      <c r="H192" s="268"/>
      <c r="I192" s="268"/>
      <c r="J192" s="249"/>
      <c r="K192" s="252">
        <v>4.74</v>
      </c>
      <c r="L192" s="249"/>
      <c r="M192" s="249"/>
      <c r="N192" s="249"/>
      <c r="O192" s="249"/>
      <c r="P192" s="249"/>
      <c r="Q192" s="249"/>
      <c r="R192" s="253"/>
      <c r="T192" s="254"/>
      <c r="U192" s="249"/>
      <c r="V192" s="249"/>
      <c r="W192" s="249"/>
      <c r="X192" s="249"/>
      <c r="Y192" s="249"/>
      <c r="Z192" s="249"/>
      <c r="AA192" s="255"/>
      <c r="AT192" s="256" t="s">
        <v>244</v>
      </c>
      <c r="AU192" s="256" t="s">
        <v>90</v>
      </c>
      <c r="AV192" s="12" t="s">
        <v>90</v>
      </c>
      <c r="AW192" s="12" t="s">
        <v>35</v>
      </c>
      <c r="AX192" s="12" t="s">
        <v>85</v>
      </c>
      <c r="AY192" s="256" t="s">
        <v>236</v>
      </c>
    </row>
    <row r="193" spans="2:51" s="11" customFormat="1" ht="16.5" customHeight="1">
      <c r="B193" s="239"/>
      <c r="C193" s="240"/>
      <c r="D193" s="240"/>
      <c r="E193" s="241" t="s">
        <v>21</v>
      </c>
      <c r="F193" s="257" t="s">
        <v>427</v>
      </c>
      <c r="G193" s="240"/>
      <c r="H193" s="240"/>
      <c r="I193" s="240"/>
      <c r="J193" s="240"/>
      <c r="K193" s="241" t="s">
        <v>21</v>
      </c>
      <c r="L193" s="240"/>
      <c r="M193" s="240"/>
      <c r="N193" s="240"/>
      <c r="O193" s="240"/>
      <c r="P193" s="240"/>
      <c r="Q193" s="240"/>
      <c r="R193" s="244"/>
      <c r="T193" s="245"/>
      <c r="U193" s="240"/>
      <c r="V193" s="240"/>
      <c r="W193" s="240"/>
      <c r="X193" s="240"/>
      <c r="Y193" s="240"/>
      <c r="Z193" s="240"/>
      <c r="AA193" s="246"/>
      <c r="AT193" s="247" t="s">
        <v>244</v>
      </c>
      <c r="AU193" s="247" t="s">
        <v>90</v>
      </c>
      <c r="AV193" s="11" t="s">
        <v>85</v>
      </c>
      <c r="AW193" s="11" t="s">
        <v>35</v>
      </c>
      <c r="AX193" s="11" t="s">
        <v>78</v>
      </c>
      <c r="AY193" s="247" t="s">
        <v>236</v>
      </c>
    </row>
    <row r="194" spans="2:65" s="1" customFormat="1" ht="25.5" customHeight="1">
      <c r="B194" s="48"/>
      <c r="C194" s="271" t="s">
        <v>329</v>
      </c>
      <c r="D194" s="271" t="s">
        <v>385</v>
      </c>
      <c r="E194" s="272" t="s">
        <v>432</v>
      </c>
      <c r="F194" s="273" t="s">
        <v>433</v>
      </c>
      <c r="G194" s="273"/>
      <c r="H194" s="273"/>
      <c r="I194" s="273"/>
      <c r="J194" s="274" t="s">
        <v>240</v>
      </c>
      <c r="K194" s="275">
        <v>21.12</v>
      </c>
      <c r="L194" s="276">
        <v>0</v>
      </c>
      <c r="M194" s="277"/>
      <c r="N194" s="275">
        <f>ROUND(L194*K194,2)</f>
        <v>0</v>
      </c>
      <c r="O194" s="233"/>
      <c r="P194" s="233"/>
      <c r="Q194" s="233"/>
      <c r="R194" s="50"/>
      <c r="T194" s="236" t="s">
        <v>21</v>
      </c>
      <c r="U194" s="58" t="s">
        <v>43</v>
      </c>
      <c r="V194" s="49"/>
      <c r="W194" s="237">
        <f>V194*K194</f>
        <v>0</v>
      </c>
      <c r="X194" s="237">
        <v>0.131</v>
      </c>
      <c r="Y194" s="237">
        <f>X194*K194</f>
        <v>2.7667200000000003</v>
      </c>
      <c r="Z194" s="237">
        <v>0</v>
      </c>
      <c r="AA194" s="238">
        <f>Z194*K194</f>
        <v>0</v>
      </c>
      <c r="AR194" s="24" t="s">
        <v>274</v>
      </c>
      <c r="AT194" s="24" t="s">
        <v>385</v>
      </c>
      <c r="AU194" s="24" t="s">
        <v>90</v>
      </c>
      <c r="AY194" s="24" t="s">
        <v>236</v>
      </c>
      <c r="BE194" s="154">
        <f>IF(U194="základní",N194,0)</f>
        <v>0</v>
      </c>
      <c r="BF194" s="154">
        <f>IF(U194="snížená",N194,0)</f>
        <v>0</v>
      </c>
      <c r="BG194" s="154">
        <f>IF(U194="zákl. přenesená",N194,0)</f>
        <v>0</v>
      </c>
      <c r="BH194" s="154">
        <f>IF(U194="sníž. přenesená",N194,0)</f>
        <v>0</v>
      </c>
      <c r="BI194" s="154">
        <f>IF(U194="nulová",N194,0)</f>
        <v>0</v>
      </c>
      <c r="BJ194" s="24" t="s">
        <v>85</v>
      </c>
      <c r="BK194" s="154">
        <f>ROUND(L194*K194,2)</f>
        <v>0</v>
      </c>
      <c r="BL194" s="24" t="s">
        <v>241</v>
      </c>
      <c r="BM194" s="24" t="s">
        <v>434</v>
      </c>
    </row>
    <row r="195" spans="2:51" s="11" customFormat="1" ht="16.5" customHeight="1">
      <c r="B195" s="239"/>
      <c r="C195" s="240"/>
      <c r="D195" s="240"/>
      <c r="E195" s="241" t="s">
        <v>21</v>
      </c>
      <c r="F195" s="242" t="s">
        <v>419</v>
      </c>
      <c r="G195" s="243"/>
      <c r="H195" s="243"/>
      <c r="I195" s="243"/>
      <c r="J195" s="240"/>
      <c r="K195" s="241" t="s">
        <v>21</v>
      </c>
      <c r="L195" s="240"/>
      <c r="M195" s="240"/>
      <c r="N195" s="240"/>
      <c r="O195" s="240"/>
      <c r="P195" s="240"/>
      <c r="Q195" s="240"/>
      <c r="R195" s="244"/>
      <c r="T195" s="245"/>
      <c r="U195" s="240"/>
      <c r="V195" s="240"/>
      <c r="W195" s="240"/>
      <c r="X195" s="240"/>
      <c r="Y195" s="240"/>
      <c r="Z195" s="240"/>
      <c r="AA195" s="246"/>
      <c r="AT195" s="247" t="s">
        <v>244</v>
      </c>
      <c r="AU195" s="247" t="s">
        <v>90</v>
      </c>
      <c r="AV195" s="11" t="s">
        <v>85</v>
      </c>
      <c r="AW195" s="11" t="s">
        <v>35</v>
      </c>
      <c r="AX195" s="11" t="s">
        <v>78</v>
      </c>
      <c r="AY195" s="247" t="s">
        <v>236</v>
      </c>
    </row>
    <row r="196" spans="2:51" s="11" customFormat="1" ht="16.5" customHeight="1">
      <c r="B196" s="239"/>
      <c r="C196" s="240"/>
      <c r="D196" s="240"/>
      <c r="E196" s="241" t="s">
        <v>21</v>
      </c>
      <c r="F196" s="257" t="s">
        <v>249</v>
      </c>
      <c r="G196" s="240"/>
      <c r="H196" s="240"/>
      <c r="I196" s="240"/>
      <c r="J196" s="240"/>
      <c r="K196" s="241" t="s">
        <v>21</v>
      </c>
      <c r="L196" s="240"/>
      <c r="M196" s="240"/>
      <c r="N196" s="240"/>
      <c r="O196" s="240"/>
      <c r="P196" s="240"/>
      <c r="Q196" s="240"/>
      <c r="R196" s="244"/>
      <c r="T196" s="245"/>
      <c r="U196" s="240"/>
      <c r="V196" s="240"/>
      <c r="W196" s="240"/>
      <c r="X196" s="240"/>
      <c r="Y196" s="240"/>
      <c r="Z196" s="240"/>
      <c r="AA196" s="246"/>
      <c r="AT196" s="247" t="s">
        <v>244</v>
      </c>
      <c r="AU196" s="247" t="s">
        <v>90</v>
      </c>
      <c r="AV196" s="11" t="s">
        <v>85</v>
      </c>
      <c r="AW196" s="11" t="s">
        <v>35</v>
      </c>
      <c r="AX196" s="11" t="s">
        <v>78</v>
      </c>
      <c r="AY196" s="247" t="s">
        <v>236</v>
      </c>
    </row>
    <row r="197" spans="2:51" s="12" customFormat="1" ht="16.5" customHeight="1">
      <c r="B197" s="248"/>
      <c r="C197" s="249"/>
      <c r="D197" s="249"/>
      <c r="E197" s="250" t="s">
        <v>21</v>
      </c>
      <c r="F197" s="251" t="s">
        <v>618</v>
      </c>
      <c r="G197" s="249"/>
      <c r="H197" s="249"/>
      <c r="I197" s="249"/>
      <c r="J197" s="249"/>
      <c r="K197" s="252">
        <v>21.12</v>
      </c>
      <c r="L197" s="249"/>
      <c r="M197" s="249"/>
      <c r="N197" s="249"/>
      <c r="O197" s="249"/>
      <c r="P197" s="249"/>
      <c r="Q197" s="249"/>
      <c r="R197" s="253"/>
      <c r="T197" s="254"/>
      <c r="U197" s="249"/>
      <c r="V197" s="249"/>
      <c r="W197" s="249"/>
      <c r="X197" s="249"/>
      <c r="Y197" s="249"/>
      <c r="Z197" s="249"/>
      <c r="AA197" s="255"/>
      <c r="AT197" s="256" t="s">
        <v>244</v>
      </c>
      <c r="AU197" s="256" t="s">
        <v>90</v>
      </c>
      <c r="AV197" s="12" t="s">
        <v>90</v>
      </c>
      <c r="AW197" s="12" t="s">
        <v>35</v>
      </c>
      <c r="AX197" s="12" t="s">
        <v>85</v>
      </c>
      <c r="AY197" s="256" t="s">
        <v>236</v>
      </c>
    </row>
    <row r="198" spans="2:51" s="11" customFormat="1" ht="16.5" customHeight="1">
      <c r="B198" s="239"/>
      <c r="C198" s="240"/>
      <c r="D198" s="240"/>
      <c r="E198" s="241" t="s">
        <v>21</v>
      </c>
      <c r="F198" s="257" t="s">
        <v>427</v>
      </c>
      <c r="G198" s="240"/>
      <c r="H198" s="240"/>
      <c r="I198" s="240"/>
      <c r="J198" s="240"/>
      <c r="K198" s="241" t="s">
        <v>21</v>
      </c>
      <c r="L198" s="240"/>
      <c r="M198" s="240"/>
      <c r="N198" s="240"/>
      <c r="O198" s="240"/>
      <c r="P198" s="240"/>
      <c r="Q198" s="240"/>
      <c r="R198" s="244"/>
      <c r="T198" s="245"/>
      <c r="U198" s="240"/>
      <c r="V198" s="240"/>
      <c r="W198" s="240"/>
      <c r="X198" s="240"/>
      <c r="Y198" s="240"/>
      <c r="Z198" s="240"/>
      <c r="AA198" s="246"/>
      <c r="AT198" s="247" t="s">
        <v>244</v>
      </c>
      <c r="AU198" s="247" t="s">
        <v>90</v>
      </c>
      <c r="AV198" s="11" t="s">
        <v>85</v>
      </c>
      <c r="AW198" s="11" t="s">
        <v>35</v>
      </c>
      <c r="AX198" s="11" t="s">
        <v>78</v>
      </c>
      <c r="AY198" s="247" t="s">
        <v>236</v>
      </c>
    </row>
    <row r="199" spans="2:65" s="1" customFormat="1" ht="38.25" customHeight="1">
      <c r="B199" s="48"/>
      <c r="C199" s="271" t="s">
        <v>333</v>
      </c>
      <c r="D199" s="271" t="s">
        <v>385</v>
      </c>
      <c r="E199" s="272" t="s">
        <v>619</v>
      </c>
      <c r="F199" s="273" t="s">
        <v>620</v>
      </c>
      <c r="G199" s="273"/>
      <c r="H199" s="273"/>
      <c r="I199" s="273"/>
      <c r="J199" s="274" t="s">
        <v>240</v>
      </c>
      <c r="K199" s="275">
        <v>2.58</v>
      </c>
      <c r="L199" s="276">
        <v>0</v>
      </c>
      <c r="M199" s="277"/>
      <c r="N199" s="275">
        <f>ROUND(L199*K199,2)</f>
        <v>0</v>
      </c>
      <c r="O199" s="233"/>
      <c r="P199" s="233"/>
      <c r="Q199" s="233"/>
      <c r="R199" s="50"/>
      <c r="T199" s="236" t="s">
        <v>21</v>
      </c>
      <c r="U199" s="58" t="s">
        <v>43</v>
      </c>
      <c r="V199" s="49"/>
      <c r="W199" s="237">
        <f>V199*K199</f>
        <v>0</v>
      </c>
      <c r="X199" s="237">
        <v>0.172</v>
      </c>
      <c r="Y199" s="237">
        <f>X199*K199</f>
        <v>0.44376</v>
      </c>
      <c r="Z199" s="237">
        <v>0</v>
      </c>
      <c r="AA199" s="238">
        <f>Z199*K199</f>
        <v>0</v>
      </c>
      <c r="AR199" s="24" t="s">
        <v>274</v>
      </c>
      <c r="AT199" s="24" t="s">
        <v>385</v>
      </c>
      <c r="AU199" s="24" t="s">
        <v>90</v>
      </c>
      <c r="AY199" s="24" t="s">
        <v>236</v>
      </c>
      <c r="BE199" s="154">
        <f>IF(U199="základní",N199,0)</f>
        <v>0</v>
      </c>
      <c r="BF199" s="154">
        <f>IF(U199="snížená",N199,0)</f>
        <v>0</v>
      </c>
      <c r="BG199" s="154">
        <f>IF(U199="zákl. přenesená",N199,0)</f>
        <v>0</v>
      </c>
      <c r="BH199" s="154">
        <f>IF(U199="sníž. přenesená",N199,0)</f>
        <v>0</v>
      </c>
      <c r="BI199" s="154">
        <f>IF(U199="nulová",N199,0)</f>
        <v>0</v>
      </c>
      <c r="BJ199" s="24" t="s">
        <v>85</v>
      </c>
      <c r="BK199" s="154">
        <f>ROUND(L199*K199,2)</f>
        <v>0</v>
      </c>
      <c r="BL199" s="24" t="s">
        <v>241</v>
      </c>
      <c r="BM199" s="24" t="s">
        <v>621</v>
      </c>
    </row>
    <row r="200" spans="2:51" s="12" customFormat="1" ht="16.5" customHeight="1">
      <c r="B200" s="248"/>
      <c r="C200" s="249"/>
      <c r="D200" s="249"/>
      <c r="E200" s="250" t="s">
        <v>21</v>
      </c>
      <c r="F200" s="267" t="s">
        <v>622</v>
      </c>
      <c r="G200" s="268"/>
      <c r="H200" s="268"/>
      <c r="I200" s="268"/>
      <c r="J200" s="249"/>
      <c r="K200" s="252">
        <v>2.58</v>
      </c>
      <c r="L200" s="249"/>
      <c r="M200" s="249"/>
      <c r="N200" s="249"/>
      <c r="O200" s="249"/>
      <c r="P200" s="249"/>
      <c r="Q200" s="249"/>
      <c r="R200" s="253"/>
      <c r="T200" s="254"/>
      <c r="U200" s="249"/>
      <c r="V200" s="249"/>
      <c r="W200" s="249"/>
      <c r="X200" s="249"/>
      <c r="Y200" s="249"/>
      <c r="Z200" s="249"/>
      <c r="AA200" s="255"/>
      <c r="AT200" s="256" t="s">
        <v>244</v>
      </c>
      <c r="AU200" s="256" t="s">
        <v>90</v>
      </c>
      <c r="AV200" s="12" t="s">
        <v>90</v>
      </c>
      <c r="AW200" s="12" t="s">
        <v>35</v>
      </c>
      <c r="AX200" s="12" t="s">
        <v>85</v>
      </c>
      <c r="AY200" s="256" t="s">
        <v>236</v>
      </c>
    </row>
    <row r="201" spans="2:51" s="11" customFormat="1" ht="16.5" customHeight="1">
      <c r="B201" s="239"/>
      <c r="C201" s="240"/>
      <c r="D201" s="240"/>
      <c r="E201" s="241" t="s">
        <v>21</v>
      </c>
      <c r="F201" s="257" t="s">
        <v>427</v>
      </c>
      <c r="G201" s="240"/>
      <c r="H201" s="240"/>
      <c r="I201" s="240"/>
      <c r="J201" s="240"/>
      <c r="K201" s="241" t="s">
        <v>21</v>
      </c>
      <c r="L201" s="240"/>
      <c r="M201" s="240"/>
      <c r="N201" s="240"/>
      <c r="O201" s="240"/>
      <c r="P201" s="240"/>
      <c r="Q201" s="240"/>
      <c r="R201" s="244"/>
      <c r="T201" s="245"/>
      <c r="U201" s="240"/>
      <c r="V201" s="240"/>
      <c r="W201" s="240"/>
      <c r="X201" s="240"/>
      <c r="Y201" s="240"/>
      <c r="Z201" s="240"/>
      <c r="AA201" s="246"/>
      <c r="AT201" s="247" t="s">
        <v>244</v>
      </c>
      <c r="AU201" s="247" t="s">
        <v>90</v>
      </c>
      <c r="AV201" s="11" t="s">
        <v>85</v>
      </c>
      <c r="AW201" s="11" t="s">
        <v>35</v>
      </c>
      <c r="AX201" s="11" t="s">
        <v>78</v>
      </c>
      <c r="AY201" s="247" t="s">
        <v>236</v>
      </c>
    </row>
    <row r="202" spans="2:63" s="10" customFormat="1" ht="29.85" customHeight="1">
      <c r="B202" s="215"/>
      <c r="C202" s="216"/>
      <c r="D202" s="226" t="s">
        <v>208</v>
      </c>
      <c r="E202" s="226"/>
      <c r="F202" s="226"/>
      <c r="G202" s="226"/>
      <c r="H202" s="226"/>
      <c r="I202" s="226"/>
      <c r="J202" s="226"/>
      <c r="K202" s="226"/>
      <c r="L202" s="226"/>
      <c r="M202" s="226"/>
      <c r="N202" s="227">
        <f>BK202</f>
        <v>0</v>
      </c>
      <c r="O202" s="228"/>
      <c r="P202" s="228"/>
      <c r="Q202" s="228"/>
      <c r="R202" s="219"/>
      <c r="T202" s="220"/>
      <c r="U202" s="216"/>
      <c r="V202" s="216"/>
      <c r="W202" s="221">
        <f>SUM(W203:W221)</f>
        <v>0</v>
      </c>
      <c r="X202" s="216"/>
      <c r="Y202" s="221">
        <f>SUM(Y203:Y221)</f>
        <v>11.7552</v>
      </c>
      <c r="Z202" s="216"/>
      <c r="AA202" s="222">
        <f>SUM(AA203:AA221)</f>
        <v>0</v>
      </c>
      <c r="AR202" s="223" t="s">
        <v>85</v>
      </c>
      <c r="AT202" s="224" t="s">
        <v>77</v>
      </c>
      <c r="AU202" s="224" t="s">
        <v>85</v>
      </c>
      <c r="AY202" s="223" t="s">
        <v>236</v>
      </c>
      <c r="BK202" s="225">
        <f>SUM(BK203:BK221)</f>
        <v>0</v>
      </c>
    </row>
    <row r="203" spans="2:65" s="1" customFormat="1" ht="25.5" customHeight="1">
      <c r="B203" s="48"/>
      <c r="C203" s="229" t="s">
        <v>10</v>
      </c>
      <c r="D203" s="229" t="s">
        <v>237</v>
      </c>
      <c r="E203" s="230" t="s">
        <v>436</v>
      </c>
      <c r="F203" s="231" t="s">
        <v>437</v>
      </c>
      <c r="G203" s="231"/>
      <c r="H203" s="231"/>
      <c r="I203" s="231"/>
      <c r="J203" s="232" t="s">
        <v>438</v>
      </c>
      <c r="K203" s="233">
        <v>4</v>
      </c>
      <c r="L203" s="234">
        <v>0</v>
      </c>
      <c r="M203" s="235"/>
      <c r="N203" s="233">
        <f>ROUND(L203*K203,2)</f>
        <v>0</v>
      </c>
      <c r="O203" s="233"/>
      <c r="P203" s="233"/>
      <c r="Q203" s="233"/>
      <c r="R203" s="50"/>
      <c r="T203" s="236" t="s">
        <v>21</v>
      </c>
      <c r="U203" s="58" t="s">
        <v>43</v>
      </c>
      <c r="V203" s="49"/>
      <c r="W203" s="237">
        <f>V203*K203</f>
        <v>0</v>
      </c>
      <c r="X203" s="237">
        <v>0.0007</v>
      </c>
      <c r="Y203" s="237">
        <f>X203*K203</f>
        <v>0.0028</v>
      </c>
      <c r="Z203" s="237">
        <v>0</v>
      </c>
      <c r="AA203" s="238">
        <f>Z203*K203</f>
        <v>0</v>
      </c>
      <c r="AR203" s="24" t="s">
        <v>241</v>
      </c>
      <c r="AT203" s="24" t="s">
        <v>237</v>
      </c>
      <c r="AU203" s="24" t="s">
        <v>90</v>
      </c>
      <c r="AY203" s="24" t="s">
        <v>236</v>
      </c>
      <c r="BE203" s="154">
        <f>IF(U203="základní",N203,0)</f>
        <v>0</v>
      </c>
      <c r="BF203" s="154">
        <f>IF(U203="snížená",N203,0)</f>
        <v>0</v>
      </c>
      <c r="BG203" s="154">
        <f>IF(U203="zákl. přenesená",N203,0)</f>
        <v>0</v>
      </c>
      <c r="BH203" s="154">
        <f>IF(U203="sníž. přenesená",N203,0)</f>
        <v>0</v>
      </c>
      <c r="BI203" s="154">
        <f>IF(U203="nulová",N203,0)</f>
        <v>0</v>
      </c>
      <c r="BJ203" s="24" t="s">
        <v>85</v>
      </c>
      <c r="BK203" s="154">
        <f>ROUND(L203*K203,2)</f>
        <v>0</v>
      </c>
      <c r="BL203" s="24" t="s">
        <v>241</v>
      </c>
      <c r="BM203" s="24" t="s">
        <v>623</v>
      </c>
    </row>
    <row r="204" spans="2:51" s="11" customFormat="1" ht="25.5" customHeight="1">
      <c r="B204" s="239"/>
      <c r="C204" s="240"/>
      <c r="D204" s="240"/>
      <c r="E204" s="241" t="s">
        <v>21</v>
      </c>
      <c r="F204" s="242" t="s">
        <v>440</v>
      </c>
      <c r="G204" s="243"/>
      <c r="H204" s="243"/>
      <c r="I204" s="243"/>
      <c r="J204" s="240"/>
      <c r="K204" s="241" t="s">
        <v>21</v>
      </c>
      <c r="L204" s="240"/>
      <c r="M204" s="240"/>
      <c r="N204" s="240"/>
      <c r="O204" s="240"/>
      <c r="P204" s="240"/>
      <c r="Q204" s="240"/>
      <c r="R204" s="244"/>
      <c r="T204" s="245"/>
      <c r="U204" s="240"/>
      <c r="V204" s="240"/>
      <c r="W204" s="240"/>
      <c r="X204" s="240"/>
      <c r="Y204" s="240"/>
      <c r="Z204" s="240"/>
      <c r="AA204" s="246"/>
      <c r="AT204" s="247" t="s">
        <v>244</v>
      </c>
      <c r="AU204" s="247" t="s">
        <v>90</v>
      </c>
      <c r="AV204" s="11" t="s">
        <v>85</v>
      </c>
      <c r="AW204" s="11" t="s">
        <v>35</v>
      </c>
      <c r="AX204" s="11" t="s">
        <v>78</v>
      </c>
      <c r="AY204" s="247" t="s">
        <v>236</v>
      </c>
    </row>
    <row r="205" spans="2:51" s="12" customFormat="1" ht="16.5" customHeight="1">
      <c r="B205" s="248"/>
      <c r="C205" s="249"/>
      <c r="D205" s="249"/>
      <c r="E205" s="250" t="s">
        <v>21</v>
      </c>
      <c r="F205" s="251" t="s">
        <v>241</v>
      </c>
      <c r="G205" s="249"/>
      <c r="H205" s="249"/>
      <c r="I205" s="249"/>
      <c r="J205" s="249"/>
      <c r="K205" s="252">
        <v>4</v>
      </c>
      <c r="L205" s="249"/>
      <c r="M205" s="249"/>
      <c r="N205" s="249"/>
      <c r="O205" s="249"/>
      <c r="P205" s="249"/>
      <c r="Q205" s="249"/>
      <c r="R205" s="253"/>
      <c r="T205" s="254"/>
      <c r="U205" s="249"/>
      <c r="V205" s="249"/>
      <c r="W205" s="249"/>
      <c r="X205" s="249"/>
      <c r="Y205" s="249"/>
      <c r="Z205" s="249"/>
      <c r="AA205" s="255"/>
      <c r="AT205" s="256" t="s">
        <v>244</v>
      </c>
      <c r="AU205" s="256" t="s">
        <v>90</v>
      </c>
      <c r="AV205" s="12" t="s">
        <v>90</v>
      </c>
      <c r="AW205" s="12" t="s">
        <v>35</v>
      </c>
      <c r="AX205" s="12" t="s">
        <v>85</v>
      </c>
      <c r="AY205" s="256" t="s">
        <v>236</v>
      </c>
    </row>
    <row r="206" spans="2:65" s="1" customFormat="1" ht="25.5" customHeight="1">
      <c r="B206" s="48"/>
      <c r="C206" s="229" t="s">
        <v>341</v>
      </c>
      <c r="D206" s="229" t="s">
        <v>237</v>
      </c>
      <c r="E206" s="230" t="s">
        <v>554</v>
      </c>
      <c r="F206" s="231" t="s">
        <v>555</v>
      </c>
      <c r="G206" s="231"/>
      <c r="H206" s="231"/>
      <c r="I206" s="231"/>
      <c r="J206" s="232" t="s">
        <v>556</v>
      </c>
      <c r="K206" s="233">
        <v>1</v>
      </c>
      <c r="L206" s="234">
        <v>0</v>
      </c>
      <c r="M206" s="235"/>
      <c r="N206" s="233">
        <f>ROUND(L206*K206,2)</f>
        <v>0</v>
      </c>
      <c r="O206" s="233"/>
      <c r="P206" s="233"/>
      <c r="Q206" s="233"/>
      <c r="R206" s="50"/>
      <c r="T206" s="236" t="s">
        <v>21</v>
      </c>
      <c r="U206" s="58" t="s">
        <v>43</v>
      </c>
      <c r="V206" s="49"/>
      <c r="W206" s="237">
        <f>V206*K206</f>
        <v>0</v>
      </c>
      <c r="X206" s="237">
        <v>0</v>
      </c>
      <c r="Y206" s="237">
        <f>X206*K206</f>
        <v>0</v>
      </c>
      <c r="Z206" s="237">
        <v>0</v>
      </c>
      <c r="AA206" s="238">
        <f>Z206*K206</f>
        <v>0</v>
      </c>
      <c r="AR206" s="24" t="s">
        <v>241</v>
      </c>
      <c r="AT206" s="24" t="s">
        <v>237</v>
      </c>
      <c r="AU206" s="24" t="s">
        <v>90</v>
      </c>
      <c r="AY206" s="24" t="s">
        <v>236</v>
      </c>
      <c r="BE206" s="154">
        <f>IF(U206="základní",N206,0)</f>
        <v>0</v>
      </c>
      <c r="BF206" s="154">
        <f>IF(U206="snížená",N206,0)</f>
        <v>0</v>
      </c>
      <c r="BG206" s="154">
        <f>IF(U206="zákl. přenesená",N206,0)</f>
        <v>0</v>
      </c>
      <c r="BH206" s="154">
        <f>IF(U206="sníž. přenesená",N206,0)</f>
        <v>0</v>
      </c>
      <c r="BI206" s="154">
        <f>IF(U206="nulová",N206,0)</f>
        <v>0</v>
      </c>
      <c r="BJ206" s="24" t="s">
        <v>85</v>
      </c>
      <c r="BK206" s="154">
        <f>ROUND(L206*K206,2)</f>
        <v>0</v>
      </c>
      <c r="BL206" s="24" t="s">
        <v>241</v>
      </c>
      <c r="BM206" s="24" t="s">
        <v>624</v>
      </c>
    </row>
    <row r="207" spans="2:51" s="11" customFormat="1" ht="16.5" customHeight="1">
      <c r="B207" s="239"/>
      <c r="C207" s="240"/>
      <c r="D207" s="240"/>
      <c r="E207" s="241" t="s">
        <v>21</v>
      </c>
      <c r="F207" s="242" t="s">
        <v>625</v>
      </c>
      <c r="G207" s="243"/>
      <c r="H207" s="243"/>
      <c r="I207" s="243"/>
      <c r="J207" s="240"/>
      <c r="K207" s="241" t="s">
        <v>21</v>
      </c>
      <c r="L207" s="240"/>
      <c r="M207" s="240"/>
      <c r="N207" s="240"/>
      <c r="O207" s="240"/>
      <c r="P207" s="240"/>
      <c r="Q207" s="240"/>
      <c r="R207" s="244"/>
      <c r="T207" s="245"/>
      <c r="U207" s="240"/>
      <c r="V207" s="240"/>
      <c r="W207" s="240"/>
      <c r="X207" s="240"/>
      <c r="Y207" s="240"/>
      <c r="Z207" s="240"/>
      <c r="AA207" s="246"/>
      <c r="AT207" s="247" t="s">
        <v>244</v>
      </c>
      <c r="AU207" s="247" t="s">
        <v>90</v>
      </c>
      <c r="AV207" s="11" t="s">
        <v>85</v>
      </c>
      <c r="AW207" s="11" t="s">
        <v>35</v>
      </c>
      <c r="AX207" s="11" t="s">
        <v>78</v>
      </c>
      <c r="AY207" s="247" t="s">
        <v>236</v>
      </c>
    </row>
    <row r="208" spans="2:51" s="12" customFormat="1" ht="16.5" customHeight="1">
      <c r="B208" s="248"/>
      <c r="C208" s="249"/>
      <c r="D208" s="249"/>
      <c r="E208" s="250" t="s">
        <v>21</v>
      </c>
      <c r="F208" s="251" t="s">
        <v>85</v>
      </c>
      <c r="G208" s="249"/>
      <c r="H208" s="249"/>
      <c r="I208" s="249"/>
      <c r="J208" s="249"/>
      <c r="K208" s="252">
        <v>1</v>
      </c>
      <c r="L208" s="249"/>
      <c r="M208" s="249"/>
      <c r="N208" s="249"/>
      <c r="O208" s="249"/>
      <c r="P208" s="249"/>
      <c r="Q208" s="249"/>
      <c r="R208" s="253"/>
      <c r="T208" s="254"/>
      <c r="U208" s="249"/>
      <c r="V208" s="249"/>
      <c r="W208" s="249"/>
      <c r="X208" s="249"/>
      <c r="Y208" s="249"/>
      <c r="Z208" s="249"/>
      <c r="AA208" s="255"/>
      <c r="AT208" s="256" t="s">
        <v>244</v>
      </c>
      <c r="AU208" s="256" t="s">
        <v>90</v>
      </c>
      <c r="AV208" s="12" t="s">
        <v>90</v>
      </c>
      <c r="AW208" s="12" t="s">
        <v>35</v>
      </c>
      <c r="AX208" s="12" t="s">
        <v>85</v>
      </c>
      <c r="AY208" s="256" t="s">
        <v>236</v>
      </c>
    </row>
    <row r="209" spans="2:65" s="1" customFormat="1" ht="38.25" customHeight="1">
      <c r="B209" s="48"/>
      <c r="C209" s="229" t="s">
        <v>346</v>
      </c>
      <c r="D209" s="229" t="s">
        <v>237</v>
      </c>
      <c r="E209" s="230" t="s">
        <v>441</v>
      </c>
      <c r="F209" s="231" t="s">
        <v>442</v>
      </c>
      <c r="G209" s="231"/>
      <c r="H209" s="231"/>
      <c r="I209" s="231"/>
      <c r="J209" s="232" t="s">
        <v>293</v>
      </c>
      <c r="K209" s="233">
        <v>48</v>
      </c>
      <c r="L209" s="234">
        <v>0</v>
      </c>
      <c r="M209" s="235"/>
      <c r="N209" s="233">
        <f>ROUND(L209*K209,2)</f>
        <v>0</v>
      </c>
      <c r="O209" s="233"/>
      <c r="P209" s="233"/>
      <c r="Q209" s="233"/>
      <c r="R209" s="50"/>
      <c r="T209" s="236" t="s">
        <v>21</v>
      </c>
      <c r="U209" s="58" t="s">
        <v>43</v>
      </c>
      <c r="V209" s="49"/>
      <c r="W209" s="237">
        <f>V209*K209</f>
        <v>0</v>
      </c>
      <c r="X209" s="237">
        <v>0.1554</v>
      </c>
      <c r="Y209" s="237">
        <f>X209*K209</f>
        <v>7.459200000000001</v>
      </c>
      <c r="Z209" s="237">
        <v>0</v>
      </c>
      <c r="AA209" s="238">
        <f>Z209*K209</f>
        <v>0</v>
      </c>
      <c r="AR209" s="24" t="s">
        <v>241</v>
      </c>
      <c r="AT209" s="24" t="s">
        <v>237</v>
      </c>
      <c r="AU209" s="24" t="s">
        <v>90</v>
      </c>
      <c r="AY209" s="24" t="s">
        <v>236</v>
      </c>
      <c r="BE209" s="154">
        <f>IF(U209="základní",N209,0)</f>
        <v>0</v>
      </c>
      <c r="BF209" s="154">
        <f>IF(U209="snížená",N209,0)</f>
        <v>0</v>
      </c>
      <c r="BG209" s="154">
        <f>IF(U209="zákl. přenesená",N209,0)</f>
        <v>0</v>
      </c>
      <c r="BH209" s="154">
        <f>IF(U209="sníž. přenesená",N209,0)</f>
        <v>0</v>
      </c>
      <c r="BI209" s="154">
        <f>IF(U209="nulová",N209,0)</f>
        <v>0</v>
      </c>
      <c r="BJ209" s="24" t="s">
        <v>85</v>
      </c>
      <c r="BK209" s="154">
        <f>ROUND(L209*K209,2)</f>
        <v>0</v>
      </c>
      <c r="BL209" s="24" t="s">
        <v>241</v>
      </c>
      <c r="BM209" s="24" t="s">
        <v>443</v>
      </c>
    </row>
    <row r="210" spans="2:51" s="11" customFormat="1" ht="16.5" customHeight="1">
      <c r="B210" s="239"/>
      <c r="C210" s="240"/>
      <c r="D210" s="240"/>
      <c r="E210" s="241" t="s">
        <v>21</v>
      </c>
      <c r="F210" s="242" t="s">
        <v>249</v>
      </c>
      <c r="G210" s="243"/>
      <c r="H210" s="243"/>
      <c r="I210" s="243"/>
      <c r="J210" s="240"/>
      <c r="K210" s="241" t="s">
        <v>21</v>
      </c>
      <c r="L210" s="240"/>
      <c r="M210" s="240"/>
      <c r="N210" s="240"/>
      <c r="O210" s="240"/>
      <c r="P210" s="240"/>
      <c r="Q210" s="240"/>
      <c r="R210" s="244"/>
      <c r="T210" s="245"/>
      <c r="U210" s="240"/>
      <c r="V210" s="240"/>
      <c r="W210" s="240"/>
      <c r="X210" s="240"/>
      <c r="Y210" s="240"/>
      <c r="Z210" s="240"/>
      <c r="AA210" s="246"/>
      <c r="AT210" s="247" t="s">
        <v>244</v>
      </c>
      <c r="AU210" s="247" t="s">
        <v>90</v>
      </c>
      <c r="AV210" s="11" t="s">
        <v>85</v>
      </c>
      <c r="AW210" s="11" t="s">
        <v>35</v>
      </c>
      <c r="AX210" s="11" t="s">
        <v>78</v>
      </c>
      <c r="AY210" s="247" t="s">
        <v>236</v>
      </c>
    </row>
    <row r="211" spans="2:51" s="12" customFormat="1" ht="16.5" customHeight="1">
      <c r="B211" s="248"/>
      <c r="C211" s="249"/>
      <c r="D211" s="249"/>
      <c r="E211" s="250" t="s">
        <v>21</v>
      </c>
      <c r="F211" s="251" t="s">
        <v>626</v>
      </c>
      <c r="G211" s="249"/>
      <c r="H211" s="249"/>
      <c r="I211" s="249"/>
      <c r="J211" s="249"/>
      <c r="K211" s="252">
        <v>48</v>
      </c>
      <c r="L211" s="249"/>
      <c r="M211" s="249"/>
      <c r="N211" s="249"/>
      <c r="O211" s="249"/>
      <c r="P211" s="249"/>
      <c r="Q211" s="249"/>
      <c r="R211" s="253"/>
      <c r="T211" s="254"/>
      <c r="U211" s="249"/>
      <c r="V211" s="249"/>
      <c r="W211" s="249"/>
      <c r="X211" s="249"/>
      <c r="Y211" s="249"/>
      <c r="Z211" s="249"/>
      <c r="AA211" s="255"/>
      <c r="AT211" s="256" t="s">
        <v>244</v>
      </c>
      <c r="AU211" s="256" t="s">
        <v>90</v>
      </c>
      <c r="AV211" s="12" t="s">
        <v>90</v>
      </c>
      <c r="AW211" s="12" t="s">
        <v>35</v>
      </c>
      <c r="AX211" s="12" t="s">
        <v>85</v>
      </c>
      <c r="AY211" s="256" t="s">
        <v>236</v>
      </c>
    </row>
    <row r="212" spans="2:65" s="1" customFormat="1" ht="25.5" customHeight="1">
      <c r="B212" s="48"/>
      <c r="C212" s="271" t="s">
        <v>352</v>
      </c>
      <c r="D212" s="271" t="s">
        <v>385</v>
      </c>
      <c r="E212" s="272" t="s">
        <v>445</v>
      </c>
      <c r="F212" s="273" t="s">
        <v>446</v>
      </c>
      <c r="G212" s="273"/>
      <c r="H212" s="273"/>
      <c r="I212" s="273"/>
      <c r="J212" s="274" t="s">
        <v>438</v>
      </c>
      <c r="K212" s="275">
        <v>24</v>
      </c>
      <c r="L212" s="276">
        <v>0</v>
      </c>
      <c r="M212" s="277"/>
      <c r="N212" s="275">
        <f>ROUND(L212*K212,2)</f>
        <v>0</v>
      </c>
      <c r="O212" s="233"/>
      <c r="P212" s="233"/>
      <c r="Q212" s="233"/>
      <c r="R212" s="50"/>
      <c r="T212" s="236" t="s">
        <v>21</v>
      </c>
      <c r="U212" s="58" t="s">
        <v>43</v>
      </c>
      <c r="V212" s="49"/>
      <c r="W212" s="237">
        <f>V212*K212</f>
        <v>0</v>
      </c>
      <c r="X212" s="237">
        <v>0.086</v>
      </c>
      <c r="Y212" s="237">
        <f>X212*K212</f>
        <v>2.064</v>
      </c>
      <c r="Z212" s="237">
        <v>0</v>
      </c>
      <c r="AA212" s="238">
        <f>Z212*K212</f>
        <v>0</v>
      </c>
      <c r="AR212" s="24" t="s">
        <v>274</v>
      </c>
      <c r="AT212" s="24" t="s">
        <v>385</v>
      </c>
      <c r="AU212" s="24" t="s">
        <v>90</v>
      </c>
      <c r="AY212" s="24" t="s">
        <v>236</v>
      </c>
      <c r="BE212" s="154">
        <f>IF(U212="základní",N212,0)</f>
        <v>0</v>
      </c>
      <c r="BF212" s="154">
        <f>IF(U212="snížená",N212,0)</f>
        <v>0</v>
      </c>
      <c r="BG212" s="154">
        <f>IF(U212="zákl. přenesená",N212,0)</f>
        <v>0</v>
      </c>
      <c r="BH212" s="154">
        <f>IF(U212="sníž. přenesená",N212,0)</f>
        <v>0</v>
      </c>
      <c r="BI212" s="154">
        <f>IF(U212="nulová",N212,0)</f>
        <v>0</v>
      </c>
      <c r="BJ212" s="24" t="s">
        <v>85</v>
      </c>
      <c r="BK212" s="154">
        <f>ROUND(L212*K212,2)</f>
        <v>0</v>
      </c>
      <c r="BL212" s="24" t="s">
        <v>241</v>
      </c>
      <c r="BM212" s="24" t="s">
        <v>447</v>
      </c>
    </row>
    <row r="213" spans="2:65" s="1" customFormat="1" ht="25.5" customHeight="1">
      <c r="B213" s="48"/>
      <c r="C213" s="271" t="s">
        <v>357</v>
      </c>
      <c r="D213" s="271" t="s">
        <v>385</v>
      </c>
      <c r="E213" s="272" t="s">
        <v>448</v>
      </c>
      <c r="F213" s="273" t="s">
        <v>449</v>
      </c>
      <c r="G213" s="273"/>
      <c r="H213" s="273"/>
      <c r="I213" s="273"/>
      <c r="J213" s="274" t="s">
        <v>438</v>
      </c>
      <c r="K213" s="275">
        <v>17</v>
      </c>
      <c r="L213" s="276">
        <v>0</v>
      </c>
      <c r="M213" s="277"/>
      <c r="N213" s="275">
        <f>ROUND(L213*K213,2)</f>
        <v>0</v>
      </c>
      <c r="O213" s="233"/>
      <c r="P213" s="233"/>
      <c r="Q213" s="233"/>
      <c r="R213" s="50"/>
      <c r="T213" s="236" t="s">
        <v>21</v>
      </c>
      <c r="U213" s="58" t="s">
        <v>43</v>
      </c>
      <c r="V213" s="49"/>
      <c r="W213" s="237">
        <f>V213*K213</f>
        <v>0</v>
      </c>
      <c r="X213" s="237">
        <v>0.063</v>
      </c>
      <c r="Y213" s="237">
        <f>X213*K213</f>
        <v>1.071</v>
      </c>
      <c r="Z213" s="237">
        <v>0</v>
      </c>
      <c r="AA213" s="238">
        <f>Z213*K213</f>
        <v>0</v>
      </c>
      <c r="AR213" s="24" t="s">
        <v>274</v>
      </c>
      <c r="AT213" s="24" t="s">
        <v>385</v>
      </c>
      <c r="AU213" s="24" t="s">
        <v>90</v>
      </c>
      <c r="AY213" s="24" t="s">
        <v>236</v>
      </c>
      <c r="BE213" s="154">
        <f>IF(U213="základní",N213,0)</f>
        <v>0</v>
      </c>
      <c r="BF213" s="154">
        <f>IF(U213="snížená",N213,0)</f>
        <v>0</v>
      </c>
      <c r="BG213" s="154">
        <f>IF(U213="zákl. přenesená",N213,0)</f>
        <v>0</v>
      </c>
      <c r="BH213" s="154">
        <f>IF(U213="sníž. přenesená",N213,0)</f>
        <v>0</v>
      </c>
      <c r="BI213" s="154">
        <f>IF(U213="nulová",N213,0)</f>
        <v>0</v>
      </c>
      <c r="BJ213" s="24" t="s">
        <v>85</v>
      </c>
      <c r="BK213" s="154">
        <f>ROUND(L213*K213,2)</f>
        <v>0</v>
      </c>
      <c r="BL213" s="24" t="s">
        <v>241</v>
      </c>
      <c r="BM213" s="24" t="s">
        <v>450</v>
      </c>
    </row>
    <row r="214" spans="2:65" s="1" customFormat="1" ht="25.5" customHeight="1">
      <c r="B214" s="48"/>
      <c r="C214" s="271" t="s">
        <v>362</v>
      </c>
      <c r="D214" s="271" t="s">
        <v>385</v>
      </c>
      <c r="E214" s="272" t="s">
        <v>451</v>
      </c>
      <c r="F214" s="273" t="s">
        <v>452</v>
      </c>
      <c r="G214" s="273"/>
      <c r="H214" s="273"/>
      <c r="I214" s="273"/>
      <c r="J214" s="274" t="s">
        <v>438</v>
      </c>
      <c r="K214" s="275">
        <v>8</v>
      </c>
      <c r="L214" s="276">
        <v>0</v>
      </c>
      <c r="M214" s="277"/>
      <c r="N214" s="275">
        <f>ROUND(L214*K214,2)</f>
        <v>0</v>
      </c>
      <c r="O214" s="233"/>
      <c r="P214" s="233"/>
      <c r="Q214" s="233"/>
      <c r="R214" s="50"/>
      <c r="T214" s="236" t="s">
        <v>21</v>
      </c>
      <c r="U214" s="58" t="s">
        <v>43</v>
      </c>
      <c r="V214" s="49"/>
      <c r="W214" s="237">
        <f>V214*K214</f>
        <v>0</v>
      </c>
      <c r="X214" s="237">
        <v>0.064</v>
      </c>
      <c r="Y214" s="237">
        <f>X214*K214</f>
        <v>0.512</v>
      </c>
      <c r="Z214" s="237">
        <v>0</v>
      </c>
      <c r="AA214" s="238">
        <f>Z214*K214</f>
        <v>0</v>
      </c>
      <c r="AR214" s="24" t="s">
        <v>274</v>
      </c>
      <c r="AT214" s="24" t="s">
        <v>385</v>
      </c>
      <c r="AU214" s="24" t="s">
        <v>90</v>
      </c>
      <c r="AY214" s="24" t="s">
        <v>236</v>
      </c>
      <c r="BE214" s="154">
        <f>IF(U214="základní",N214,0)</f>
        <v>0</v>
      </c>
      <c r="BF214" s="154">
        <f>IF(U214="snížená",N214,0)</f>
        <v>0</v>
      </c>
      <c r="BG214" s="154">
        <f>IF(U214="zákl. přenesená",N214,0)</f>
        <v>0</v>
      </c>
      <c r="BH214" s="154">
        <f>IF(U214="sníž. přenesená",N214,0)</f>
        <v>0</v>
      </c>
      <c r="BI214" s="154">
        <f>IF(U214="nulová",N214,0)</f>
        <v>0</v>
      </c>
      <c r="BJ214" s="24" t="s">
        <v>85</v>
      </c>
      <c r="BK214" s="154">
        <f>ROUND(L214*K214,2)</f>
        <v>0</v>
      </c>
      <c r="BL214" s="24" t="s">
        <v>241</v>
      </c>
      <c r="BM214" s="24" t="s">
        <v>453</v>
      </c>
    </row>
    <row r="215" spans="2:65" s="1" customFormat="1" ht="38.25" customHeight="1">
      <c r="B215" s="48"/>
      <c r="C215" s="229" t="s">
        <v>366</v>
      </c>
      <c r="D215" s="229" t="s">
        <v>237</v>
      </c>
      <c r="E215" s="230" t="s">
        <v>454</v>
      </c>
      <c r="F215" s="231" t="s">
        <v>455</v>
      </c>
      <c r="G215" s="231"/>
      <c r="H215" s="231"/>
      <c r="I215" s="231"/>
      <c r="J215" s="232" t="s">
        <v>293</v>
      </c>
      <c r="K215" s="233">
        <v>3.6</v>
      </c>
      <c r="L215" s="234">
        <v>0</v>
      </c>
      <c r="M215" s="235"/>
      <c r="N215" s="233">
        <f>ROUND(L215*K215,2)</f>
        <v>0</v>
      </c>
      <c r="O215" s="233"/>
      <c r="P215" s="233"/>
      <c r="Q215" s="233"/>
      <c r="R215" s="50"/>
      <c r="T215" s="236" t="s">
        <v>21</v>
      </c>
      <c r="U215" s="58" t="s">
        <v>43</v>
      </c>
      <c r="V215" s="49"/>
      <c r="W215" s="237">
        <f>V215*K215</f>
        <v>0</v>
      </c>
      <c r="X215" s="237">
        <v>0.1295</v>
      </c>
      <c r="Y215" s="237">
        <f>X215*K215</f>
        <v>0.4662</v>
      </c>
      <c r="Z215" s="237">
        <v>0</v>
      </c>
      <c r="AA215" s="238">
        <f>Z215*K215</f>
        <v>0</v>
      </c>
      <c r="AR215" s="24" t="s">
        <v>241</v>
      </c>
      <c r="AT215" s="24" t="s">
        <v>237</v>
      </c>
      <c r="AU215" s="24" t="s">
        <v>90</v>
      </c>
      <c r="AY215" s="24" t="s">
        <v>236</v>
      </c>
      <c r="BE215" s="154">
        <f>IF(U215="základní",N215,0)</f>
        <v>0</v>
      </c>
      <c r="BF215" s="154">
        <f>IF(U215="snížená",N215,0)</f>
        <v>0</v>
      </c>
      <c r="BG215" s="154">
        <f>IF(U215="zákl. přenesená",N215,0)</f>
        <v>0</v>
      </c>
      <c r="BH215" s="154">
        <f>IF(U215="sníž. přenesená",N215,0)</f>
        <v>0</v>
      </c>
      <c r="BI215" s="154">
        <f>IF(U215="nulová",N215,0)</f>
        <v>0</v>
      </c>
      <c r="BJ215" s="24" t="s">
        <v>85</v>
      </c>
      <c r="BK215" s="154">
        <f>ROUND(L215*K215,2)</f>
        <v>0</v>
      </c>
      <c r="BL215" s="24" t="s">
        <v>241</v>
      </c>
      <c r="BM215" s="24" t="s">
        <v>627</v>
      </c>
    </row>
    <row r="216" spans="2:51" s="11" customFormat="1" ht="16.5" customHeight="1">
      <c r="B216" s="239"/>
      <c r="C216" s="240"/>
      <c r="D216" s="240"/>
      <c r="E216" s="241" t="s">
        <v>21</v>
      </c>
      <c r="F216" s="242" t="s">
        <v>249</v>
      </c>
      <c r="G216" s="243"/>
      <c r="H216" s="243"/>
      <c r="I216" s="243"/>
      <c r="J216" s="240"/>
      <c r="K216" s="241" t="s">
        <v>21</v>
      </c>
      <c r="L216" s="240"/>
      <c r="M216" s="240"/>
      <c r="N216" s="240"/>
      <c r="O216" s="240"/>
      <c r="P216" s="240"/>
      <c r="Q216" s="240"/>
      <c r="R216" s="244"/>
      <c r="T216" s="245"/>
      <c r="U216" s="240"/>
      <c r="V216" s="240"/>
      <c r="W216" s="240"/>
      <c r="X216" s="240"/>
      <c r="Y216" s="240"/>
      <c r="Z216" s="240"/>
      <c r="AA216" s="246"/>
      <c r="AT216" s="247" t="s">
        <v>244</v>
      </c>
      <c r="AU216" s="247" t="s">
        <v>90</v>
      </c>
      <c r="AV216" s="11" t="s">
        <v>85</v>
      </c>
      <c r="AW216" s="11" t="s">
        <v>35</v>
      </c>
      <c r="AX216" s="11" t="s">
        <v>78</v>
      </c>
      <c r="AY216" s="247" t="s">
        <v>236</v>
      </c>
    </row>
    <row r="217" spans="2:51" s="12" customFormat="1" ht="16.5" customHeight="1">
      <c r="B217" s="248"/>
      <c r="C217" s="249"/>
      <c r="D217" s="249"/>
      <c r="E217" s="250" t="s">
        <v>21</v>
      </c>
      <c r="F217" s="251" t="s">
        <v>628</v>
      </c>
      <c r="G217" s="249"/>
      <c r="H217" s="249"/>
      <c r="I217" s="249"/>
      <c r="J217" s="249"/>
      <c r="K217" s="252">
        <v>3.6</v>
      </c>
      <c r="L217" s="249"/>
      <c r="M217" s="249"/>
      <c r="N217" s="249"/>
      <c r="O217" s="249"/>
      <c r="P217" s="249"/>
      <c r="Q217" s="249"/>
      <c r="R217" s="253"/>
      <c r="T217" s="254"/>
      <c r="U217" s="249"/>
      <c r="V217" s="249"/>
      <c r="W217" s="249"/>
      <c r="X217" s="249"/>
      <c r="Y217" s="249"/>
      <c r="Z217" s="249"/>
      <c r="AA217" s="255"/>
      <c r="AT217" s="256" t="s">
        <v>244</v>
      </c>
      <c r="AU217" s="256" t="s">
        <v>90</v>
      </c>
      <c r="AV217" s="12" t="s">
        <v>90</v>
      </c>
      <c r="AW217" s="12" t="s">
        <v>35</v>
      </c>
      <c r="AX217" s="12" t="s">
        <v>85</v>
      </c>
      <c r="AY217" s="256" t="s">
        <v>236</v>
      </c>
    </row>
    <row r="218" spans="2:65" s="1" customFormat="1" ht="25.5" customHeight="1">
      <c r="B218" s="48"/>
      <c r="C218" s="271" t="s">
        <v>473</v>
      </c>
      <c r="D218" s="271" t="s">
        <v>385</v>
      </c>
      <c r="E218" s="272" t="s">
        <v>458</v>
      </c>
      <c r="F218" s="273" t="s">
        <v>459</v>
      </c>
      <c r="G218" s="273"/>
      <c r="H218" s="273"/>
      <c r="I218" s="273"/>
      <c r="J218" s="274" t="s">
        <v>438</v>
      </c>
      <c r="K218" s="275">
        <v>4</v>
      </c>
      <c r="L218" s="276">
        <v>0</v>
      </c>
      <c r="M218" s="277"/>
      <c r="N218" s="275">
        <f>ROUND(L218*K218,2)</f>
        <v>0</v>
      </c>
      <c r="O218" s="233"/>
      <c r="P218" s="233"/>
      <c r="Q218" s="233"/>
      <c r="R218" s="50"/>
      <c r="T218" s="236" t="s">
        <v>21</v>
      </c>
      <c r="U218" s="58" t="s">
        <v>43</v>
      </c>
      <c r="V218" s="49"/>
      <c r="W218" s="237">
        <f>V218*K218</f>
        <v>0</v>
      </c>
      <c r="X218" s="237">
        <v>0.045</v>
      </c>
      <c r="Y218" s="237">
        <f>X218*K218</f>
        <v>0.18</v>
      </c>
      <c r="Z218" s="237">
        <v>0</v>
      </c>
      <c r="AA218" s="238">
        <f>Z218*K218</f>
        <v>0</v>
      </c>
      <c r="AR218" s="24" t="s">
        <v>274</v>
      </c>
      <c r="AT218" s="24" t="s">
        <v>385</v>
      </c>
      <c r="AU218" s="24" t="s">
        <v>90</v>
      </c>
      <c r="AY218" s="24" t="s">
        <v>236</v>
      </c>
      <c r="BE218" s="154">
        <f>IF(U218="základní",N218,0)</f>
        <v>0</v>
      </c>
      <c r="BF218" s="154">
        <f>IF(U218="snížená",N218,0)</f>
        <v>0</v>
      </c>
      <c r="BG218" s="154">
        <f>IF(U218="zákl. přenesená",N218,0)</f>
        <v>0</v>
      </c>
      <c r="BH218" s="154">
        <f>IF(U218="sníž. přenesená",N218,0)</f>
        <v>0</v>
      </c>
      <c r="BI218" s="154">
        <f>IF(U218="nulová",N218,0)</f>
        <v>0</v>
      </c>
      <c r="BJ218" s="24" t="s">
        <v>85</v>
      </c>
      <c r="BK218" s="154">
        <f>ROUND(L218*K218,2)</f>
        <v>0</v>
      </c>
      <c r="BL218" s="24" t="s">
        <v>241</v>
      </c>
      <c r="BM218" s="24" t="s">
        <v>629</v>
      </c>
    </row>
    <row r="219" spans="2:65" s="1" customFormat="1" ht="25.5" customHeight="1">
      <c r="B219" s="48"/>
      <c r="C219" s="229" t="s">
        <v>476</v>
      </c>
      <c r="D219" s="229" t="s">
        <v>237</v>
      </c>
      <c r="E219" s="230" t="s">
        <v>325</v>
      </c>
      <c r="F219" s="231" t="s">
        <v>326</v>
      </c>
      <c r="G219" s="231"/>
      <c r="H219" s="231"/>
      <c r="I219" s="231"/>
      <c r="J219" s="232" t="s">
        <v>293</v>
      </c>
      <c r="K219" s="233">
        <v>11.6</v>
      </c>
      <c r="L219" s="234">
        <v>0</v>
      </c>
      <c r="M219" s="235"/>
      <c r="N219" s="233">
        <f>ROUND(L219*K219,2)</f>
        <v>0</v>
      </c>
      <c r="O219" s="233"/>
      <c r="P219" s="233"/>
      <c r="Q219" s="233"/>
      <c r="R219" s="50"/>
      <c r="T219" s="236" t="s">
        <v>21</v>
      </c>
      <c r="U219" s="58" t="s">
        <v>43</v>
      </c>
      <c r="V219" s="49"/>
      <c r="W219" s="237">
        <f>V219*K219</f>
        <v>0</v>
      </c>
      <c r="X219" s="237">
        <v>0</v>
      </c>
      <c r="Y219" s="237">
        <f>X219*K219</f>
        <v>0</v>
      </c>
      <c r="Z219" s="237">
        <v>0</v>
      </c>
      <c r="AA219" s="238">
        <f>Z219*K219</f>
        <v>0</v>
      </c>
      <c r="AR219" s="24" t="s">
        <v>241</v>
      </c>
      <c r="AT219" s="24" t="s">
        <v>237</v>
      </c>
      <c r="AU219" s="24" t="s">
        <v>90</v>
      </c>
      <c r="AY219" s="24" t="s">
        <v>236</v>
      </c>
      <c r="BE219" s="154">
        <f>IF(U219="základní",N219,0)</f>
        <v>0</v>
      </c>
      <c r="BF219" s="154">
        <f>IF(U219="snížená",N219,0)</f>
        <v>0</v>
      </c>
      <c r="BG219" s="154">
        <f>IF(U219="zákl. přenesená",N219,0)</f>
        <v>0</v>
      </c>
      <c r="BH219" s="154">
        <f>IF(U219="sníž. přenesená",N219,0)</f>
        <v>0</v>
      </c>
      <c r="BI219" s="154">
        <f>IF(U219="nulová",N219,0)</f>
        <v>0</v>
      </c>
      <c r="BJ219" s="24" t="s">
        <v>85</v>
      </c>
      <c r="BK219" s="154">
        <f>ROUND(L219*K219,2)</f>
        <v>0</v>
      </c>
      <c r="BL219" s="24" t="s">
        <v>241</v>
      </c>
      <c r="BM219" s="24" t="s">
        <v>461</v>
      </c>
    </row>
    <row r="220" spans="2:51" s="11" customFormat="1" ht="16.5" customHeight="1">
      <c r="B220" s="239"/>
      <c r="C220" s="240"/>
      <c r="D220" s="240"/>
      <c r="E220" s="241" t="s">
        <v>21</v>
      </c>
      <c r="F220" s="242" t="s">
        <v>249</v>
      </c>
      <c r="G220" s="243"/>
      <c r="H220" s="243"/>
      <c r="I220" s="243"/>
      <c r="J220" s="240"/>
      <c r="K220" s="241" t="s">
        <v>21</v>
      </c>
      <c r="L220" s="240"/>
      <c r="M220" s="240"/>
      <c r="N220" s="240"/>
      <c r="O220" s="240"/>
      <c r="P220" s="240"/>
      <c r="Q220" s="240"/>
      <c r="R220" s="244"/>
      <c r="T220" s="245"/>
      <c r="U220" s="240"/>
      <c r="V220" s="240"/>
      <c r="W220" s="240"/>
      <c r="X220" s="240"/>
      <c r="Y220" s="240"/>
      <c r="Z220" s="240"/>
      <c r="AA220" s="246"/>
      <c r="AT220" s="247" t="s">
        <v>244</v>
      </c>
      <c r="AU220" s="247" t="s">
        <v>90</v>
      </c>
      <c r="AV220" s="11" t="s">
        <v>85</v>
      </c>
      <c r="AW220" s="11" t="s">
        <v>35</v>
      </c>
      <c r="AX220" s="11" t="s">
        <v>78</v>
      </c>
      <c r="AY220" s="247" t="s">
        <v>236</v>
      </c>
    </row>
    <row r="221" spans="2:51" s="12" customFormat="1" ht="16.5" customHeight="1">
      <c r="B221" s="248"/>
      <c r="C221" s="249"/>
      <c r="D221" s="249"/>
      <c r="E221" s="250" t="s">
        <v>21</v>
      </c>
      <c r="F221" s="251" t="s">
        <v>630</v>
      </c>
      <c r="G221" s="249"/>
      <c r="H221" s="249"/>
      <c r="I221" s="249"/>
      <c r="J221" s="249"/>
      <c r="K221" s="252">
        <v>11.6</v>
      </c>
      <c r="L221" s="249"/>
      <c r="M221" s="249"/>
      <c r="N221" s="249"/>
      <c r="O221" s="249"/>
      <c r="P221" s="249"/>
      <c r="Q221" s="249"/>
      <c r="R221" s="253"/>
      <c r="T221" s="254"/>
      <c r="U221" s="249"/>
      <c r="V221" s="249"/>
      <c r="W221" s="249"/>
      <c r="X221" s="249"/>
      <c r="Y221" s="249"/>
      <c r="Z221" s="249"/>
      <c r="AA221" s="255"/>
      <c r="AT221" s="256" t="s">
        <v>244</v>
      </c>
      <c r="AU221" s="256" t="s">
        <v>90</v>
      </c>
      <c r="AV221" s="12" t="s">
        <v>90</v>
      </c>
      <c r="AW221" s="12" t="s">
        <v>35</v>
      </c>
      <c r="AX221" s="12" t="s">
        <v>85</v>
      </c>
      <c r="AY221" s="256" t="s">
        <v>236</v>
      </c>
    </row>
    <row r="222" spans="2:63" s="10" customFormat="1" ht="29.85" customHeight="1">
      <c r="B222" s="215"/>
      <c r="C222" s="216"/>
      <c r="D222" s="226" t="s">
        <v>374</v>
      </c>
      <c r="E222" s="226"/>
      <c r="F222" s="226"/>
      <c r="G222" s="226"/>
      <c r="H222" s="226"/>
      <c r="I222" s="226"/>
      <c r="J222" s="226"/>
      <c r="K222" s="226"/>
      <c r="L222" s="226"/>
      <c r="M222" s="226"/>
      <c r="N222" s="227">
        <f>BK222</f>
        <v>0</v>
      </c>
      <c r="O222" s="228"/>
      <c r="P222" s="228"/>
      <c r="Q222" s="228"/>
      <c r="R222" s="219"/>
      <c r="T222" s="220"/>
      <c r="U222" s="216"/>
      <c r="V222" s="216"/>
      <c r="W222" s="221">
        <f>SUM(W223:W229)</f>
        <v>0</v>
      </c>
      <c r="X222" s="216"/>
      <c r="Y222" s="221">
        <f>SUM(Y223:Y229)</f>
        <v>0</v>
      </c>
      <c r="Z222" s="216"/>
      <c r="AA222" s="222">
        <f>SUM(AA223:AA229)</f>
        <v>0</v>
      </c>
      <c r="AR222" s="223" t="s">
        <v>85</v>
      </c>
      <c r="AT222" s="224" t="s">
        <v>77</v>
      </c>
      <c r="AU222" s="224" t="s">
        <v>85</v>
      </c>
      <c r="AY222" s="223" t="s">
        <v>236</v>
      </c>
      <c r="BK222" s="225">
        <f>SUM(BK223:BK229)</f>
        <v>0</v>
      </c>
    </row>
    <row r="223" spans="2:65" s="1" customFormat="1" ht="25.5" customHeight="1">
      <c r="B223" s="48"/>
      <c r="C223" s="229" t="s">
        <v>481</v>
      </c>
      <c r="D223" s="229" t="s">
        <v>237</v>
      </c>
      <c r="E223" s="230" t="s">
        <v>463</v>
      </c>
      <c r="F223" s="231" t="s">
        <v>464</v>
      </c>
      <c r="G223" s="231"/>
      <c r="H223" s="231"/>
      <c r="I223" s="231"/>
      <c r="J223" s="232" t="s">
        <v>438</v>
      </c>
      <c r="K223" s="233">
        <v>4</v>
      </c>
      <c r="L223" s="234">
        <v>0</v>
      </c>
      <c r="M223" s="235"/>
      <c r="N223" s="233">
        <f>ROUND(L223*K223,2)</f>
        <v>0</v>
      </c>
      <c r="O223" s="233"/>
      <c r="P223" s="233"/>
      <c r="Q223" s="233"/>
      <c r="R223" s="50"/>
      <c r="T223" s="236" t="s">
        <v>21</v>
      </c>
      <c r="U223" s="58" t="s">
        <v>43</v>
      </c>
      <c r="V223" s="49"/>
      <c r="W223" s="237">
        <f>V223*K223</f>
        <v>0</v>
      </c>
      <c r="X223" s="237">
        <v>0</v>
      </c>
      <c r="Y223" s="237">
        <f>X223*K223</f>
        <v>0</v>
      </c>
      <c r="Z223" s="237">
        <v>0</v>
      </c>
      <c r="AA223" s="238">
        <f>Z223*K223</f>
        <v>0</v>
      </c>
      <c r="AR223" s="24" t="s">
        <v>241</v>
      </c>
      <c r="AT223" s="24" t="s">
        <v>237</v>
      </c>
      <c r="AU223" s="24" t="s">
        <v>90</v>
      </c>
      <c r="AY223" s="24" t="s">
        <v>236</v>
      </c>
      <c r="BE223" s="154">
        <f>IF(U223="základní",N223,0)</f>
        <v>0</v>
      </c>
      <c r="BF223" s="154">
        <f>IF(U223="snížená",N223,0)</f>
        <v>0</v>
      </c>
      <c r="BG223" s="154">
        <f>IF(U223="zákl. přenesená",N223,0)</f>
        <v>0</v>
      </c>
      <c r="BH223" s="154">
        <f>IF(U223="sníž. přenesená",N223,0)</f>
        <v>0</v>
      </c>
      <c r="BI223" s="154">
        <f>IF(U223="nulová",N223,0)</f>
        <v>0</v>
      </c>
      <c r="BJ223" s="24" t="s">
        <v>85</v>
      </c>
      <c r="BK223" s="154">
        <f>ROUND(L223*K223,2)</f>
        <v>0</v>
      </c>
      <c r="BL223" s="24" t="s">
        <v>241</v>
      </c>
      <c r="BM223" s="24" t="s">
        <v>631</v>
      </c>
    </row>
    <row r="224" spans="2:51" s="11" customFormat="1" ht="16.5" customHeight="1">
      <c r="B224" s="239"/>
      <c r="C224" s="240"/>
      <c r="D224" s="240"/>
      <c r="E224" s="241" t="s">
        <v>21</v>
      </c>
      <c r="F224" s="242" t="s">
        <v>632</v>
      </c>
      <c r="G224" s="243"/>
      <c r="H224" s="243"/>
      <c r="I224" s="243"/>
      <c r="J224" s="240"/>
      <c r="K224" s="241" t="s">
        <v>21</v>
      </c>
      <c r="L224" s="240"/>
      <c r="M224" s="240"/>
      <c r="N224" s="240"/>
      <c r="O224" s="240"/>
      <c r="P224" s="240"/>
      <c r="Q224" s="240"/>
      <c r="R224" s="244"/>
      <c r="T224" s="245"/>
      <c r="U224" s="240"/>
      <c r="V224" s="240"/>
      <c r="W224" s="240"/>
      <c r="X224" s="240"/>
      <c r="Y224" s="240"/>
      <c r="Z224" s="240"/>
      <c r="AA224" s="246"/>
      <c r="AT224" s="247" t="s">
        <v>244</v>
      </c>
      <c r="AU224" s="247" t="s">
        <v>90</v>
      </c>
      <c r="AV224" s="11" t="s">
        <v>85</v>
      </c>
      <c r="AW224" s="11" t="s">
        <v>35</v>
      </c>
      <c r="AX224" s="11" t="s">
        <v>78</v>
      </c>
      <c r="AY224" s="247" t="s">
        <v>236</v>
      </c>
    </row>
    <row r="225" spans="2:51" s="12" customFormat="1" ht="16.5" customHeight="1">
      <c r="B225" s="248"/>
      <c r="C225" s="249"/>
      <c r="D225" s="249"/>
      <c r="E225" s="250" t="s">
        <v>21</v>
      </c>
      <c r="F225" s="251" t="s">
        <v>241</v>
      </c>
      <c r="G225" s="249"/>
      <c r="H225" s="249"/>
      <c r="I225" s="249"/>
      <c r="J225" s="249"/>
      <c r="K225" s="252">
        <v>4</v>
      </c>
      <c r="L225" s="249"/>
      <c r="M225" s="249"/>
      <c r="N225" s="249"/>
      <c r="O225" s="249"/>
      <c r="P225" s="249"/>
      <c r="Q225" s="249"/>
      <c r="R225" s="253"/>
      <c r="T225" s="254"/>
      <c r="U225" s="249"/>
      <c r="V225" s="249"/>
      <c r="W225" s="249"/>
      <c r="X225" s="249"/>
      <c r="Y225" s="249"/>
      <c r="Z225" s="249"/>
      <c r="AA225" s="255"/>
      <c r="AT225" s="256" t="s">
        <v>244</v>
      </c>
      <c r="AU225" s="256" t="s">
        <v>90</v>
      </c>
      <c r="AV225" s="12" t="s">
        <v>90</v>
      </c>
      <c r="AW225" s="12" t="s">
        <v>35</v>
      </c>
      <c r="AX225" s="12" t="s">
        <v>85</v>
      </c>
      <c r="AY225" s="256" t="s">
        <v>236</v>
      </c>
    </row>
    <row r="226" spans="2:65" s="1" customFormat="1" ht="25.5" customHeight="1">
      <c r="B226" s="48"/>
      <c r="C226" s="229" t="s">
        <v>484</v>
      </c>
      <c r="D226" s="229" t="s">
        <v>237</v>
      </c>
      <c r="E226" s="230" t="s">
        <v>467</v>
      </c>
      <c r="F226" s="231" t="s">
        <v>468</v>
      </c>
      <c r="G226" s="231"/>
      <c r="H226" s="231"/>
      <c r="I226" s="231"/>
      <c r="J226" s="232" t="s">
        <v>438</v>
      </c>
      <c r="K226" s="233">
        <v>4</v>
      </c>
      <c r="L226" s="234">
        <v>0</v>
      </c>
      <c r="M226" s="235"/>
      <c r="N226" s="233">
        <f>ROUND(L226*K226,2)</f>
        <v>0</v>
      </c>
      <c r="O226" s="233"/>
      <c r="P226" s="233"/>
      <c r="Q226" s="233"/>
      <c r="R226" s="50"/>
      <c r="T226" s="236" t="s">
        <v>21</v>
      </c>
      <c r="U226" s="58" t="s">
        <v>43</v>
      </c>
      <c r="V226" s="49"/>
      <c r="W226" s="237">
        <f>V226*K226</f>
        <v>0</v>
      </c>
      <c r="X226" s="237">
        <v>0</v>
      </c>
      <c r="Y226" s="237">
        <f>X226*K226</f>
        <v>0</v>
      </c>
      <c r="Z226" s="237">
        <v>0</v>
      </c>
      <c r="AA226" s="238">
        <f>Z226*K226</f>
        <v>0</v>
      </c>
      <c r="AR226" s="24" t="s">
        <v>241</v>
      </c>
      <c r="AT226" s="24" t="s">
        <v>237</v>
      </c>
      <c r="AU226" s="24" t="s">
        <v>90</v>
      </c>
      <c r="AY226" s="24" t="s">
        <v>236</v>
      </c>
      <c r="BE226" s="154">
        <f>IF(U226="základní",N226,0)</f>
        <v>0</v>
      </c>
      <c r="BF226" s="154">
        <f>IF(U226="snížená",N226,0)</f>
        <v>0</v>
      </c>
      <c r="BG226" s="154">
        <f>IF(U226="zákl. přenesená",N226,0)</f>
        <v>0</v>
      </c>
      <c r="BH226" s="154">
        <f>IF(U226="sníž. přenesená",N226,0)</f>
        <v>0</v>
      </c>
      <c r="BI226" s="154">
        <f>IF(U226="nulová",N226,0)</f>
        <v>0</v>
      </c>
      <c r="BJ226" s="24" t="s">
        <v>85</v>
      </c>
      <c r="BK226" s="154">
        <f>ROUND(L226*K226,2)</f>
        <v>0</v>
      </c>
      <c r="BL226" s="24" t="s">
        <v>241</v>
      </c>
      <c r="BM226" s="24" t="s">
        <v>633</v>
      </c>
    </row>
    <row r="227" spans="2:51" s="11" customFormat="1" ht="16.5" customHeight="1">
      <c r="B227" s="239"/>
      <c r="C227" s="240"/>
      <c r="D227" s="240"/>
      <c r="E227" s="241" t="s">
        <v>21</v>
      </c>
      <c r="F227" s="242" t="s">
        <v>470</v>
      </c>
      <c r="G227" s="243"/>
      <c r="H227" s="243"/>
      <c r="I227" s="243"/>
      <c r="J227" s="240"/>
      <c r="K227" s="241" t="s">
        <v>21</v>
      </c>
      <c r="L227" s="240"/>
      <c r="M227" s="240"/>
      <c r="N227" s="240"/>
      <c r="O227" s="240"/>
      <c r="P227" s="240"/>
      <c r="Q227" s="240"/>
      <c r="R227" s="244"/>
      <c r="T227" s="245"/>
      <c r="U227" s="240"/>
      <c r="V227" s="240"/>
      <c r="W227" s="240"/>
      <c r="X227" s="240"/>
      <c r="Y227" s="240"/>
      <c r="Z227" s="240"/>
      <c r="AA227" s="246"/>
      <c r="AT227" s="247" t="s">
        <v>244</v>
      </c>
      <c r="AU227" s="247" t="s">
        <v>90</v>
      </c>
      <c r="AV227" s="11" t="s">
        <v>85</v>
      </c>
      <c r="AW227" s="11" t="s">
        <v>35</v>
      </c>
      <c r="AX227" s="11" t="s">
        <v>78</v>
      </c>
      <c r="AY227" s="247" t="s">
        <v>236</v>
      </c>
    </row>
    <row r="228" spans="2:51" s="11" customFormat="1" ht="16.5" customHeight="1">
      <c r="B228" s="239"/>
      <c r="C228" s="240"/>
      <c r="D228" s="240"/>
      <c r="E228" s="241" t="s">
        <v>21</v>
      </c>
      <c r="F228" s="257" t="s">
        <v>471</v>
      </c>
      <c r="G228" s="240"/>
      <c r="H228" s="240"/>
      <c r="I228" s="240"/>
      <c r="J228" s="240"/>
      <c r="K228" s="241" t="s">
        <v>21</v>
      </c>
      <c r="L228" s="240"/>
      <c r="M228" s="240"/>
      <c r="N228" s="240"/>
      <c r="O228" s="240"/>
      <c r="P228" s="240"/>
      <c r="Q228" s="240"/>
      <c r="R228" s="244"/>
      <c r="T228" s="245"/>
      <c r="U228" s="240"/>
      <c r="V228" s="240"/>
      <c r="W228" s="240"/>
      <c r="X228" s="240"/>
      <c r="Y228" s="240"/>
      <c r="Z228" s="240"/>
      <c r="AA228" s="246"/>
      <c r="AT228" s="247" t="s">
        <v>244</v>
      </c>
      <c r="AU228" s="247" t="s">
        <v>90</v>
      </c>
      <c r="AV228" s="11" t="s">
        <v>85</v>
      </c>
      <c r="AW228" s="11" t="s">
        <v>35</v>
      </c>
      <c r="AX228" s="11" t="s">
        <v>78</v>
      </c>
      <c r="AY228" s="247" t="s">
        <v>236</v>
      </c>
    </row>
    <row r="229" spans="2:51" s="12" customFormat="1" ht="16.5" customHeight="1">
      <c r="B229" s="248"/>
      <c r="C229" s="249"/>
      <c r="D229" s="249"/>
      <c r="E229" s="250" t="s">
        <v>21</v>
      </c>
      <c r="F229" s="251" t="s">
        <v>241</v>
      </c>
      <c r="G229" s="249"/>
      <c r="H229" s="249"/>
      <c r="I229" s="249"/>
      <c r="J229" s="249"/>
      <c r="K229" s="252">
        <v>4</v>
      </c>
      <c r="L229" s="249"/>
      <c r="M229" s="249"/>
      <c r="N229" s="249"/>
      <c r="O229" s="249"/>
      <c r="P229" s="249"/>
      <c r="Q229" s="249"/>
      <c r="R229" s="253"/>
      <c r="T229" s="254"/>
      <c r="U229" s="249"/>
      <c r="V229" s="249"/>
      <c r="W229" s="249"/>
      <c r="X229" s="249"/>
      <c r="Y229" s="249"/>
      <c r="Z229" s="249"/>
      <c r="AA229" s="255"/>
      <c r="AT229" s="256" t="s">
        <v>244</v>
      </c>
      <c r="AU229" s="256" t="s">
        <v>90</v>
      </c>
      <c r="AV229" s="12" t="s">
        <v>90</v>
      </c>
      <c r="AW229" s="12" t="s">
        <v>35</v>
      </c>
      <c r="AX229" s="12" t="s">
        <v>85</v>
      </c>
      <c r="AY229" s="256" t="s">
        <v>236</v>
      </c>
    </row>
    <row r="230" spans="2:63" s="10" customFormat="1" ht="29.85" customHeight="1">
      <c r="B230" s="215"/>
      <c r="C230" s="216"/>
      <c r="D230" s="226" t="s">
        <v>210</v>
      </c>
      <c r="E230" s="226"/>
      <c r="F230" s="226"/>
      <c r="G230" s="226"/>
      <c r="H230" s="226"/>
      <c r="I230" s="226"/>
      <c r="J230" s="226"/>
      <c r="K230" s="226"/>
      <c r="L230" s="226"/>
      <c r="M230" s="226"/>
      <c r="N230" s="227">
        <f>BK230</f>
        <v>0</v>
      </c>
      <c r="O230" s="228"/>
      <c r="P230" s="228"/>
      <c r="Q230" s="228"/>
      <c r="R230" s="219"/>
      <c r="T230" s="220"/>
      <c r="U230" s="216"/>
      <c r="V230" s="216"/>
      <c r="W230" s="221">
        <f>SUM(W231:W241)</f>
        <v>0</v>
      </c>
      <c r="X230" s="216"/>
      <c r="Y230" s="221">
        <f>SUM(Y231:Y241)</f>
        <v>0</v>
      </c>
      <c r="Z230" s="216"/>
      <c r="AA230" s="222">
        <f>SUM(AA231:AA241)</f>
        <v>0</v>
      </c>
      <c r="AR230" s="223" t="s">
        <v>85</v>
      </c>
      <c r="AT230" s="224" t="s">
        <v>77</v>
      </c>
      <c r="AU230" s="224" t="s">
        <v>85</v>
      </c>
      <c r="AY230" s="223" t="s">
        <v>236</v>
      </c>
      <c r="BK230" s="225">
        <f>SUM(BK231:BK241)</f>
        <v>0</v>
      </c>
    </row>
    <row r="231" spans="2:65" s="1" customFormat="1" ht="16.5" customHeight="1">
      <c r="B231" s="48"/>
      <c r="C231" s="229" t="s">
        <v>487</v>
      </c>
      <c r="D231" s="229" t="s">
        <v>237</v>
      </c>
      <c r="E231" s="230" t="s">
        <v>342</v>
      </c>
      <c r="F231" s="231" t="s">
        <v>343</v>
      </c>
      <c r="G231" s="231"/>
      <c r="H231" s="231"/>
      <c r="I231" s="231"/>
      <c r="J231" s="232" t="s">
        <v>344</v>
      </c>
      <c r="K231" s="233">
        <v>114.83</v>
      </c>
      <c r="L231" s="234">
        <v>0</v>
      </c>
      <c r="M231" s="235"/>
      <c r="N231" s="233">
        <f>ROUND(L231*K231,2)</f>
        <v>0</v>
      </c>
      <c r="O231" s="233"/>
      <c r="P231" s="233"/>
      <c r="Q231" s="233"/>
      <c r="R231" s="50"/>
      <c r="T231" s="236" t="s">
        <v>21</v>
      </c>
      <c r="U231" s="58" t="s">
        <v>43</v>
      </c>
      <c r="V231" s="49"/>
      <c r="W231" s="237">
        <f>V231*K231</f>
        <v>0</v>
      </c>
      <c r="X231" s="237">
        <v>0</v>
      </c>
      <c r="Y231" s="237">
        <f>X231*K231</f>
        <v>0</v>
      </c>
      <c r="Z231" s="237">
        <v>0</v>
      </c>
      <c r="AA231" s="238">
        <f>Z231*K231</f>
        <v>0</v>
      </c>
      <c r="AR231" s="24" t="s">
        <v>241</v>
      </c>
      <c r="AT231" s="24" t="s">
        <v>237</v>
      </c>
      <c r="AU231" s="24" t="s">
        <v>90</v>
      </c>
      <c r="AY231" s="24" t="s">
        <v>236</v>
      </c>
      <c r="BE231" s="154">
        <f>IF(U231="základní",N231,0)</f>
        <v>0</v>
      </c>
      <c r="BF231" s="154">
        <f>IF(U231="snížená",N231,0)</f>
        <v>0</v>
      </c>
      <c r="BG231" s="154">
        <f>IF(U231="zákl. přenesená",N231,0)</f>
        <v>0</v>
      </c>
      <c r="BH231" s="154">
        <f>IF(U231="sníž. přenesená",N231,0)</f>
        <v>0</v>
      </c>
      <c r="BI231" s="154">
        <f>IF(U231="nulová",N231,0)</f>
        <v>0</v>
      </c>
      <c r="BJ231" s="24" t="s">
        <v>85</v>
      </c>
      <c r="BK231" s="154">
        <f>ROUND(L231*K231,2)</f>
        <v>0</v>
      </c>
      <c r="BL231" s="24" t="s">
        <v>241</v>
      </c>
      <c r="BM231" s="24" t="s">
        <v>472</v>
      </c>
    </row>
    <row r="232" spans="2:65" s="1" customFormat="1" ht="25.5" customHeight="1">
      <c r="B232" s="48"/>
      <c r="C232" s="229" t="s">
        <v>491</v>
      </c>
      <c r="D232" s="229" t="s">
        <v>237</v>
      </c>
      <c r="E232" s="230" t="s">
        <v>347</v>
      </c>
      <c r="F232" s="231" t="s">
        <v>348</v>
      </c>
      <c r="G232" s="231"/>
      <c r="H232" s="231"/>
      <c r="I232" s="231"/>
      <c r="J232" s="232" t="s">
        <v>344</v>
      </c>
      <c r="K232" s="233">
        <v>2296.6</v>
      </c>
      <c r="L232" s="234">
        <v>0</v>
      </c>
      <c r="M232" s="235"/>
      <c r="N232" s="233">
        <f>ROUND(L232*K232,2)</f>
        <v>0</v>
      </c>
      <c r="O232" s="233"/>
      <c r="P232" s="233"/>
      <c r="Q232" s="233"/>
      <c r="R232" s="50"/>
      <c r="T232" s="236" t="s">
        <v>21</v>
      </c>
      <c r="U232" s="58" t="s">
        <v>43</v>
      </c>
      <c r="V232" s="49"/>
      <c r="W232" s="237">
        <f>V232*K232</f>
        <v>0</v>
      </c>
      <c r="X232" s="237">
        <v>0</v>
      </c>
      <c r="Y232" s="237">
        <f>X232*K232</f>
        <v>0</v>
      </c>
      <c r="Z232" s="237">
        <v>0</v>
      </c>
      <c r="AA232" s="238">
        <f>Z232*K232</f>
        <v>0</v>
      </c>
      <c r="AR232" s="24" t="s">
        <v>241</v>
      </c>
      <c r="AT232" s="24" t="s">
        <v>237</v>
      </c>
      <c r="AU232" s="24" t="s">
        <v>90</v>
      </c>
      <c r="AY232" s="24" t="s">
        <v>236</v>
      </c>
      <c r="BE232" s="154">
        <f>IF(U232="základní",N232,0)</f>
        <v>0</v>
      </c>
      <c r="BF232" s="154">
        <f>IF(U232="snížená",N232,0)</f>
        <v>0</v>
      </c>
      <c r="BG232" s="154">
        <f>IF(U232="zákl. přenesená",N232,0)</f>
        <v>0</v>
      </c>
      <c r="BH232" s="154">
        <f>IF(U232="sníž. přenesená",N232,0)</f>
        <v>0</v>
      </c>
      <c r="BI232" s="154">
        <f>IF(U232="nulová",N232,0)</f>
        <v>0</v>
      </c>
      <c r="BJ232" s="24" t="s">
        <v>85</v>
      </c>
      <c r="BK232" s="154">
        <f>ROUND(L232*K232,2)</f>
        <v>0</v>
      </c>
      <c r="BL232" s="24" t="s">
        <v>241</v>
      </c>
      <c r="BM232" s="24" t="s">
        <v>474</v>
      </c>
    </row>
    <row r="233" spans="2:51" s="11" customFormat="1" ht="16.5" customHeight="1">
      <c r="B233" s="239"/>
      <c r="C233" s="240"/>
      <c r="D233" s="240"/>
      <c r="E233" s="241" t="s">
        <v>21</v>
      </c>
      <c r="F233" s="242" t="s">
        <v>350</v>
      </c>
      <c r="G233" s="243"/>
      <c r="H233" s="243"/>
      <c r="I233" s="243"/>
      <c r="J233" s="240"/>
      <c r="K233" s="241" t="s">
        <v>21</v>
      </c>
      <c r="L233" s="240"/>
      <c r="M233" s="240"/>
      <c r="N233" s="240"/>
      <c r="O233" s="240"/>
      <c r="P233" s="240"/>
      <c r="Q233" s="240"/>
      <c r="R233" s="244"/>
      <c r="T233" s="245"/>
      <c r="U233" s="240"/>
      <c r="V233" s="240"/>
      <c r="W233" s="240"/>
      <c r="X233" s="240"/>
      <c r="Y233" s="240"/>
      <c r="Z233" s="240"/>
      <c r="AA233" s="246"/>
      <c r="AT233" s="247" t="s">
        <v>244</v>
      </c>
      <c r="AU233" s="247" t="s">
        <v>90</v>
      </c>
      <c r="AV233" s="11" t="s">
        <v>85</v>
      </c>
      <c r="AW233" s="11" t="s">
        <v>35</v>
      </c>
      <c r="AX233" s="11" t="s">
        <v>78</v>
      </c>
      <c r="AY233" s="247" t="s">
        <v>236</v>
      </c>
    </row>
    <row r="234" spans="2:51" s="12" customFormat="1" ht="16.5" customHeight="1">
      <c r="B234" s="248"/>
      <c r="C234" s="249"/>
      <c r="D234" s="249"/>
      <c r="E234" s="250" t="s">
        <v>21</v>
      </c>
      <c r="F234" s="251" t="s">
        <v>634</v>
      </c>
      <c r="G234" s="249"/>
      <c r="H234" s="249"/>
      <c r="I234" s="249"/>
      <c r="J234" s="249"/>
      <c r="K234" s="252">
        <v>2296.6</v>
      </c>
      <c r="L234" s="249"/>
      <c r="M234" s="249"/>
      <c r="N234" s="249"/>
      <c r="O234" s="249"/>
      <c r="P234" s="249"/>
      <c r="Q234" s="249"/>
      <c r="R234" s="253"/>
      <c r="T234" s="254"/>
      <c r="U234" s="249"/>
      <c r="V234" s="249"/>
      <c r="W234" s="249"/>
      <c r="X234" s="249"/>
      <c r="Y234" s="249"/>
      <c r="Z234" s="249"/>
      <c r="AA234" s="255"/>
      <c r="AT234" s="256" t="s">
        <v>244</v>
      </c>
      <c r="AU234" s="256" t="s">
        <v>90</v>
      </c>
      <c r="AV234" s="12" t="s">
        <v>90</v>
      </c>
      <c r="AW234" s="12" t="s">
        <v>35</v>
      </c>
      <c r="AX234" s="12" t="s">
        <v>85</v>
      </c>
      <c r="AY234" s="256" t="s">
        <v>236</v>
      </c>
    </row>
    <row r="235" spans="2:65" s="1" customFormat="1" ht="25.5" customHeight="1">
      <c r="B235" s="48"/>
      <c r="C235" s="229" t="s">
        <v>497</v>
      </c>
      <c r="D235" s="229" t="s">
        <v>237</v>
      </c>
      <c r="E235" s="230" t="s">
        <v>477</v>
      </c>
      <c r="F235" s="231" t="s">
        <v>478</v>
      </c>
      <c r="G235" s="231"/>
      <c r="H235" s="231"/>
      <c r="I235" s="231"/>
      <c r="J235" s="232" t="s">
        <v>344</v>
      </c>
      <c r="K235" s="233">
        <v>34.6</v>
      </c>
      <c r="L235" s="234">
        <v>0</v>
      </c>
      <c r="M235" s="235"/>
      <c r="N235" s="233">
        <f>ROUND(L235*K235,2)</f>
        <v>0</v>
      </c>
      <c r="O235" s="233"/>
      <c r="P235" s="233"/>
      <c r="Q235" s="233"/>
      <c r="R235" s="50"/>
      <c r="T235" s="236" t="s">
        <v>21</v>
      </c>
      <c r="U235" s="58" t="s">
        <v>43</v>
      </c>
      <c r="V235" s="49"/>
      <c r="W235" s="237">
        <f>V235*K235</f>
        <v>0</v>
      </c>
      <c r="X235" s="237">
        <v>0</v>
      </c>
      <c r="Y235" s="237">
        <f>X235*K235</f>
        <v>0</v>
      </c>
      <c r="Z235" s="237">
        <v>0</v>
      </c>
      <c r="AA235" s="238">
        <f>Z235*K235</f>
        <v>0</v>
      </c>
      <c r="AR235" s="24" t="s">
        <v>241</v>
      </c>
      <c r="AT235" s="24" t="s">
        <v>237</v>
      </c>
      <c r="AU235" s="24" t="s">
        <v>90</v>
      </c>
      <c r="AY235" s="24" t="s">
        <v>236</v>
      </c>
      <c r="BE235" s="154">
        <f>IF(U235="základní",N235,0)</f>
        <v>0</v>
      </c>
      <c r="BF235" s="154">
        <f>IF(U235="snížená",N235,0)</f>
        <v>0</v>
      </c>
      <c r="BG235" s="154">
        <f>IF(U235="zákl. přenesená",N235,0)</f>
        <v>0</v>
      </c>
      <c r="BH235" s="154">
        <f>IF(U235="sníž. přenesená",N235,0)</f>
        <v>0</v>
      </c>
      <c r="BI235" s="154">
        <f>IF(U235="nulová",N235,0)</f>
        <v>0</v>
      </c>
      <c r="BJ235" s="24" t="s">
        <v>85</v>
      </c>
      <c r="BK235" s="154">
        <f>ROUND(L235*K235,2)</f>
        <v>0</v>
      </c>
      <c r="BL235" s="24" t="s">
        <v>241</v>
      </c>
      <c r="BM235" s="24" t="s">
        <v>479</v>
      </c>
    </row>
    <row r="236" spans="2:51" s="12" customFormat="1" ht="16.5" customHeight="1">
      <c r="B236" s="248"/>
      <c r="C236" s="249"/>
      <c r="D236" s="249"/>
      <c r="E236" s="250" t="s">
        <v>21</v>
      </c>
      <c r="F236" s="267" t="s">
        <v>635</v>
      </c>
      <c r="G236" s="268"/>
      <c r="H236" s="268"/>
      <c r="I236" s="268"/>
      <c r="J236" s="249"/>
      <c r="K236" s="252">
        <v>34.6</v>
      </c>
      <c r="L236" s="249"/>
      <c r="M236" s="249"/>
      <c r="N236" s="249"/>
      <c r="O236" s="249"/>
      <c r="P236" s="249"/>
      <c r="Q236" s="249"/>
      <c r="R236" s="253"/>
      <c r="T236" s="254"/>
      <c r="U236" s="249"/>
      <c r="V236" s="249"/>
      <c r="W236" s="249"/>
      <c r="X236" s="249"/>
      <c r="Y236" s="249"/>
      <c r="Z236" s="249"/>
      <c r="AA236" s="255"/>
      <c r="AT236" s="256" t="s">
        <v>244</v>
      </c>
      <c r="AU236" s="256" t="s">
        <v>90</v>
      </c>
      <c r="AV236" s="12" t="s">
        <v>90</v>
      </c>
      <c r="AW236" s="12" t="s">
        <v>35</v>
      </c>
      <c r="AX236" s="12" t="s">
        <v>85</v>
      </c>
      <c r="AY236" s="256" t="s">
        <v>236</v>
      </c>
    </row>
    <row r="237" spans="2:65" s="1" customFormat="1" ht="25.5" customHeight="1">
      <c r="B237" s="48"/>
      <c r="C237" s="229" t="s">
        <v>501</v>
      </c>
      <c r="D237" s="229" t="s">
        <v>237</v>
      </c>
      <c r="E237" s="230" t="s">
        <v>353</v>
      </c>
      <c r="F237" s="231" t="s">
        <v>354</v>
      </c>
      <c r="G237" s="231"/>
      <c r="H237" s="231"/>
      <c r="I237" s="231"/>
      <c r="J237" s="232" t="s">
        <v>344</v>
      </c>
      <c r="K237" s="233">
        <v>11.68</v>
      </c>
      <c r="L237" s="234">
        <v>0</v>
      </c>
      <c r="M237" s="235"/>
      <c r="N237" s="233">
        <f>ROUND(L237*K237,2)</f>
        <v>0</v>
      </c>
      <c r="O237" s="233"/>
      <c r="P237" s="233"/>
      <c r="Q237" s="233"/>
      <c r="R237" s="50"/>
      <c r="T237" s="236" t="s">
        <v>21</v>
      </c>
      <c r="U237" s="58" t="s">
        <v>43</v>
      </c>
      <c r="V237" s="49"/>
      <c r="W237" s="237">
        <f>V237*K237</f>
        <v>0</v>
      </c>
      <c r="X237" s="237">
        <v>0</v>
      </c>
      <c r="Y237" s="237">
        <f>X237*K237</f>
        <v>0</v>
      </c>
      <c r="Z237" s="237">
        <v>0</v>
      </c>
      <c r="AA237" s="238">
        <f>Z237*K237</f>
        <v>0</v>
      </c>
      <c r="AR237" s="24" t="s">
        <v>241</v>
      </c>
      <c r="AT237" s="24" t="s">
        <v>237</v>
      </c>
      <c r="AU237" s="24" t="s">
        <v>90</v>
      </c>
      <c r="AY237" s="24" t="s">
        <v>236</v>
      </c>
      <c r="BE237" s="154">
        <f>IF(U237="základní",N237,0)</f>
        <v>0</v>
      </c>
      <c r="BF237" s="154">
        <f>IF(U237="snížená",N237,0)</f>
        <v>0</v>
      </c>
      <c r="BG237" s="154">
        <f>IF(U237="zákl. přenesená",N237,0)</f>
        <v>0</v>
      </c>
      <c r="BH237" s="154">
        <f>IF(U237="sníž. přenesená",N237,0)</f>
        <v>0</v>
      </c>
      <c r="BI237" s="154">
        <f>IF(U237="nulová",N237,0)</f>
        <v>0</v>
      </c>
      <c r="BJ237" s="24" t="s">
        <v>85</v>
      </c>
      <c r="BK237" s="154">
        <f>ROUND(L237*K237,2)</f>
        <v>0</v>
      </c>
      <c r="BL237" s="24" t="s">
        <v>241</v>
      </c>
      <c r="BM237" s="24" t="s">
        <v>482</v>
      </c>
    </row>
    <row r="238" spans="2:51" s="12" customFormat="1" ht="16.5" customHeight="1">
      <c r="B238" s="248"/>
      <c r="C238" s="249"/>
      <c r="D238" s="249"/>
      <c r="E238" s="250" t="s">
        <v>21</v>
      </c>
      <c r="F238" s="267" t="s">
        <v>636</v>
      </c>
      <c r="G238" s="268"/>
      <c r="H238" s="268"/>
      <c r="I238" s="268"/>
      <c r="J238" s="249"/>
      <c r="K238" s="252">
        <v>11.68</v>
      </c>
      <c r="L238" s="249"/>
      <c r="M238" s="249"/>
      <c r="N238" s="249"/>
      <c r="O238" s="249"/>
      <c r="P238" s="249"/>
      <c r="Q238" s="249"/>
      <c r="R238" s="253"/>
      <c r="T238" s="254"/>
      <c r="U238" s="249"/>
      <c r="V238" s="249"/>
      <c r="W238" s="249"/>
      <c r="X238" s="249"/>
      <c r="Y238" s="249"/>
      <c r="Z238" s="249"/>
      <c r="AA238" s="255"/>
      <c r="AT238" s="256" t="s">
        <v>244</v>
      </c>
      <c r="AU238" s="256" t="s">
        <v>90</v>
      </c>
      <c r="AV238" s="12" t="s">
        <v>90</v>
      </c>
      <c r="AW238" s="12" t="s">
        <v>35</v>
      </c>
      <c r="AX238" s="12" t="s">
        <v>85</v>
      </c>
      <c r="AY238" s="256" t="s">
        <v>236</v>
      </c>
    </row>
    <row r="239" spans="2:65" s="1" customFormat="1" ht="25.5" customHeight="1">
      <c r="B239" s="48"/>
      <c r="C239" s="229" t="s">
        <v>505</v>
      </c>
      <c r="D239" s="229" t="s">
        <v>237</v>
      </c>
      <c r="E239" s="230" t="s">
        <v>358</v>
      </c>
      <c r="F239" s="231" t="s">
        <v>359</v>
      </c>
      <c r="G239" s="231"/>
      <c r="H239" s="231"/>
      <c r="I239" s="231"/>
      <c r="J239" s="232" t="s">
        <v>344</v>
      </c>
      <c r="K239" s="233">
        <v>68.55</v>
      </c>
      <c r="L239" s="234">
        <v>0</v>
      </c>
      <c r="M239" s="235"/>
      <c r="N239" s="233">
        <f>ROUND(L239*K239,2)</f>
        <v>0</v>
      </c>
      <c r="O239" s="233"/>
      <c r="P239" s="233"/>
      <c r="Q239" s="233"/>
      <c r="R239" s="50"/>
      <c r="T239" s="236" t="s">
        <v>21</v>
      </c>
      <c r="U239" s="58" t="s">
        <v>43</v>
      </c>
      <c r="V239" s="49"/>
      <c r="W239" s="237">
        <f>V239*K239</f>
        <v>0</v>
      </c>
      <c r="X239" s="237">
        <v>0</v>
      </c>
      <c r="Y239" s="237">
        <f>X239*K239</f>
        <v>0</v>
      </c>
      <c r="Z239" s="237">
        <v>0</v>
      </c>
      <c r="AA239" s="238">
        <f>Z239*K239</f>
        <v>0</v>
      </c>
      <c r="AR239" s="24" t="s">
        <v>241</v>
      </c>
      <c r="AT239" s="24" t="s">
        <v>237</v>
      </c>
      <c r="AU239" s="24" t="s">
        <v>90</v>
      </c>
      <c r="AY239" s="24" t="s">
        <v>236</v>
      </c>
      <c r="BE239" s="154">
        <f>IF(U239="základní",N239,0)</f>
        <v>0</v>
      </c>
      <c r="BF239" s="154">
        <f>IF(U239="snížená",N239,0)</f>
        <v>0</v>
      </c>
      <c r="BG239" s="154">
        <f>IF(U239="zákl. přenesená",N239,0)</f>
        <v>0</v>
      </c>
      <c r="BH239" s="154">
        <f>IF(U239="sníž. přenesená",N239,0)</f>
        <v>0</v>
      </c>
      <c r="BI239" s="154">
        <f>IF(U239="nulová",N239,0)</f>
        <v>0</v>
      </c>
      <c r="BJ239" s="24" t="s">
        <v>85</v>
      </c>
      <c r="BK239" s="154">
        <f>ROUND(L239*K239,2)</f>
        <v>0</v>
      </c>
      <c r="BL239" s="24" t="s">
        <v>241</v>
      </c>
      <c r="BM239" s="24" t="s">
        <v>485</v>
      </c>
    </row>
    <row r="240" spans="2:51" s="12" customFormat="1" ht="16.5" customHeight="1">
      <c r="B240" s="248"/>
      <c r="C240" s="249"/>
      <c r="D240" s="249"/>
      <c r="E240" s="250" t="s">
        <v>21</v>
      </c>
      <c r="F240" s="267" t="s">
        <v>637</v>
      </c>
      <c r="G240" s="268"/>
      <c r="H240" s="268"/>
      <c r="I240" s="268"/>
      <c r="J240" s="249"/>
      <c r="K240" s="252">
        <v>68.55</v>
      </c>
      <c r="L240" s="249"/>
      <c r="M240" s="249"/>
      <c r="N240" s="249"/>
      <c r="O240" s="249"/>
      <c r="P240" s="249"/>
      <c r="Q240" s="249"/>
      <c r="R240" s="253"/>
      <c r="T240" s="254"/>
      <c r="U240" s="249"/>
      <c r="V240" s="249"/>
      <c r="W240" s="249"/>
      <c r="X240" s="249"/>
      <c r="Y240" s="249"/>
      <c r="Z240" s="249"/>
      <c r="AA240" s="255"/>
      <c r="AT240" s="256" t="s">
        <v>244</v>
      </c>
      <c r="AU240" s="256" t="s">
        <v>90</v>
      </c>
      <c r="AV240" s="12" t="s">
        <v>90</v>
      </c>
      <c r="AW240" s="12" t="s">
        <v>35</v>
      </c>
      <c r="AX240" s="12" t="s">
        <v>85</v>
      </c>
      <c r="AY240" s="256" t="s">
        <v>236</v>
      </c>
    </row>
    <row r="241" spans="2:65" s="1" customFormat="1" ht="25.5" customHeight="1">
      <c r="B241" s="48"/>
      <c r="C241" s="229" t="s">
        <v>510</v>
      </c>
      <c r="D241" s="229" t="s">
        <v>237</v>
      </c>
      <c r="E241" s="230" t="s">
        <v>488</v>
      </c>
      <c r="F241" s="231" t="s">
        <v>489</v>
      </c>
      <c r="G241" s="231"/>
      <c r="H241" s="231"/>
      <c r="I241" s="231"/>
      <c r="J241" s="232" t="s">
        <v>344</v>
      </c>
      <c r="K241" s="233">
        <v>106.11</v>
      </c>
      <c r="L241" s="234">
        <v>0</v>
      </c>
      <c r="M241" s="235"/>
      <c r="N241" s="233">
        <f>ROUND(L241*K241,2)</f>
        <v>0</v>
      </c>
      <c r="O241" s="233"/>
      <c r="P241" s="233"/>
      <c r="Q241" s="233"/>
      <c r="R241" s="50"/>
      <c r="T241" s="236" t="s">
        <v>21</v>
      </c>
      <c r="U241" s="58" t="s">
        <v>43</v>
      </c>
      <c r="V241" s="49"/>
      <c r="W241" s="237">
        <f>V241*K241</f>
        <v>0</v>
      </c>
      <c r="X241" s="237">
        <v>0</v>
      </c>
      <c r="Y241" s="237">
        <f>X241*K241</f>
        <v>0</v>
      </c>
      <c r="Z241" s="237">
        <v>0</v>
      </c>
      <c r="AA241" s="238">
        <f>Z241*K241</f>
        <v>0</v>
      </c>
      <c r="AR241" s="24" t="s">
        <v>241</v>
      </c>
      <c r="AT241" s="24" t="s">
        <v>237</v>
      </c>
      <c r="AU241" s="24" t="s">
        <v>90</v>
      </c>
      <c r="AY241" s="24" t="s">
        <v>236</v>
      </c>
      <c r="BE241" s="154">
        <f>IF(U241="základní",N241,0)</f>
        <v>0</v>
      </c>
      <c r="BF241" s="154">
        <f>IF(U241="snížená",N241,0)</f>
        <v>0</v>
      </c>
      <c r="BG241" s="154">
        <f>IF(U241="zákl. přenesená",N241,0)</f>
        <v>0</v>
      </c>
      <c r="BH241" s="154">
        <f>IF(U241="sníž. přenesená",N241,0)</f>
        <v>0</v>
      </c>
      <c r="BI241" s="154">
        <f>IF(U241="nulová",N241,0)</f>
        <v>0</v>
      </c>
      <c r="BJ241" s="24" t="s">
        <v>85</v>
      </c>
      <c r="BK241" s="154">
        <f>ROUND(L241*K241,2)</f>
        <v>0</v>
      </c>
      <c r="BL241" s="24" t="s">
        <v>241</v>
      </c>
      <c r="BM241" s="24" t="s">
        <v>490</v>
      </c>
    </row>
    <row r="242" spans="2:63" s="10" customFormat="1" ht="37.4" customHeight="1">
      <c r="B242" s="215"/>
      <c r="C242" s="216"/>
      <c r="D242" s="217" t="s">
        <v>589</v>
      </c>
      <c r="E242" s="217"/>
      <c r="F242" s="217"/>
      <c r="G242" s="217"/>
      <c r="H242" s="217"/>
      <c r="I242" s="217"/>
      <c r="J242" s="217"/>
      <c r="K242" s="217"/>
      <c r="L242" s="217"/>
      <c r="M242" s="217"/>
      <c r="N242" s="269">
        <f>BK242</f>
        <v>0</v>
      </c>
      <c r="O242" s="270"/>
      <c r="P242" s="270"/>
      <c r="Q242" s="270"/>
      <c r="R242" s="219"/>
      <c r="T242" s="220"/>
      <c r="U242" s="216"/>
      <c r="V242" s="216"/>
      <c r="W242" s="221">
        <f>W243</f>
        <v>0</v>
      </c>
      <c r="X242" s="216"/>
      <c r="Y242" s="221">
        <f>Y243</f>
        <v>0.0078</v>
      </c>
      <c r="Z242" s="216"/>
      <c r="AA242" s="222">
        <f>AA243</f>
        <v>0</v>
      </c>
      <c r="AR242" s="223" t="s">
        <v>90</v>
      </c>
      <c r="AT242" s="224" t="s">
        <v>77</v>
      </c>
      <c r="AU242" s="224" t="s">
        <v>78</v>
      </c>
      <c r="AY242" s="223" t="s">
        <v>236</v>
      </c>
      <c r="BK242" s="225">
        <f>BK243</f>
        <v>0</v>
      </c>
    </row>
    <row r="243" spans="2:63" s="10" customFormat="1" ht="19.9" customHeight="1">
      <c r="B243" s="215"/>
      <c r="C243" s="216"/>
      <c r="D243" s="226" t="s">
        <v>590</v>
      </c>
      <c r="E243" s="226"/>
      <c r="F243" s="226"/>
      <c r="G243" s="226"/>
      <c r="H243" s="226"/>
      <c r="I243" s="226"/>
      <c r="J243" s="226"/>
      <c r="K243" s="226"/>
      <c r="L243" s="226"/>
      <c r="M243" s="226"/>
      <c r="N243" s="227">
        <f>BK243</f>
        <v>0</v>
      </c>
      <c r="O243" s="228"/>
      <c r="P243" s="228"/>
      <c r="Q243" s="228"/>
      <c r="R243" s="219"/>
      <c r="T243" s="220"/>
      <c r="U243" s="216"/>
      <c r="V243" s="216"/>
      <c r="W243" s="221">
        <f>W244</f>
        <v>0</v>
      </c>
      <c r="X243" s="216"/>
      <c r="Y243" s="221">
        <f>Y244</f>
        <v>0.0078</v>
      </c>
      <c r="Z243" s="216"/>
      <c r="AA243" s="222">
        <f>AA244</f>
        <v>0</v>
      </c>
      <c r="AR243" s="223" t="s">
        <v>90</v>
      </c>
      <c r="AT243" s="224" t="s">
        <v>77</v>
      </c>
      <c r="AU243" s="224" t="s">
        <v>85</v>
      </c>
      <c r="AY243" s="223" t="s">
        <v>236</v>
      </c>
      <c r="BK243" s="225">
        <f>BK244</f>
        <v>0</v>
      </c>
    </row>
    <row r="244" spans="2:65" s="1" customFormat="1" ht="25.5" customHeight="1">
      <c r="B244" s="48"/>
      <c r="C244" s="229" t="s">
        <v>304</v>
      </c>
      <c r="D244" s="229" t="s">
        <v>237</v>
      </c>
      <c r="E244" s="230" t="s">
        <v>638</v>
      </c>
      <c r="F244" s="231" t="s">
        <v>639</v>
      </c>
      <c r="G244" s="231"/>
      <c r="H244" s="231"/>
      <c r="I244" s="231"/>
      <c r="J244" s="232" t="s">
        <v>240</v>
      </c>
      <c r="K244" s="233">
        <v>10</v>
      </c>
      <c r="L244" s="234">
        <v>0</v>
      </c>
      <c r="M244" s="235"/>
      <c r="N244" s="233">
        <f>ROUND(L244*K244,2)</f>
        <v>0</v>
      </c>
      <c r="O244" s="233"/>
      <c r="P244" s="233"/>
      <c r="Q244" s="233"/>
      <c r="R244" s="50"/>
      <c r="T244" s="236" t="s">
        <v>21</v>
      </c>
      <c r="U244" s="58" t="s">
        <v>43</v>
      </c>
      <c r="V244" s="49"/>
      <c r="W244" s="237">
        <f>V244*K244</f>
        <v>0</v>
      </c>
      <c r="X244" s="237">
        <v>0.00078</v>
      </c>
      <c r="Y244" s="237">
        <f>X244*K244</f>
        <v>0.0078</v>
      </c>
      <c r="Z244" s="237">
        <v>0</v>
      </c>
      <c r="AA244" s="238">
        <f>Z244*K244</f>
        <v>0</v>
      </c>
      <c r="AR244" s="24" t="s">
        <v>315</v>
      </c>
      <c r="AT244" s="24" t="s">
        <v>237</v>
      </c>
      <c r="AU244" s="24" t="s">
        <v>90</v>
      </c>
      <c r="AY244" s="24" t="s">
        <v>236</v>
      </c>
      <c r="BE244" s="154">
        <f>IF(U244="základní",N244,0)</f>
        <v>0</v>
      </c>
      <c r="BF244" s="154">
        <f>IF(U244="snížená",N244,0)</f>
        <v>0</v>
      </c>
      <c r="BG244" s="154">
        <f>IF(U244="zákl. přenesená",N244,0)</f>
        <v>0</v>
      </c>
      <c r="BH244" s="154">
        <f>IF(U244="sníž. přenesená",N244,0)</f>
        <v>0</v>
      </c>
      <c r="BI244" s="154">
        <f>IF(U244="nulová",N244,0)</f>
        <v>0</v>
      </c>
      <c r="BJ244" s="24" t="s">
        <v>85</v>
      </c>
      <c r="BK244" s="154">
        <f>ROUND(L244*K244,2)</f>
        <v>0</v>
      </c>
      <c r="BL244" s="24" t="s">
        <v>315</v>
      </c>
      <c r="BM244" s="24" t="s">
        <v>640</v>
      </c>
    </row>
    <row r="245" spans="2:63" s="10" customFormat="1" ht="37.4" customHeight="1">
      <c r="B245" s="215"/>
      <c r="C245" s="216"/>
      <c r="D245" s="217" t="s">
        <v>375</v>
      </c>
      <c r="E245" s="217"/>
      <c r="F245" s="217"/>
      <c r="G245" s="217"/>
      <c r="H245" s="217"/>
      <c r="I245" s="217"/>
      <c r="J245" s="217"/>
      <c r="K245" s="217"/>
      <c r="L245" s="217"/>
      <c r="M245" s="217"/>
      <c r="N245" s="280">
        <f>BK245</f>
        <v>0</v>
      </c>
      <c r="O245" s="281"/>
      <c r="P245" s="281"/>
      <c r="Q245" s="281"/>
      <c r="R245" s="219"/>
      <c r="T245" s="220"/>
      <c r="U245" s="216"/>
      <c r="V245" s="216"/>
      <c r="W245" s="221">
        <f>SUM(W246:W251)</f>
        <v>0</v>
      </c>
      <c r="X245" s="216"/>
      <c r="Y245" s="221">
        <f>SUM(Y246:Y251)</f>
        <v>0</v>
      </c>
      <c r="Z245" s="216"/>
      <c r="AA245" s="222">
        <f>SUM(AA246:AA251)</f>
        <v>0</v>
      </c>
      <c r="AR245" s="223" t="s">
        <v>260</v>
      </c>
      <c r="AT245" s="224" t="s">
        <v>77</v>
      </c>
      <c r="AU245" s="224" t="s">
        <v>78</v>
      </c>
      <c r="AY245" s="223" t="s">
        <v>236</v>
      </c>
      <c r="BK245" s="225">
        <f>SUM(BK246:BK251)</f>
        <v>0</v>
      </c>
    </row>
    <row r="246" spans="2:65" s="1" customFormat="1" ht="16.5" customHeight="1">
      <c r="B246" s="48"/>
      <c r="C246" s="229" t="s">
        <v>641</v>
      </c>
      <c r="D246" s="229" t="s">
        <v>237</v>
      </c>
      <c r="E246" s="230" t="s">
        <v>492</v>
      </c>
      <c r="F246" s="231" t="s">
        <v>493</v>
      </c>
      <c r="G246" s="231"/>
      <c r="H246" s="231"/>
      <c r="I246" s="231"/>
      <c r="J246" s="232" t="s">
        <v>494</v>
      </c>
      <c r="K246" s="233">
        <v>1</v>
      </c>
      <c r="L246" s="234">
        <v>0</v>
      </c>
      <c r="M246" s="235"/>
      <c r="N246" s="233">
        <f>ROUND(L246*K246,2)</f>
        <v>0</v>
      </c>
      <c r="O246" s="233"/>
      <c r="P246" s="233"/>
      <c r="Q246" s="233"/>
      <c r="R246" s="50"/>
      <c r="T246" s="236" t="s">
        <v>21</v>
      </c>
      <c r="U246" s="58" t="s">
        <v>43</v>
      </c>
      <c r="V246" s="49"/>
      <c r="W246" s="237">
        <f>V246*K246</f>
        <v>0</v>
      </c>
      <c r="X246" s="237">
        <v>0</v>
      </c>
      <c r="Y246" s="237">
        <f>X246*K246</f>
        <v>0</v>
      </c>
      <c r="Z246" s="237">
        <v>0</v>
      </c>
      <c r="AA246" s="238">
        <f>Z246*K246</f>
        <v>0</v>
      </c>
      <c r="AR246" s="24" t="s">
        <v>495</v>
      </c>
      <c r="AT246" s="24" t="s">
        <v>237</v>
      </c>
      <c r="AU246" s="24" t="s">
        <v>85</v>
      </c>
      <c r="AY246" s="24" t="s">
        <v>236</v>
      </c>
      <c r="BE246" s="154">
        <f>IF(U246="základní",N246,0)</f>
        <v>0</v>
      </c>
      <c r="BF246" s="154">
        <f>IF(U246="snížená",N246,0)</f>
        <v>0</v>
      </c>
      <c r="BG246" s="154">
        <f>IF(U246="zákl. přenesená",N246,0)</f>
        <v>0</v>
      </c>
      <c r="BH246" s="154">
        <f>IF(U246="sníž. přenesená",N246,0)</f>
        <v>0</v>
      </c>
      <c r="BI246" s="154">
        <f>IF(U246="nulová",N246,0)</f>
        <v>0</v>
      </c>
      <c r="BJ246" s="24" t="s">
        <v>85</v>
      </c>
      <c r="BK246" s="154">
        <f>ROUND(L246*K246,2)</f>
        <v>0</v>
      </c>
      <c r="BL246" s="24" t="s">
        <v>495</v>
      </c>
      <c r="BM246" s="24" t="s">
        <v>496</v>
      </c>
    </row>
    <row r="247" spans="2:65" s="1" customFormat="1" ht="16.5" customHeight="1">
      <c r="B247" s="48"/>
      <c r="C247" s="229" t="s">
        <v>642</v>
      </c>
      <c r="D247" s="229" t="s">
        <v>237</v>
      </c>
      <c r="E247" s="230" t="s">
        <v>498</v>
      </c>
      <c r="F247" s="231" t="s">
        <v>499</v>
      </c>
      <c r="G247" s="231"/>
      <c r="H247" s="231"/>
      <c r="I247" s="231"/>
      <c r="J247" s="232" t="s">
        <v>494</v>
      </c>
      <c r="K247" s="233">
        <v>1</v>
      </c>
      <c r="L247" s="234">
        <v>0</v>
      </c>
      <c r="M247" s="235"/>
      <c r="N247" s="233">
        <f>ROUND(L247*K247,2)</f>
        <v>0</v>
      </c>
      <c r="O247" s="233"/>
      <c r="P247" s="233"/>
      <c r="Q247" s="233"/>
      <c r="R247" s="50"/>
      <c r="T247" s="236" t="s">
        <v>21</v>
      </c>
      <c r="U247" s="58" t="s">
        <v>43</v>
      </c>
      <c r="V247" s="49"/>
      <c r="W247" s="237">
        <f>V247*K247</f>
        <v>0</v>
      </c>
      <c r="X247" s="237">
        <v>0</v>
      </c>
      <c r="Y247" s="237">
        <f>X247*K247</f>
        <v>0</v>
      </c>
      <c r="Z247" s="237">
        <v>0</v>
      </c>
      <c r="AA247" s="238">
        <f>Z247*K247</f>
        <v>0</v>
      </c>
      <c r="AR247" s="24" t="s">
        <v>495</v>
      </c>
      <c r="AT247" s="24" t="s">
        <v>237</v>
      </c>
      <c r="AU247" s="24" t="s">
        <v>85</v>
      </c>
      <c r="AY247" s="24" t="s">
        <v>236</v>
      </c>
      <c r="BE247" s="154">
        <f>IF(U247="základní",N247,0)</f>
        <v>0</v>
      </c>
      <c r="BF247" s="154">
        <f>IF(U247="snížená",N247,0)</f>
        <v>0</v>
      </c>
      <c r="BG247" s="154">
        <f>IF(U247="zákl. přenesená",N247,0)</f>
        <v>0</v>
      </c>
      <c r="BH247" s="154">
        <f>IF(U247="sníž. přenesená",N247,0)</f>
        <v>0</v>
      </c>
      <c r="BI247" s="154">
        <f>IF(U247="nulová",N247,0)</f>
        <v>0</v>
      </c>
      <c r="BJ247" s="24" t="s">
        <v>85</v>
      </c>
      <c r="BK247" s="154">
        <f>ROUND(L247*K247,2)</f>
        <v>0</v>
      </c>
      <c r="BL247" s="24" t="s">
        <v>495</v>
      </c>
      <c r="BM247" s="24" t="s">
        <v>500</v>
      </c>
    </row>
    <row r="248" spans="2:65" s="1" customFormat="1" ht="16.5" customHeight="1">
      <c r="B248" s="48"/>
      <c r="C248" s="229" t="s">
        <v>643</v>
      </c>
      <c r="D248" s="229" t="s">
        <v>237</v>
      </c>
      <c r="E248" s="230" t="s">
        <v>502</v>
      </c>
      <c r="F248" s="231" t="s">
        <v>503</v>
      </c>
      <c r="G248" s="231"/>
      <c r="H248" s="231"/>
      <c r="I248" s="231"/>
      <c r="J248" s="232" t="s">
        <v>494</v>
      </c>
      <c r="K248" s="233">
        <v>1</v>
      </c>
      <c r="L248" s="234">
        <v>0</v>
      </c>
      <c r="M248" s="235"/>
      <c r="N248" s="233">
        <f>ROUND(L248*K248,2)</f>
        <v>0</v>
      </c>
      <c r="O248" s="233"/>
      <c r="P248" s="233"/>
      <c r="Q248" s="233"/>
      <c r="R248" s="50"/>
      <c r="T248" s="236" t="s">
        <v>21</v>
      </c>
      <c r="U248" s="58" t="s">
        <v>43</v>
      </c>
      <c r="V248" s="49"/>
      <c r="W248" s="237">
        <f>V248*K248</f>
        <v>0</v>
      </c>
      <c r="X248" s="237">
        <v>0</v>
      </c>
      <c r="Y248" s="237">
        <f>X248*K248</f>
        <v>0</v>
      </c>
      <c r="Z248" s="237">
        <v>0</v>
      </c>
      <c r="AA248" s="238">
        <f>Z248*K248</f>
        <v>0</v>
      </c>
      <c r="AR248" s="24" t="s">
        <v>495</v>
      </c>
      <c r="AT248" s="24" t="s">
        <v>237</v>
      </c>
      <c r="AU248" s="24" t="s">
        <v>85</v>
      </c>
      <c r="AY248" s="24" t="s">
        <v>236</v>
      </c>
      <c r="BE248" s="154">
        <f>IF(U248="základní",N248,0)</f>
        <v>0</v>
      </c>
      <c r="BF248" s="154">
        <f>IF(U248="snížená",N248,0)</f>
        <v>0</v>
      </c>
      <c r="BG248" s="154">
        <f>IF(U248="zákl. přenesená",N248,0)</f>
        <v>0</v>
      </c>
      <c r="BH248" s="154">
        <f>IF(U248="sníž. přenesená",N248,0)</f>
        <v>0</v>
      </c>
      <c r="BI248" s="154">
        <f>IF(U248="nulová",N248,0)</f>
        <v>0</v>
      </c>
      <c r="BJ248" s="24" t="s">
        <v>85</v>
      </c>
      <c r="BK248" s="154">
        <f>ROUND(L248*K248,2)</f>
        <v>0</v>
      </c>
      <c r="BL248" s="24" t="s">
        <v>495</v>
      </c>
      <c r="BM248" s="24" t="s">
        <v>504</v>
      </c>
    </row>
    <row r="249" spans="2:65" s="1" customFormat="1" ht="38.25" customHeight="1">
      <c r="B249" s="48"/>
      <c r="C249" s="229" t="s">
        <v>644</v>
      </c>
      <c r="D249" s="229" t="s">
        <v>237</v>
      </c>
      <c r="E249" s="230" t="s">
        <v>506</v>
      </c>
      <c r="F249" s="231" t="s">
        <v>507</v>
      </c>
      <c r="G249" s="231"/>
      <c r="H249" s="231"/>
      <c r="I249" s="231"/>
      <c r="J249" s="232" t="s">
        <v>508</v>
      </c>
      <c r="K249" s="233">
        <v>1</v>
      </c>
      <c r="L249" s="234">
        <v>0</v>
      </c>
      <c r="M249" s="235"/>
      <c r="N249" s="233">
        <f>ROUND(L249*K249,2)</f>
        <v>0</v>
      </c>
      <c r="O249" s="233"/>
      <c r="P249" s="233"/>
      <c r="Q249" s="233"/>
      <c r="R249" s="50"/>
      <c r="T249" s="236" t="s">
        <v>21</v>
      </c>
      <c r="U249" s="58" t="s">
        <v>43</v>
      </c>
      <c r="V249" s="49"/>
      <c r="W249" s="237">
        <f>V249*K249</f>
        <v>0</v>
      </c>
      <c r="X249" s="237">
        <v>0</v>
      </c>
      <c r="Y249" s="237">
        <f>X249*K249</f>
        <v>0</v>
      </c>
      <c r="Z249" s="237">
        <v>0</v>
      </c>
      <c r="AA249" s="238">
        <f>Z249*K249</f>
        <v>0</v>
      </c>
      <c r="AR249" s="24" t="s">
        <v>495</v>
      </c>
      <c r="AT249" s="24" t="s">
        <v>237</v>
      </c>
      <c r="AU249" s="24" t="s">
        <v>85</v>
      </c>
      <c r="AY249" s="24" t="s">
        <v>236</v>
      </c>
      <c r="BE249" s="154">
        <f>IF(U249="základní",N249,0)</f>
        <v>0</v>
      </c>
      <c r="BF249" s="154">
        <f>IF(U249="snížená",N249,0)</f>
        <v>0</v>
      </c>
      <c r="BG249" s="154">
        <f>IF(U249="zákl. přenesená",N249,0)</f>
        <v>0</v>
      </c>
      <c r="BH249" s="154">
        <f>IF(U249="sníž. přenesená",N249,0)</f>
        <v>0</v>
      </c>
      <c r="BI249" s="154">
        <f>IF(U249="nulová",N249,0)</f>
        <v>0</v>
      </c>
      <c r="BJ249" s="24" t="s">
        <v>85</v>
      </c>
      <c r="BK249" s="154">
        <f>ROUND(L249*K249,2)</f>
        <v>0</v>
      </c>
      <c r="BL249" s="24" t="s">
        <v>495</v>
      </c>
      <c r="BM249" s="24" t="s">
        <v>509</v>
      </c>
    </row>
    <row r="250" spans="2:65" s="1" customFormat="1" ht="25.5" customHeight="1">
      <c r="B250" s="48"/>
      <c r="C250" s="229" t="s">
        <v>645</v>
      </c>
      <c r="D250" s="229" t="s">
        <v>237</v>
      </c>
      <c r="E250" s="230" t="s">
        <v>511</v>
      </c>
      <c r="F250" s="231" t="s">
        <v>512</v>
      </c>
      <c r="G250" s="231"/>
      <c r="H250" s="231"/>
      <c r="I250" s="231"/>
      <c r="J250" s="232" t="s">
        <v>494</v>
      </c>
      <c r="K250" s="233">
        <v>1</v>
      </c>
      <c r="L250" s="234">
        <v>0</v>
      </c>
      <c r="M250" s="235"/>
      <c r="N250" s="233">
        <f>ROUND(L250*K250,2)</f>
        <v>0</v>
      </c>
      <c r="O250" s="233"/>
      <c r="P250" s="233"/>
      <c r="Q250" s="233"/>
      <c r="R250" s="50"/>
      <c r="T250" s="236" t="s">
        <v>21</v>
      </c>
      <c r="U250" s="58" t="s">
        <v>43</v>
      </c>
      <c r="V250" s="49"/>
      <c r="W250" s="237">
        <f>V250*K250</f>
        <v>0</v>
      </c>
      <c r="X250" s="237">
        <v>0</v>
      </c>
      <c r="Y250" s="237">
        <f>X250*K250</f>
        <v>0</v>
      </c>
      <c r="Z250" s="237">
        <v>0</v>
      </c>
      <c r="AA250" s="238">
        <f>Z250*K250</f>
        <v>0</v>
      </c>
      <c r="AR250" s="24" t="s">
        <v>495</v>
      </c>
      <c r="AT250" s="24" t="s">
        <v>237</v>
      </c>
      <c r="AU250" s="24" t="s">
        <v>85</v>
      </c>
      <c r="AY250" s="24" t="s">
        <v>236</v>
      </c>
      <c r="BE250" s="154">
        <f>IF(U250="základní",N250,0)</f>
        <v>0</v>
      </c>
      <c r="BF250" s="154">
        <f>IF(U250="snížená",N250,0)</f>
        <v>0</v>
      </c>
      <c r="BG250" s="154">
        <f>IF(U250="zákl. přenesená",N250,0)</f>
        <v>0</v>
      </c>
      <c r="BH250" s="154">
        <f>IF(U250="sníž. přenesená",N250,0)</f>
        <v>0</v>
      </c>
      <c r="BI250" s="154">
        <f>IF(U250="nulová",N250,0)</f>
        <v>0</v>
      </c>
      <c r="BJ250" s="24" t="s">
        <v>85</v>
      </c>
      <c r="BK250" s="154">
        <f>ROUND(L250*K250,2)</f>
        <v>0</v>
      </c>
      <c r="BL250" s="24" t="s">
        <v>495</v>
      </c>
      <c r="BM250" s="24" t="s">
        <v>513</v>
      </c>
    </row>
    <row r="251" spans="2:65" s="1" customFormat="1" ht="16.5" customHeight="1">
      <c r="B251" s="48"/>
      <c r="C251" s="229" t="s">
        <v>646</v>
      </c>
      <c r="D251" s="229" t="s">
        <v>237</v>
      </c>
      <c r="E251" s="230" t="s">
        <v>514</v>
      </c>
      <c r="F251" s="231" t="s">
        <v>515</v>
      </c>
      <c r="G251" s="231"/>
      <c r="H251" s="231"/>
      <c r="I251" s="231"/>
      <c r="J251" s="232" t="s">
        <v>494</v>
      </c>
      <c r="K251" s="233">
        <v>1</v>
      </c>
      <c r="L251" s="234">
        <v>0</v>
      </c>
      <c r="M251" s="235"/>
      <c r="N251" s="233">
        <f>ROUND(L251*K251,2)</f>
        <v>0</v>
      </c>
      <c r="O251" s="233"/>
      <c r="P251" s="233"/>
      <c r="Q251" s="233"/>
      <c r="R251" s="50"/>
      <c r="T251" s="236" t="s">
        <v>21</v>
      </c>
      <c r="U251" s="58" t="s">
        <v>43</v>
      </c>
      <c r="V251" s="49"/>
      <c r="W251" s="237">
        <f>V251*K251</f>
        <v>0</v>
      </c>
      <c r="X251" s="237">
        <v>0</v>
      </c>
      <c r="Y251" s="237">
        <f>X251*K251</f>
        <v>0</v>
      </c>
      <c r="Z251" s="237">
        <v>0</v>
      </c>
      <c r="AA251" s="238">
        <f>Z251*K251</f>
        <v>0</v>
      </c>
      <c r="AR251" s="24" t="s">
        <v>495</v>
      </c>
      <c r="AT251" s="24" t="s">
        <v>237</v>
      </c>
      <c r="AU251" s="24" t="s">
        <v>85</v>
      </c>
      <c r="AY251" s="24" t="s">
        <v>236</v>
      </c>
      <c r="BE251" s="154">
        <f>IF(U251="základní",N251,0)</f>
        <v>0</v>
      </c>
      <c r="BF251" s="154">
        <f>IF(U251="snížená",N251,0)</f>
        <v>0</v>
      </c>
      <c r="BG251" s="154">
        <f>IF(U251="zákl. přenesená",N251,0)</f>
        <v>0</v>
      </c>
      <c r="BH251" s="154">
        <f>IF(U251="sníž. přenesená",N251,0)</f>
        <v>0</v>
      </c>
      <c r="BI251" s="154">
        <f>IF(U251="nulová",N251,0)</f>
        <v>0</v>
      </c>
      <c r="BJ251" s="24" t="s">
        <v>85</v>
      </c>
      <c r="BK251" s="154">
        <f>ROUND(L251*K251,2)</f>
        <v>0</v>
      </c>
      <c r="BL251" s="24" t="s">
        <v>495</v>
      </c>
      <c r="BM251" s="24" t="s">
        <v>516</v>
      </c>
    </row>
    <row r="252" spans="2:63" s="1" customFormat="1" ht="49.9" customHeight="1">
      <c r="B252" s="48"/>
      <c r="C252" s="49"/>
      <c r="D252" s="217" t="s">
        <v>371</v>
      </c>
      <c r="E252" s="49"/>
      <c r="F252" s="49"/>
      <c r="G252" s="49"/>
      <c r="H252" s="49"/>
      <c r="I252" s="49"/>
      <c r="J252" s="49"/>
      <c r="K252" s="49"/>
      <c r="L252" s="49"/>
      <c r="M252" s="49"/>
      <c r="N252" s="269">
        <f>BK252</f>
        <v>0</v>
      </c>
      <c r="O252" s="270"/>
      <c r="P252" s="270"/>
      <c r="Q252" s="270"/>
      <c r="R252" s="50"/>
      <c r="T252" s="203"/>
      <c r="U252" s="74"/>
      <c r="V252" s="74"/>
      <c r="W252" s="74"/>
      <c r="X252" s="74"/>
      <c r="Y252" s="74"/>
      <c r="Z252" s="74"/>
      <c r="AA252" s="76"/>
      <c r="AT252" s="24" t="s">
        <v>77</v>
      </c>
      <c r="AU252" s="24" t="s">
        <v>78</v>
      </c>
      <c r="AY252" s="24" t="s">
        <v>372</v>
      </c>
      <c r="BK252" s="154">
        <v>0</v>
      </c>
    </row>
    <row r="253" spans="2:18" s="1" customFormat="1" ht="6.95" customHeight="1">
      <c r="B253" s="77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9"/>
    </row>
  </sheetData>
  <sheetProtection password="CC35" sheet="1" objects="1" scenarios="1" formatColumns="0" formatRows="0"/>
  <mergeCells count="289">
    <mergeCell ref="F250:I250"/>
    <mergeCell ref="F247:I247"/>
    <mergeCell ref="F248:I248"/>
    <mergeCell ref="F249:I249"/>
    <mergeCell ref="F251:I251"/>
    <mergeCell ref="F209:I209"/>
    <mergeCell ref="F212:I212"/>
    <mergeCell ref="F210:I210"/>
    <mergeCell ref="F211:I211"/>
    <mergeCell ref="L212:M212"/>
    <mergeCell ref="N212:Q212"/>
    <mergeCell ref="F213:I213"/>
    <mergeCell ref="L213:M213"/>
    <mergeCell ref="N213:Q213"/>
    <mergeCell ref="L214:M214"/>
    <mergeCell ref="N214:Q214"/>
    <mergeCell ref="L215:M215"/>
    <mergeCell ref="N215:Q215"/>
    <mergeCell ref="F214:I214"/>
    <mergeCell ref="F217:I217"/>
    <mergeCell ref="F215:I215"/>
    <mergeCell ref="F216:I216"/>
    <mergeCell ref="F218:I218"/>
    <mergeCell ref="L218:M218"/>
    <mergeCell ref="N218:Q218"/>
    <mergeCell ref="F219:I219"/>
    <mergeCell ref="L219:M219"/>
    <mergeCell ref="N219:Q219"/>
    <mergeCell ref="F220:I220"/>
    <mergeCell ref="F221:I221"/>
    <mergeCell ref="F223:I223"/>
    <mergeCell ref="F225:I225"/>
    <mergeCell ref="L223:M223"/>
    <mergeCell ref="N223:Q223"/>
    <mergeCell ref="F224:I224"/>
    <mergeCell ref="F226:I226"/>
    <mergeCell ref="L226:M226"/>
    <mergeCell ref="N226:Q226"/>
    <mergeCell ref="F227:I227"/>
    <mergeCell ref="F228:I228"/>
    <mergeCell ref="N222:Q222"/>
    <mergeCell ref="F229:I229"/>
    <mergeCell ref="F232:I232"/>
    <mergeCell ref="F231:I231"/>
    <mergeCell ref="L231:M231"/>
    <mergeCell ref="N231:Q231"/>
    <mergeCell ref="L232:M232"/>
    <mergeCell ref="N232:Q232"/>
    <mergeCell ref="F233:I233"/>
    <mergeCell ref="F234:I234"/>
    <mergeCell ref="L235:M235"/>
    <mergeCell ref="N235:Q235"/>
    <mergeCell ref="N230:Q230"/>
    <mergeCell ref="F235:I235"/>
    <mergeCell ref="F238:I238"/>
    <mergeCell ref="F236:I236"/>
    <mergeCell ref="F237:I237"/>
    <mergeCell ref="L237:M237"/>
    <mergeCell ref="N237:Q237"/>
    <mergeCell ref="F239:I239"/>
    <mergeCell ref="L239:M239"/>
    <mergeCell ref="N239:Q239"/>
    <mergeCell ref="F240:I240"/>
    <mergeCell ref="F241:I241"/>
    <mergeCell ref="L241:M241"/>
    <mergeCell ref="N241:Q241"/>
    <mergeCell ref="N242:Q242"/>
    <mergeCell ref="N243:Q243"/>
    <mergeCell ref="L251:M251"/>
    <mergeCell ref="L247:M247"/>
    <mergeCell ref="L248:M248"/>
    <mergeCell ref="L249:M249"/>
    <mergeCell ref="L250:M250"/>
    <mergeCell ref="F244:I244"/>
    <mergeCell ref="F246:I246"/>
    <mergeCell ref="L244:M244"/>
    <mergeCell ref="N244:Q244"/>
    <mergeCell ref="L246:M246"/>
    <mergeCell ref="N246:Q246"/>
    <mergeCell ref="N247:Q247"/>
    <mergeCell ref="N248:Q248"/>
    <mergeCell ref="N249:Q249"/>
    <mergeCell ref="N250:Q250"/>
    <mergeCell ref="N251:Q251"/>
    <mergeCell ref="N245:Q245"/>
    <mergeCell ref="N252:Q252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D104:H104"/>
    <mergeCell ref="D102:H102"/>
    <mergeCell ref="D103:H103"/>
    <mergeCell ref="D105:H105"/>
    <mergeCell ref="D106:H106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1:Q101"/>
    <mergeCell ref="N102:Q102"/>
    <mergeCell ref="N103:Q103"/>
    <mergeCell ref="N104:Q104"/>
    <mergeCell ref="N105:Q105"/>
    <mergeCell ref="N106:Q106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F130:I130"/>
    <mergeCell ref="L126:M126"/>
    <mergeCell ref="N126:Q126"/>
    <mergeCell ref="L130:M130"/>
    <mergeCell ref="N130:Q130"/>
    <mergeCell ref="F131:I131"/>
    <mergeCell ref="F132:I132"/>
    <mergeCell ref="F133:I133"/>
    <mergeCell ref="L133:M133"/>
    <mergeCell ref="N133:Q133"/>
    <mergeCell ref="N127:Q127"/>
    <mergeCell ref="N128:Q128"/>
    <mergeCell ref="N129:Q129"/>
    <mergeCell ref="F134:I134"/>
    <mergeCell ref="F137:I137"/>
    <mergeCell ref="F135:I135"/>
    <mergeCell ref="F136:I136"/>
    <mergeCell ref="L136:M136"/>
    <mergeCell ref="N136:Q136"/>
    <mergeCell ref="F138:I138"/>
    <mergeCell ref="F139:I139"/>
    <mergeCell ref="L139:M139"/>
    <mergeCell ref="N139:Q139"/>
    <mergeCell ref="F140:I140"/>
    <mergeCell ref="F141:I141"/>
    <mergeCell ref="F144:I144"/>
    <mergeCell ref="F142:I142"/>
    <mergeCell ref="F143:I143"/>
    <mergeCell ref="L143:M143"/>
    <mergeCell ref="N143:Q143"/>
    <mergeCell ref="F145:I145"/>
    <mergeCell ref="L146:M146"/>
    <mergeCell ref="N146:Q146"/>
    <mergeCell ref="F146:I146"/>
    <mergeCell ref="F149:I149"/>
    <mergeCell ref="F147:I147"/>
    <mergeCell ref="F148:I148"/>
    <mergeCell ref="L148:M148"/>
    <mergeCell ref="N148:Q148"/>
    <mergeCell ref="L149:M149"/>
    <mergeCell ref="N149:Q149"/>
    <mergeCell ref="F150:I150"/>
    <mergeCell ref="N151:Q151"/>
    <mergeCell ref="F152:I152"/>
    <mergeCell ref="F155:I155"/>
    <mergeCell ref="L152:M152"/>
    <mergeCell ref="N152:Q152"/>
    <mergeCell ref="F153:I153"/>
    <mergeCell ref="F154:I154"/>
    <mergeCell ref="L155:M155"/>
    <mergeCell ref="N155:Q155"/>
    <mergeCell ref="F156:I156"/>
    <mergeCell ref="F157:I157"/>
    <mergeCell ref="F158:I158"/>
    <mergeCell ref="L159:M159"/>
    <mergeCell ref="N159:Q159"/>
    <mergeCell ref="F159:I159"/>
    <mergeCell ref="F162:I162"/>
    <mergeCell ref="F160:I160"/>
    <mergeCell ref="F161:I161"/>
    <mergeCell ref="F163:I163"/>
    <mergeCell ref="F164:I164"/>
    <mergeCell ref="L164:M164"/>
    <mergeCell ref="N164:Q164"/>
    <mergeCell ref="F165:I165"/>
    <mergeCell ref="F166:I166"/>
    <mergeCell ref="L167:M167"/>
    <mergeCell ref="N167:Q167"/>
    <mergeCell ref="F167:I167"/>
    <mergeCell ref="F170:I170"/>
    <mergeCell ref="F169:I169"/>
    <mergeCell ref="L169:M169"/>
    <mergeCell ref="N169:Q169"/>
    <mergeCell ref="F171:I171"/>
    <mergeCell ref="F172:I172"/>
    <mergeCell ref="F173:I173"/>
    <mergeCell ref="L173:M173"/>
    <mergeCell ref="N173:Q173"/>
    <mergeCell ref="F174:I174"/>
    <mergeCell ref="N168:Q168"/>
    <mergeCell ref="F175:I175"/>
    <mergeCell ref="F178:I178"/>
    <mergeCell ref="F176:I176"/>
    <mergeCell ref="F177:I177"/>
    <mergeCell ref="L177:M177"/>
    <mergeCell ref="N177:Q177"/>
    <mergeCell ref="F179:I179"/>
    <mergeCell ref="F180:I180"/>
    <mergeCell ref="F181:I181"/>
    <mergeCell ref="F182:I182"/>
    <mergeCell ref="F183:I183"/>
    <mergeCell ref="L184:M184"/>
    <mergeCell ref="N184:Q184"/>
    <mergeCell ref="F184:I184"/>
    <mergeCell ref="F187:I187"/>
    <mergeCell ref="F185:I185"/>
    <mergeCell ref="F186:I186"/>
    <mergeCell ref="F188:I188"/>
    <mergeCell ref="F189:I189"/>
    <mergeCell ref="F190:I190"/>
    <mergeCell ref="F191:I191"/>
    <mergeCell ref="L191:M191"/>
    <mergeCell ref="N191:Q191"/>
    <mergeCell ref="F192:I192"/>
    <mergeCell ref="F193:I193"/>
    <mergeCell ref="F196:I196"/>
    <mergeCell ref="F194:I194"/>
    <mergeCell ref="L194:M194"/>
    <mergeCell ref="N194:Q194"/>
    <mergeCell ref="F195:I195"/>
    <mergeCell ref="F197:I197"/>
    <mergeCell ref="F198:I198"/>
    <mergeCell ref="F199:I199"/>
    <mergeCell ref="L199:M199"/>
    <mergeCell ref="N199:Q199"/>
    <mergeCell ref="F200:I200"/>
    <mergeCell ref="F201:I201"/>
    <mergeCell ref="F204:I204"/>
    <mergeCell ref="F203:I203"/>
    <mergeCell ref="L203:M203"/>
    <mergeCell ref="N203:Q203"/>
    <mergeCell ref="F205:I205"/>
    <mergeCell ref="F206:I206"/>
    <mergeCell ref="L206:M206"/>
    <mergeCell ref="N206:Q206"/>
    <mergeCell ref="F207:I207"/>
    <mergeCell ref="F208:I208"/>
    <mergeCell ref="L209:M209"/>
    <mergeCell ref="N209:Q209"/>
    <mergeCell ref="N202:Q202"/>
  </mergeCells>
  <hyperlinks>
    <hyperlink ref="F1:G1" location="C2" display="1) Krycí list rozpočtu"/>
    <hyperlink ref="H1:K1" location="C87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3"/>
      <c r="B1" s="15"/>
      <c r="C1" s="15"/>
      <c r="D1" s="16" t="s">
        <v>1</v>
      </c>
      <c r="E1" s="15"/>
      <c r="F1" s="17" t="s">
        <v>188</v>
      </c>
      <c r="G1" s="17"/>
      <c r="H1" s="164" t="s">
        <v>189</v>
      </c>
      <c r="I1" s="164"/>
      <c r="J1" s="164"/>
      <c r="K1" s="164"/>
      <c r="L1" s="17" t="s">
        <v>190</v>
      </c>
      <c r="M1" s="15"/>
      <c r="N1" s="15"/>
      <c r="O1" s="16" t="s">
        <v>191</v>
      </c>
      <c r="P1" s="15"/>
      <c r="Q1" s="15"/>
      <c r="R1" s="15"/>
      <c r="S1" s="17" t="s">
        <v>192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118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90</v>
      </c>
    </row>
    <row r="4" spans="2:46" ht="36.95" customHeight="1">
      <c r="B4" s="28"/>
      <c r="C4" s="29" t="s">
        <v>193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18</v>
      </c>
      <c r="E6" s="33"/>
      <c r="F6" s="165" t="str">
        <f>'Rekapitulace stavby'!K6</f>
        <v>Neratovice - úprava přechodů na komunikacích II/101 a III/0099, zvýšení bezpečnosti chodců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194</v>
      </c>
      <c r="E7" s="33"/>
      <c r="F7" s="165" t="s">
        <v>647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196</v>
      </c>
      <c r="E8" s="49"/>
      <c r="F8" s="38" t="s">
        <v>648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20</v>
      </c>
      <c r="E9" s="49"/>
      <c r="F9" s="35" t="s">
        <v>21</v>
      </c>
      <c r="G9" s="49"/>
      <c r="H9" s="49"/>
      <c r="I9" s="49"/>
      <c r="J9" s="49"/>
      <c r="K9" s="49"/>
      <c r="L9" s="49"/>
      <c r="M9" s="40" t="s">
        <v>22</v>
      </c>
      <c r="N9" s="49"/>
      <c r="O9" s="35" t="s">
        <v>21</v>
      </c>
      <c r="P9" s="49"/>
      <c r="Q9" s="49"/>
      <c r="R9" s="50"/>
    </row>
    <row r="10" spans="2:18" s="1" customFormat="1" ht="14.4" customHeight="1">
      <c r="B10" s="48"/>
      <c r="C10" s="49"/>
      <c r="D10" s="40" t="s">
        <v>23</v>
      </c>
      <c r="E10" s="49"/>
      <c r="F10" s="35" t="s">
        <v>24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6. 11. 2017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">
        <v>21</v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">
        <v>29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">
        <v>21</v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">
        <v>21</v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">
        <v>34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">
        <v>21</v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36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">
        <v>21</v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">
        <v>37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">
        <v>21</v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21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8" t="s">
        <v>198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182</v>
      </c>
      <c r="E29" s="49"/>
      <c r="F29" s="49"/>
      <c r="G29" s="49"/>
      <c r="H29" s="49"/>
      <c r="I29" s="49"/>
      <c r="J29" s="49"/>
      <c r="K29" s="49"/>
      <c r="L29" s="49"/>
      <c r="M29" s="47">
        <f>N97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9" t="s">
        <v>41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42</v>
      </c>
      <c r="E33" s="56" t="s">
        <v>43</v>
      </c>
      <c r="F33" s="57">
        <v>0.21</v>
      </c>
      <c r="G33" s="171" t="s">
        <v>44</v>
      </c>
      <c r="H33" s="172">
        <f>(SUM(BE97:BE104)+SUM(BE123:BE191))</f>
        <v>0</v>
      </c>
      <c r="I33" s="49"/>
      <c r="J33" s="49"/>
      <c r="K33" s="49"/>
      <c r="L33" s="49"/>
      <c r="M33" s="172">
        <f>ROUND((SUM(BE97:BE104)+SUM(BE123:BE191)),2)*F33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45</v>
      </c>
      <c r="F34" s="57">
        <v>0.15</v>
      </c>
      <c r="G34" s="171" t="s">
        <v>44</v>
      </c>
      <c r="H34" s="172">
        <f>(SUM(BF97:BF104)+SUM(BF123:BF191))</f>
        <v>0</v>
      </c>
      <c r="I34" s="49"/>
      <c r="J34" s="49"/>
      <c r="K34" s="49"/>
      <c r="L34" s="49"/>
      <c r="M34" s="172">
        <f>ROUND((SUM(BF97:BF104)+SUM(BF123:BF191)),2)*F34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46</v>
      </c>
      <c r="F35" s="57">
        <v>0.21</v>
      </c>
      <c r="G35" s="171" t="s">
        <v>44</v>
      </c>
      <c r="H35" s="172">
        <f>(SUM(BG97:BG104)+SUM(BG123:BG191))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47</v>
      </c>
      <c r="F36" s="57">
        <v>0.15</v>
      </c>
      <c r="G36" s="171" t="s">
        <v>44</v>
      </c>
      <c r="H36" s="172">
        <f>(SUM(BH97:BH104)+SUM(BH123:BH191))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48</v>
      </c>
      <c r="F37" s="57">
        <v>0</v>
      </c>
      <c r="G37" s="171" t="s">
        <v>44</v>
      </c>
      <c r="H37" s="172">
        <f>(SUM(BI97:BI104)+SUM(BI123:BI191))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61"/>
      <c r="D39" s="173" t="s">
        <v>49</v>
      </c>
      <c r="E39" s="105"/>
      <c r="F39" s="105"/>
      <c r="G39" s="174" t="s">
        <v>50</v>
      </c>
      <c r="H39" s="175" t="s">
        <v>51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52</v>
      </c>
      <c r="E50" s="69"/>
      <c r="F50" s="69"/>
      <c r="G50" s="69"/>
      <c r="H50" s="70"/>
      <c r="I50" s="49"/>
      <c r="J50" s="68" t="s">
        <v>53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54</v>
      </c>
      <c r="E59" s="74"/>
      <c r="F59" s="74"/>
      <c r="G59" s="75" t="s">
        <v>55</v>
      </c>
      <c r="H59" s="76"/>
      <c r="I59" s="49"/>
      <c r="J59" s="73" t="s">
        <v>54</v>
      </c>
      <c r="K59" s="74"/>
      <c r="L59" s="74"/>
      <c r="M59" s="74"/>
      <c r="N59" s="75" t="s">
        <v>55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56</v>
      </c>
      <c r="E61" s="69"/>
      <c r="F61" s="69"/>
      <c r="G61" s="69"/>
      <c r="H61" s="70"/>
      <c r="I61" s="49"/>
      <c r="J61" s="68" t="s">
        <v>57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54</v>
      </c>
      <c r="E70" s="74"/>
      <c r="F70" s="74"/>
      <c r="G70" s="75" t="s">
        <v>55</v>
      </c>
      <c r="H70" s="76"/>
      <c r="I70" s="49"/>
      <c r="J70" s="73" t="s">
        <v>54</v>
      </c>
      <c r="K70" s="74"/>
      <c r="L70" s="74"/>
      <c r="M70" s="74"/>
      <c r="N70" s="75" t="s">
        <v>55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pans="2:21" s="1" customFormat="1" ht="36.95" customHeight="1">
      <c r="B76" s="48"/>
      <c r="C76" s="29" t="s">
        <v>199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pans="2:21" s="1" customFormat="1" ht="30" customHeight="1">
      <c r="B78" s="48"/>
      <c r="C78" s="40" t="s">
        <v>18</v>
      </c>
      <c r="D78" s="49"/>
      <c r="E78" s="49"/>
      <c r="F78" s="165" t="str">
        <f>F6</f>
        <v>Neratovice - úprava přechodů na komunikacích II/101 a III/0099, zvýšení bezpečnosti chodců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spans="2:21" ht="30" customHeight="1">
      <c r="B79" s="28"/>
      <c r="C79" s="40" t="s">
        <v>194</v>
      </c>
      <c r="D79" s="33"/>
      <c r="E79" s="33"/>
      <c r="F79" s="165" t="s">
        <v>647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pans="2:21" s="1" customFormat="1" ht="36.95" customHeight="1">
      <c r="B80" s="48"/>
      <c r="C80" s="87" t="s">
        <v>196</v>
      </c>
      <c r="D80" s="49"/>
      <c r="E80" s="49"/>
      <c r="F80" s="89" t="str">
        <f>F8</f>
        <v>04-1 - SO 104 - část KSÚS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pans="2:2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pans="2:21" s="1" customFormat="1" ht="18" customHeight="1">
      <c r="B82" s="48"/>
      <c r="C82" s="40" t="s">
        <v>23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6. 11. 2017</v>
      </c>
      <c r="N82" s="92"/>
      <c r="O82" s="92"/>
      <c r="P82" s="92"/>
      <c r="Q82" s="49"/>
      <c r="R82" s="50"/>
      <c r="T82" s="181"/>
      <c r="U82" s="181"/>
    </row>
    <row r="83" spans="2:21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pans="2:21" s="1" customFormat="1" ht="13.5">
      <c r="B84" s="48"/>
      <c r="C84" s="40" t="s">
        <v>27</v>
      </c>
      <c r="D84" s="49"/>
      <c r="E84" s="49"/>
      <c r="F84" s="35" t="str">
        <f>E13</f>
        <v>Město Neratovice</v>
      </c>
      <c r="G84" s="49"/>
      <c r="H84" s="49"/>
      <c r="I84" s="49"/>
      <c r="J84" s="49"/>
      <c r="K84" s="40" t="s">
        <v>33</v>
      </c>
      <c r="L84" s="49"/>
      <c r="M84" s="35" t="str">
        <f>E19</f>
        <v>NOZA s.r.o.Kladno</v>
      </c>
      <c r="N84" s="35"/>
      <c r="O84" s="35"/>
      <c r="P84" s="35"/>
      <c r="Q84" s="35"/>
      <c r="R84" s="50"/>
      <c r="T84" s="181"/>
      <c r="U84" s="181"/>
    </row>
    <row r="85" spans="2:21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36</v>
      </c>
      <c r="L85" s="49"/>
      <c r="M85" s="35" t="str">
        <f>E22</f>
        <v>Neubauerová Soňa, SK-Projekt Ostrov</v>
      </c>
      <c r="N85" s="35"/>
      <c r="O85" s="35"/>
      <c r="P85" s="35"/>
      <c r="Q85" s="35"/>
      <c r="R85" s="50"/>
      <c r="T85" s="181"/>
      <c r="U85" s="181"/>
    </row>
    <row r="86" spans="2:21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pans="2:21" s="1" customFormat="1" ht="29.25" customHeight="1">
      <c r="B87" s="48"/>
      <c r="C87" s="183" t="s">
        <v>200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201</v>
      </c>
      <c r="O87" s="161"/>
      <c r="P87" s="161"/>
      <c r="Q87" s="161"/>
      <c r="R87" s="50"/>
      <c r="T87" s="181"/>
      <c r="U87" s="181"/>
    </row>
    <row r="88" spans="2:21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pans="2:47" s="1" customFormat="1" ht="29.25" customHeight="1">
      <c r="B89" s="48"/>
      <c r="C89" s="184" t="s">
        <v>202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N123</f>
        <v>0</v>
      </c>
      <c r="O89" s="185"/>
      <c r="P89" s="185"/>
      <c r="Q89" s="185"/>
      <c r="R89" s="50"/>
      <c r="T89" s="181"/>
      <c r="U89" s="181"/>
      <c r="AU89" s="24" t="s">
        <v>203</v>
      </c>
    </row>
    <row r="90" spans="2:21" s="7" customFormat="1" ht="24.95" customHeight="1">
      <c r="B90" s="186"/>
      <c r="C90" s="187"/>
      <c r="D90" s="188" t="s">
        <v>204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N124</f>
        <v>0</v>
      </c>
      <c r="O90" s="187"/>
      <c r="P90" s="187"/>
      <c r="Q90" s="187"/>
      <c r="R90" s="190"/>
      <c r="T90" s="191"/>
      <c r="U90" s="191"/>
    </row>
    <row r="91" spans="2:21" s="8" customFormat="1" ht="19.9" customHeight="1">
      <c r="B91" s="192"/>
      <c r="C91" s="136"/>
      <c r="D91" s="149" t="s">
        <v>206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N125</f>
        <v>0</v>
      </c>
      <c r="O91" s="136"/>
      <c r="P91" s="136"/>
      <c r="Q91" s="136"/>
      <c r="R91" s="193"/>
      <c r="T91" s="194"/>
      <c r="U91" s="194"/>
    </row>
    <row r="92" spans="2:21" s="8" customFormat="1" ht="19.9" customHeight="1">
      <c r="B92" s="192"/>
      <c r="C92" s="136"/>
      <c r="D92" s="149" t="s">
        <v>207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38">
        <f>N142</f>
        <v>0</v>
      </c>
      <c r="O92" s="136"/>
      <c r="P92" s="136"/>
      <c r="Q92" s="136"/>
      <c r="R92" s="193"/>
      <c r="T92" s="194"/>
      <c r="U92" s="194"/>
    </row>
    <row r="93" spans="2:21" s="8" customFormat="1" ht="19.9" customHeight="1">
      <c r="B93" s="192"/>
      <c r="C93" s="136"/>
      <c r="D93" s="149" t="s">
        <v>535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8">
        <f>N155</f>
        <v>0</v>
      </c>
      <c r="O93" s="136"/>
      <c r="P93" s="136"/>
      <c r="Q93" s="136"/>
      <c r="R93" s="193"/>
      <c r="T93" s="194"/>
      <c r="U93" s="194"/>
    </row>
    <row r="94" spans="2:21" s="8" customFormat="1" ht="19.9" customHeight="1">
      <c r="B94" s="192"/>
      <c r="C94" s="136"/>
      <c r="D94" s="149" t="s">
        <v>208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8">
        <f>N159</f>
        <v>0</v>
      </c>
      <c r="O94" s="136"/>
      <c r="P94" s="136"/>
      <c r="Q94" s="136"/>
      <c r="R94" s="193"/>
      <c r="T94" s="194"/>
      <c r="U94" s="194"/>
    </row>
    <row r="95" spans="2:21" s="8" customFormat="1" ht="19.9" customHeight="1">
      <c r="B95" s="192"/>
      <c r="C95" s="136"/>
      <c r="D95" s="149" t="s">
        <v>210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8">
        <f>N182</f>
        <v>0</v>
      </c>
      <c r="O95" s="136"/>
      <c r="P95" s="136"/>
      <c r="Q95" s="136"/>
      <c r="R95" s="193"/>
      <c r="T95" s="194"/>
      <c r="U95" s="194"/>
    </row>
    <row r="96" spans="2:21" s="1" customFormat="1" ht="21.8" customHeight="1"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50"/>
      <c r="T96" s="181"/>
      <c r="U96" s="181"/>
    </row>
    <row r="97" spans="2:21" s="1" customFormat="1" ht="29.25" customHeight="1">
      <c r="B97" s="48"/>
      <c r="C97" s="184" t="s">
        <v>213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185">
        <f>ROUND(N98+N99+N100+N101+N102+N103,2)</f>
        <v>0</v>
      </c>
      <c r="O97" s="195"/>
      <c r="P97" s="195"/>
      <c r="Q97" s="195"/>
      <c r="R97" s="50"/>
      <c r="T97" s="196"/>
      <c r="U97" s="197" t="s">
        <v>42</v>
      </c>
    </row>
    <row r="98" spans="2:65" s="1" customFormat="1" ht="18" customHeight="1">
      <c r="B98" s="48"/>
      <c r="C98" s="49"/>
      <c r="D98" s="155" t="s">
        <v>214</v>
      </c>
      <c r="E98" s="149"/>
      <c r="F98" s="149"/>
      <c r="G98" s="149"/>
      <c r="H98" s="149"/>
      <c r="I98" s="49"/>
      <c r="J98" s="49"/>
      <c r="K98" s="49"/>
      <c r="L98" s="49"/>
      <c r="M98" s="49"/>
      <c r="N98" s="150">
        <f>ROUND(N89*T98,2)</f>
        <v>0</v>
      </c>
      <c r="O98" s="138"/>
      <c r="P98" s="138"/>
      <c r="Q98" s="138"/>
      <c r="R98" s="50"/>
      <c r="S98" s="198"/>
      <c r="T98" s="199"/>
      <c r="U98" s="200" t="s">
        <v>43</v>
      </c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201" t="s">
        <v>215</v>
      </c>
      <c r="AZ98" s="198"/>
      <c r="BA98" s="198"/>
      <c r="BB98" s="198"/>
      <c r="BC98" s="198"/>
      <c r="BD98" s="198"/>
      <c r="BE98" s="202">
        <f>IF(U98="základní",N98,0)</f>
        <v>0</v>
      </c>
      <c r="BF98" s="202">
        <f>IF(U98="snížená",N98,0)</f>
        <v>0</v>
      </c>
      <c r="BG98" s="202">
        <f>IF(U98="zákl. přenesená",N98,0)</f>
        <v>0</v>
      </c>
      <c r="BH98" s="202">
        <f>IF(U98="sníž. přenesená",N98,0)</f>
        <v>0</v>
      </c>
      <c r="BI98" s="202">
        <f>IF(U98="nulová",N98,0)</f>
        <v>0</v>
      </c>
      <c r="BJ98" s="201" t="s">
        <v>85</v>
      </c>
      <c r="BK98" s="198"/>
      <c r="BL98" s="198"/>
      <c r="BM98" s="198"/>
    </row>
    <row r="99" spans="2:65" s="1" customFormat="1" ht="18" customHeight="1">
      <c r="B99" s="48"/>
      <c r="C99" s="49"/>
      <c r="D99" s="155" t="s">
        <v>216</v>
      </c>
      <c r="E99" s="149"/>
      <c r="F99" s="149"/>
      <c r="G99" s="149"/>
      <c r="H99" s="149"/>
      <c r="I99" s="49"/>
      <c r="J99" s="49"/>
      <c r="K99" s="49"/>
      <c r="L99" s="49"/>
      <c r="M99" s="49"/>
      <c r="N99" s="150">
        <f>ROUND(N89*T99,2)</f>
        <v>0</v>
      </c>
      <c r="O99" s="138"/>
      <c r="P99" s="138"/>
      <c r="Q99" s="138"/>
      <c r="R99" s="50"/>
      <c r="S99" s="198"/>
      <c r="T99" s="199"/>
      <c r="U99" s="200" t="s">
        <v>43</v>
      </c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201" t="s">
        <v>215</v>
      </c>
      <c r="AZ99" s="198"/>
      <c r="BA99" s="198"/>
      <c r="BB99" s="198"/>
      <c r="BC99" s="198"/>
      <c r="BD99" s="198"/>
      <c r="BE99" s="202">
        <f>IF(U99="základní",N99,0)</f>
        <v>0</v>
      </c>
      <c r="BF99" s="202">
        <f>IF(U99="snížená",N99,0)</f>
        <v>0</v>
      </c>
      <c r="BG99" s="202">
        <f>IF(U99="zákl. přenesená",N99,0)</f>
        <v>0</v>
      </c>
      <c r="BH99" s="202">
        <f>IF(U99="sníž. přenesená",N99,0)</f>
        <v>0</v>
      </c>
      <c r="BI99" s="202">
        <f>IF(U99="nulová",N99,0)</f>
        <v>0</v>
      </c>
      <c r="BJ99" s="201" t="s">
        <v>85</v>
      </c>
      <c r="BK99" s="198"/>
      <c r="BL99" s="198"/>
      <c r="BM99" s="198"/>
    </row>
    <row r="100" spans="2:65" s="1" customFormat="1" ht="18" customHeight="1">
      <c r="B100" s="48"/>
      <c r="C100" s="49"/>
      <c r="D100" s="155" t="s">
        <v>217</v>
      </c>
      <c r="E100" s="149"/>
      <c r="F100" s="149"/>
      <c r="G100" s="149"/>
      <c r="H100" s="149"/>
      <c r="I100" s="49"/>
      <c r="J100" s="49"/>
      <c r="K100" s="49"/>
      <c r="L100" s="49"/>
      <c r="M100" s="49"/>
      <c r="N100" s="150">
        <f>ROUND(N89*T100,2)</f>
        <v>0</v>
      </c>
      <c r="O100" s="138"/>
      <c r="P100" s="138"/>
      <c r="Q100" s="138"/>
      <c r="R100" s="50"/>
      <c r="S100" s="198"/>
      <c r="T100" s="199"/>
      <c r="U100" s="200" t="s">
        <v>43</v>
      </c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201" t="s">
        <v>215</v>
      </c>
      <c r="AZ100" s="198"/>
      <c r="BA100" s="198"/>
      <c r="BB100" s="198"/>
      <c r="BC100" s="198"/>
      <c r="BD100" s="198"/>
      <c r="BE100" s="202">
        <f>IF(U100="základní",N100,0)</f>
        <v>0</v>
      </c>
      <c r="BF100" s="202">
        <f>IF(U100="snížená",N100,0)</f>
        <v>0</v>
      </c>
      <c r="BG100" s="202">
        <f>IF(U100="zákl. přenesená",N100,0)</f>
        <v>0</v>
      </c>
      <c r="BH100" s="202">
        <f>IF(U100="sníž. přenesená",N100,0)</f>
        <v>0</v>
      </c>
      <c r="BI100" s="202">
        <f>IF(U100="nulová",N100,0)</f>
        <v>0</v>
      </c>
      <c r="BJ100" s="201" t="s">
        <v>85</v>
      </c>
      <c r="BK100" s="198"/>
      <c r="BL100" s="198"/>
      <c r="BM100" s="198"/>
    </row>
    <row r="101" spans="2:65" s="1" customFormat="1" ht="18" customHeight="1">
      <c r="B101" s="48"/>
      <c r="C101" s="49"/>
      <c r="D101" s="155" t="s">
        <v>218</v>
      </c>
      <c r="E101" s="149"/>
      <c r="F101" s="149"/>
      <c r="G101" s="149"/>
      <c r="H101" s="149"/>
      <c r="I101" s="49"/>
      <c r="J101" s="49"/>
      <c r="K101" s="49"/>
      <c r="L101" s="49"/>
      <c r="M101" s="49"/>
      <c r="N101" s="150">
        <f>ROUND(N89*T101,2)</f>
        <v>0</v>
      </c>
      <c r="O101" s="138"/>
      <c r="P101" s="138"/>
      <c r="Q101" s="138"/>
      <c r="R101" s="50"/>
      <c r="S101" s="198"/>
      <c r="T101" s="199"/>
      <c r="U101" s="200" t="s">
        <v>43</v>
      </c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201" t="s">
        <v>215</v>
      </c>
      <c r="AZ101" s="198"/>
      <c r="BA101" s="198"/>
      <c r="BB101" s="198"/>
      <c r="BC101" s="198"/>
      <c r="BD101" s="198"/>
      <c r="BE101" s="202">
        <f>IF(U101="základní",N101,0)</f>
        <v>0</v>
      </c>
      <c r="BF101" s="202">
        <f>IF(U101="snížená",N101,0)</f>
        <v>0</v>
      </c>
      <c r="BG101" s="202">
        <f>IF(U101="zákl. přenesená",N101,0)</f>
        <v>0</v>
      </c>
      <c r="BH101" s="202">
        <f>IF(U101="sníž. přenesená",N101,0)</f>
        <v>0</v>
      </c>
      <c r="BI101" s="202">
        <f>IF(U101="nulová",N101,0)</f>
        <v>0</v>
      </c>
      <c r="BJ101" s="201" t="s">
        <v>85</v>
      </c>
      <c r="BK101" s="198"/>
      <c r="BL101" s="198"/>
      <c r="BM101" s="198"/>
    </row>
    <row r="102" spans="2:65" s="1" customFormat="1" ht="18" customHeight="1">
      <c r="B102" s="48"/>
      <c r="C102" s="49"/>
      <c r="D102" s="155" t="s">
        <v>219</v>
      </c>
      <c r="E102" s="149"/>
      <c r="F102" s="149"/>
      <c r="G102" s="149"/>
      <c r="H102" s="149"/>
      <c r="I102" s="49"/>
      <c r="J102" s="49"/>
      <c r="K102" s="49"/>
      <c r="L102" s="49"/>
      <c r="M102" s="49"/>
      <c r="N102" s="150">
        <f>ROUND(N89*T102,2)</f>
        <v>0</v>
      </c>
      <c r="O102" s="138"/>
      <c r="P102" s="138"/>
      <c r="Q102" s="138"/>
      <c r="R102" s="50"/>
      <c r="S102" s="198"/>
      <c r="T102" s="199"/>
      <c r="U102" s="200" t="s">
        <v>43</v>
      </c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201" t="s">
        <v>215</v>
      </c>
      <c r="AZ102" s="198"/>
      <c r="BA102" s="198"/>
      <c r="BB102" s="198"/>
      <c r="BC102" s="198"/>
      <c r="BD102" s="198"/>
      <c r="BE102" s="202">
        <f>IF(U102="základní",N102,0)</f>
        <v>0</v>
      </c>
      <c r="BF102" s="202">
        <f>IF(U102="snížená",N102,0)</f>
        <v>0</v>
      </c>
      <c r="BG102" s="202">
        <f>IF(U102="zákl. přenesená",N102,0)</f>
        <v>0</v>
      </c>
      <c r="BH102" s="202">
        <f>IF(U102="sníž. přenesená",N102,0)</f>
        <v>0</v>
      </c>
      <c r="BI102" s="202">
        <f>IF(U102="nulová",N102,0)</f>
        <v>0</v>
      </c>
      <c r="BJ102" s="201" t="s">
        <v>85</v>
      </c>
      <c r="BK102" s="198"/>
      <c r="BL102" s="198"/>
      <c r="BM102" s="198"/>
    </row>
    <row r="103" spans="2:65" s="1" customFormat="1" ht="18" customHeight="1">
      <c r="B103" s="48"/>
      <c r="C103" s="49"/>
      <c r="D103" s="149" t="s">
        <v>220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150">
        <f>ROUND(N89*T103,2)</f>
        <v>0</v>
      </c>
      <c r="O103" s="138"/>
      <c r="P103" s="138"/>
      <c r="Q103" s="138"/>
      <c r="R103" s="50"/>
      <c r="S103" s="198"/>
      <c r="T103" s="203"/>
      <c r="U103" s="204" t="s">
        <v>43</v>
      </c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201" t="s">
        <v>221</v>
      </c>
      <c r="AZ103" s="198"/>
      <c r="BA103" s="198"/>
      <c r="BB103" s="198"/>
      <c r="BC103" s="198"/>
      <c r="BD103" s="198"/>
      <c r="BE103" s="202">
        <f>IF(U103="základní",N103,0)</f>
        <v>0</v>
      </c>
      <c r="BF103" s="202">
        <f>IF(U103="snížená",N103,0)</f>
        <v>0</v>
      </c>
      <c r="BG103" s="202">
        <f>IF(U103="zákl. přenesená",N103,0)</f>
        <v>0</v>
      </c>
      <c r="BH103" s="202">
        <f>IF(U103="sníž. přenesená",N103,0)</f>
        <v>0</v>
      </c>
      <c r="BI103" s="202">
        <f>IF(U103="nulová",N103,0)</f>
        <v>0</v>
      </c>
      <c r="BJ103" s="201" t="s">
        <v>85</v>
      </c>
      <c r="BK103" s="198"/>
      <c r="BL103" s="198"/>
      <c r="BM103" s="198"/>
    </row>
    <row r="104" spans="2:21" s="1" customFormat="1" ht="13.5"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50"/>
      <c r="T104" s="181"/>
      <c r="U104" s="181"/>
    </row>
    <row r="105" spans="2:21" s="1" customFormat="1" ht="29.25" customHeight="1">
      <c r="B105" s="48"/>
      <c r="C105" s="160" t="s">
        <v>187</v>
      </c>
      <c r="D105" s="161"/>
      <c r="E105" s="161"/>
      <c r="F105" s="161"/>
      <c r="G105" s="161"/>
      <c r="H105" s="161"/>
      <c r="I105" s="161"/>
      <c r="J105" s="161"/>
      <c r="K105" s="161"/>
      <c r="L105" s="162">
        <f>ROUND(SUM(N89+N97),2)</f>
        <v>0</v>
      </c>
      <c r="M105" s="162"/>
      <c r="N105" s="162"/>
      <c r="O105" s="162"/>
      <c r="P105" s="162"/>
      <c r="Q105" s="162"/>
      <c r="R105" s="50"/>
      <c r="T105" s="181"/>
      <c r="U105" s="181"/>
    </row>
    <row r="106" spans="2:21" s="1" customFormat="1" ht="6.95" customHeight="1"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9"/>
      <c r="T106" s="181"/>
      <c r="U106" s="181"/>
    </row>
    <row r="110" spans="2:18" s="1" customFormat="1" ht="6.95" customHeight="1">
      <c r="B110" s="80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2"/>
    </row>
    <row r="111" spans="2:18" s="1" customFormat="1" ht="36.95" customHeight="1">
      <c r="B111" s="48"/>
      <c r="C111" s="29" t="s">
        <v>222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50"/>
    </row>
    <row r="112" spans="2:18" s="1" customFormat="1" ht="6.95" customHeight="1"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spans="2:18" s="1" customFormat="1" ht="30" customHeight="1">
      <c r="B113" s="48"/>
      <c r="C113" s="40" t="s">
        <v>18</v>
      </c>
      <c r="D113" s="49"/>
      <c r="E113" s="49"/>
      <c r="F113" s="165" t="str">
        <f>F6</f>
        <v>Neratovice - úprava přechodů na komunikacích II/101 a III/0099, zvýšení bezpečnosti chodců</v>
      </c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9"/>
      <c r="R113" s="50"/>
    </row>
    <row r="114" spans="2:18" ht="30" customHeight="1">
      <c r="B114" s="28"/>
      <c r="C114" s="40" t="s">
        <v>194</v>
      </c>
      <c r="D114" s="33"/>
      <c r="E114" s="33"/>
      <c r="F114" s="165" t="s">
        <v>647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1"/>
    </row>
    <row r="115" spans="2:18" s="1" customFormat="1" ht="36.95" customHeight="1">
      <c r="B115" s="48"/>
      <c r="C115" s="87" t="s">
        <v>196</v>
      </c>
      <c r="D115" s="49"/>
      <c r="E115" s="49"/>
      <c r="F115" s="89" t="str">
        <f>F8</f>
        <v>04-1 - SO 104 - část KSÚS</v>
      </c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50"/>
    </row>
    <row r="116" spans="2:18" s="1" customFormat="1" ht="6.95" customHeigh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17" spans="2:18" s="1" customFormat="1" ht="18" customHeight="1">
      <c r="B117" s="48"/>
      <c r="C117" s="40" t="s">
        <v>23</v>
      </c>
      <c r="D117" s="49"/>
      <c r="E117" s="49"/>
      <c r="F117" s="35" t="str">
        <f>F10</f>
        <v xml:space="preserve"> </v>
      </c>
      <c r="G117" s="49"/>
      <c r="H117" s="49"/>
      <c r="I117" s="49"/>
      <c r="J117" s="49"/>
      <c r="K117" s="40" t="s">
        <v>25</v>
      </c>
      <c r="L117" s="49"/>
      <c r="M117" s="92" t="str">
        <f>IF(O10="","",O10)</f>
        <v>6. 11. 2017</v>
      </c>
      <c r="N117" s="92"/>
      <c r="O117" s="92"/>
      <c r="P117" s="92"/>
      <c r="Q117" s="49"/>
      <c r="R117" s="50"/>
    </row>
    <row r="118" spans="2:18" s="1" customFormat="1" ht="6.95" customHeight="1"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50"/>
    </row>
    <row r="119" spans="2:18" s="1" customFormat="1" ht="13.5">
      <c r="B119" s="48"/>
      <c r="C119" s="40" t="s">
        <v>27</v>
      </c>
      <c r="D119" s="49"/>
      <c r="E119" s="49"/>
      <c r="F119" s="35" t="str">
        <f>E13</f>
        <v>Město Neratovice</v>
      </c>
      <c r="G119" s="49"/>
      <c r="H119" s="49"/>
      <c r="I119" s="49"/>
      <c r="J119" s="49"/>
      <c r="K119" s="40" t="s">
        <v>33</v>
      </c>
      <c r="L119" s="49"/>
      <c r="M119" s="35" t="str">
        <f>E19</f>
        <v>NOZA s.r.o.Kladno</v>
      </c>
      <c r="N119" s="35"/>
      <c r="O119" s="35"/>
      <c r="P119" s="35"/>
      <c r="Q119" s="35"/>
      <c r="R119" s="50"/>
    </row>
    <row r="120" spans="2:18" s="1" customFormat="1" ht="14.4" customHeight="1">
      <c r="B120" s="48"/>
      <c r="C120" s="40" t="s">
        <v>31</v>
      </c>
      <c r="D120" s="49"/>
      <c r="E120" s="49"/>
      <c r="F120" s="35" t="str">
        <f>IF(E16="","",E16)</f>
        <v>Vyplň údaj</v>
      </c>
      <c r="G120" s="49"/>
      <c r="H120" s="49"/>
      <c r="I120" s="49"/>
      <c r="J120" s="49"/>
      <c r="K120" s="40" t="s">
        <v>36</v>
      </c>
      <c r="L120" s="49"/>
      <c r="M120" s="35" t="str">
        <f>E22</f>
        <v>Neubauerová Soňa, SK-Projekt Ostrov</v>
      </c>
      <c r="N120" s="35"/>
      <c r="O120" s="35"/>
      <c r="P120" s="35"/>
      <c r="Q120" s="35"/>
      <c r="R120" s="50"/>
    </row>
    <row r="121" spans="2:18" s="1" customFormat="1" ht="10.3" customHeight="1"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50"/>
    </row>
    <row r="122" spans="2:27" s="9" customFormat="1" ht="29.25" customHeight="1">
      <c r="B122" s="205"/>
      <c r="C122" s="206" t="s">
        <v>223</v>
      </c>
      <c r="D122" s="207" t="s">
        <v>224</v>
      </c>
      <c r="E122" s="207" t="s">
        <v>60</v>
      </c>
      <c r="F122" s="207" t="s">
        <v>225</v>
      </c>
      <c r="G122" s="207"/>
      <c r="H122" s="207"/>
      <c r="I122" s="207"/>
      <c r="J122" s="207" t="s">
        <v>226</v>
      </c>
      <c r="K122" s="207" t="s">
        <v>227</v>
      </c>
      <c r="L122" s="207" t="s">
        <v>228</v>
      </c>
      <c r="M122" s="207"/>
      <c r="N122" s="207" t="s">
        <v>201</v>
      </c>
      <c r="O122" s="207"/>
      <c r="P122" s="207"/>
      <c r="Q122" s="208"/>
      <c r="R122" s="209"/>
      <c r="T122" s="108" t="s">
        <v>229</v>
      </c>
      <c r="U122" s="109" t="s">
        <v>42</v>
      </c>
      <c r="V122" s="109" t="s">
        <v>230</v>
      </c>
      <c r="W122" s="109" t="s">
        <v>231</v>
      </c>
      <c r="X122" s="109" t="s">
        <v>232</v>
      </c>
      <c r="Y122" s="109" t="s">
        <v>233</v>
      </c>
      <c r="Z122" s="109" t="s">
        <v>234</v>
      </c>
      <c r="AA122" s="110" t="s">
        <v>235</v>
      </c>
    </row>
    <row r="123" spans="2:63" s="1" customFormat="1" ht="29.25" customHeight="1">
      <c r="B123" s="48"/>
      <c r="C123" s="112" t="s">
        <v>198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210">
        <f>BK123</f>
        <v>0</v>
      </c>
      <c r="O123" s="211"/>
      <c r="P123" s="211"/>
      <c r="Q123" s="211"/>
      <c r="R123" s="50"/>
      <c r="T123" s="111"/>
      <c r="U123" s="69"/>
      <c r="V123" s="69"/>
      <c r="W123" s="212">
        <f>W124+W192</f>
        <v>0</v>
      </c>
      <c r="X123" s="69"/>
      <c r="Y123" s="212">
        <f>Y124+Y192</f>
        <v>2.9998039999999997</v>
      </c>
      <c r="Z123" s="69"/>
      <c r="AA123" s="213">
        <f>AA124+AA192</f>
        <v>22.198699999999995</v>
      </c>
      <c r="AT123" s="24" t="s">
        <v>77</v>
      </c>
      <c r="AU123" s="24" t="s">
        <v>203</v>
      </c>
      <c r="BK123" s="214">
        <f>BK124+BK192</f>
        <v>0</v>
      </c>
    </row>
    <row r="124" spans="2:63" s="10" customFormat="1" ht="37.4" customHeight="1">
      <c r="B124" s="215"/>
      <c r="C124" s="216"/>
      <c r="D124" s="217" t="s">
        <v>204</v>
      </c>
      <c r="E124" s="217"/>
      <c r="F124" s="217"/>
      <c r="G124" s="217"/>
      <c r="H124" s="217"/>
      <c r="I124" s="217"/>
      <c r="J124" s="217"/>
      <c r="K124" s="217"/>
      <c r="L124" s="217"/>
      <c r="M124" s="217"/>
      <c r="N124" s="218">
        <f>BK124</f>
        <v>0</v>
      </c>
      <c r="O124" s="189"/>
      <c r="P124" s="189"/>
      <c r="Q124" s="189"/>
      <c r="R124" s="219"/>
      <c r="T124" s="220"/>
      <c r="U124" s="216"/>
      <c r="V124" s="216"/>
      <c r="W124" s="221">
        <f>W125+W142+W155+W159+W182</f>
        <v>0</v>
      </c>
      <c r="X124" s="216"/>
      <c r="Y124" s="221">
        <f>Y125+Y142+Y155+Y159+Y182</f>
        <v>2.9998039999999997</v>
      </c>
      <c r="Z124" s="216"/>
      <c r="AA124" s="222">
        <f>AA125+AA142+AA155+AA159+AA182</f>
        <v>22.198699999999995</v>
      </c>
      <c r="AR124" s="223" t="s">
        <v>85</v>
      </c>
      <c r="AT124" s="224" t="s">
        <v>77</v>
      </c>
      <c r="AU124" s="224" t="s">
        <v>78</v>
      </c>
      <c r="AY124" s="223" t="s">
        <v>236</v>
      </c>
      <c r="BK124" s="225">
        <f>BK125+BK142+BK155+BK159+BK182</f>
        <v>0</v>
      </c>
    </row>
    <row r="125" spans="2:63" s="10" customFormat="1" ht="19.9" customHeight="1">
      <c r="B125" s="215"/>
      <c r="C125" s="216"/>
      <c r="D125" s="226" t="s">
        <v>206</v>
      </c>
      <c r="E125" s="226"/>
      <c r="F125" s="226"/>
      <c r="G125" s="226"/>
      <c r="H125" s="226"/>
      <c r="I125" s="226"/>
      <c r="J125" s="226"/>
      <c r="K125" s="226"/>
      <c r="L125" s="226"/>
      <c r="M125" s="226"/>
      <c r="N125" s="227">
        <f>BK125</f>
        <v>0</v>
      </c>
      <c r="O125" s="228"/>
      <c r="P125" s="228"/>
      <c r="Q125" s="228"/>
      <c r="R125" s="219"/>
      <c r="T125" s="220"/>
      <c r="U125" s="216"/>
      <c r="V125" s="216"/>
      <c r="W125" s="221">
        <f>SUM(W126:W141)</f>
        <v>0</v>
      </c>
      <c r="X125" s="216"/>
      <c r="Y125" s="221">
        <f>SUM(Y126:Y141)</f>
        <v>0.0011170000000000002</v>
      </c>
      <c r="Z125" s="216"/>
      <c r="AA125" s="222">
        <f>SUM(AA126:AA141)</f>
        <v>22.198699999999995</v>
      </c>
      <c r="AR125" s="223" t="s">
        <v>85</v>
      </c>
      <c r="AT125" s="224" t="s">
        <v>77</v>
      </c>
      <c r="AU125" s="224" t="s">
        <v>85</v>
      </c>
      <c r="AY125" s="223" t="s">
        <v>236</v>
      </c>
      <c r="BK125" s="225">
        <f>SUM(BK126:BK141)</f>
        <v>0</v>
      </c>
    </row>
    <row r="126" spans="2:65" s="1" customFormat="1" ht="25.5" customHeight="1">
      <c r="B126" s="48"/>
      <c r="C126" s="229" t="s">
        <v>85</v>
      </c>
      <c r="D126" s="229" t="s">
        <v>237</v>
      </c>
      <c r="E126" s="230" t="s">
        <v>649</v>
      </c>
      <c r="F126" s="231" t="s">
        <v>650</v>
      </c>
      <c r="G126" s="231"/>
      <c r="H126" s="231"/>
      <c r="I126" s="231"/>
      <c r="J126" s="232" t="s">
        <v>240</v>
      </c>
      <c r="K126" s="233">
        <v>36.3</v>
      </c>
      <c r="L126" s="234">
        <v>0</v>
      </c>
      <c r="M126" s="235"/>
      <c r="N126" s="233">
        <f>ROUND(L126*K126,2)</f>
        <v>0</v>
      </c>
      <c r="O126" s="233"/>
      <c r="P126" s="233"/>
      <c r="Q126" s="233"/>
      <c r="R126" s="50"/>
      <c r="T126" s="236" t="s">
        <v>21</v>
      </c>
      <c r="U126" s="58" t="s">
        <v>43</v>
      </c>
      <c r="V126" s="49"/>
      <c r="W126" s="237">
        <f>V126*K126</f>
        <v>0</v>
      </c>
      <c r="X126" s="237">
        <v>0</v>
      </c>
      <c r="Y126" s="237">
        <f>X126*K126</f>
        <v>0</v>
      </c>
      <c r="Z126" s="237">
        <v>0.29</v>
      </c>
      <c r="AA126" s="238">
        <f>Z126*K126</f>
        <v>10.527</v>
      </c>
      <c r="AR126" s="24" t="s">
        <v>241</v>
      </c>
      <c r="AT126" s="24" t="s">
        <v>237</v>
      </c>
      <c r="AU126" s="24" t="s">
        <v>90</v>
      </c>
      <c r="AY126" s="24" t="s">
        <v>236</v>
      </c>
      <c r="BE126" s="154">
        <f>IF(U126="základní",N126,0)</f>
        <v>0</v>
      </c>
      <c r="BF126" s="154">
        <f>IF(U126="snížená",N126,0)</f>
        <v>0</v>
      </c>
      <c r="BG126" s="154">
        <f>IF(U126="zákl. přenesená",N126,0)</f>
        <v>0</v>
      </c>
      <c r="BH126" s="154">
        <f>IF(U126="sníž. přenesená",N126,0)</f>
        <v>0</v>
      </c>
      <c r="BI126" s="154">
        <f>IF(U126="nulová",N126,0)</f>
        <v>0</v>
      </c>
      <c r="BJ126" s="24" t="s">
        <v>85</v>
      </c>
      <c r="BK126" s="154">
        <f>ROUND(L126*K126,2)</f>
        <v>0</v>
      </c>
      <c r="BL126" s="24" t="s">
        <v>241</v>
      </c>
      <c r="BM126" s="24" t="s">
        <v>651</v>
      </c>
    </row>
    <row r="127" spans="2:51" s="11" customFormat="1" ht="16.5" customHeight="1">
      <c r="B127" s="239"/>
      <c r="C127" s="240"/>
      <c r="D127" s="240"/>
      <c r="E127" s="241" t="s">
        <v>21</v>
      </c>
      <c r="F127" s="242" t="s">
        <v>652</v>
      </c>
      <c r="G127" s="243"/>
      <c r="H127" s="243"/>
      <c r="I127" s="243"/>
      <c r="J127" s="240"/>
      <c r="K127" s="241" t="s">
        <v>21</v>
      </c>
      <c r="L127" s="240"/>
      <c r="M127" s="240"/>
      <c r="N127" s="240"/>
      <c r="O127" s="240"/>
      <c r="P127" s="240"/>
      <c r="Q127" s="240"/>
      <c r="R127" s="244"/>
      <c r="T127" s="245"/>
      <c r="U127" s="240"/>
      <c r="V127" s="240"/>
      <c r="W127" s="240"/>
      <c r="X127" s="240"/>
      <c r="Y127" s="240"/>
      <c r="Z127" s="240"/>
      <c r="AA127" s="246"/>
      <c r="AT127" s="247" t="s">
        <v>244</v>
      </c>
      <c r="AU127" s="247" t="s">
        <v>90</v>
      </c>
      <c r="AV127" s="11" t="s">
        <v>85</v>
      </c>
      <c r="AW127" s="11" t="s">
        <v>35</v>
      </c>
      <c r="AX127" s="11" t="s">
        <v>78</v>
      </c>
      <c r="AY127" s="247" t="s">
        <v>236</v>
      </c>
    </row>
    <row r="128" spans="2:51" s="11" customFormat="1" ht="16.5" customHeight="1">
      <c r="B128" s="239"/>
      <c r="C128" s="240"/>
      <c r="D128" s="240"/>
      <c r="E128" s="241" t="s">
        <v>21</v>
      </c>
      <c r="F128" s="257" t="s">
        <v>653</v>
      </c>
      <c r="G128" s="240"/>
      <c r="H128" s="240"/>
      <c r="I128" s="240"/>
      <c r="J128" s="240"/>
      <c r="K128" s="241" t="s">
        <v>21</v>
      </c>
      <c r="L128" s="240"/>
      <c r="M128" s="240"/>
      <c r="N128" s="240"/>
      <c r="O128" s="240"/>
      <c r="P128" s="240"/>
      <c r="Q128" s="240"/>
      <c r="R128" s="244"/>
      <c r="T128" s="245"/>
      <c r="U128" s="240"/>
      <c r="V128" s="240"/>
      <c r="W128" s="240"/>
      <c r="X128" s="240"/>
      <c r="Y128" s="240"/>
      <c r="Z128" s="240"/>
      <c r="AA128" s="246"/>
      <c r="AT128" s="247" t="s">
        <v>244</v>
      </c>
      <c r="AU128" s="247" t="s">
        <v>90</v>
      </c>
      <c r="AV128" s="11" t="s">
        <v>85</v>
      </c>
      <c r="AW128" s="11" t="s">
        <v>35</v>
      </c>
      <c r="AX128" s="11" t="s">
        <v>78</v>
      </c>
      <c r="AY128" s="247" t="s">
        <v>236</v>
      </c>
    </row>
    <row r="129" spans="2:51" s="11" customFormat="1" ht="16.5" customHeight="1">
      <c r="B129" s="239"/>
      <c r="C129" s="240"/>
      <c r="D129" s="240"/>
      <c r="E129" s="241" t="s">
        <v>21</v>
      </c>
      <c r="F129" s="257" t="s">
        <v>654</v>
      </c>
      <c r="G129" s="240"/>
      <c r="H129" s="240"/>
      <c r="I129" s="240"/>
      <c r="J129" s="240"/>
      <c r="K129" s="241" t="s">
        <v>21</v>
      </c>
      <c r="L129" s="240"/>
      <c r="M129" s="240"/>
      <c r="N129" s="240"/>
      <c r="O129" s="240"/>
      <c r="P129" s="240"/>
      <c r="Q129" s="240"/>
      <c r="R129" s="244"/>
      <c r="T129" s="245"/>
      <c r="U129" s="240"/>
      <c r="V129" s="240"/>
      <c r="W129" s="240"/>
      <c r="X129" s="240"/>
      <c r="Y129" s="240"/>
      <c r="Z129" s="240"/>
      <c r="AA129" s="246"/>
      <c r="AT129" s="247" t="s">
        <v>244</v>
      </c>
      <c r="AU129" s="247" t="s">
        <v>90</v>
      </c>
      <c r="AV129" s="11" t="s">
        <v>85</v>
      </c>
      <c r="AW129" s="11" t="s">
        <v>35</v>
      </c>
      <c r="AX129" s="11" t="s">
        <v>78</v>
      </c>
      <c r="AY129" s="247" t="s">
        <v>236</v>
      </c>
    </row>
    <row r="130" spans="2:51" s="12" customFormat="1" ht="16.5" customHeight="1">
      <c r="B130" s="248"/>
      <c r="C130" s="249"/>
      <c r="D130" s="249"/>
      <c r="E130" s="250" t="s">
        <v>21</v>
      </c>
      <c r="F130" s="251" t="s">
        <v>655</v>
      </c>
      <c r="G130" s="249"/>
      <c r="H130" s="249"/>
      <c r="I130" s="249"/>
      <c r="J130" s="249"/>
      <c r="K130" s="252">
        <v>36.3</v>
      </c>
      <c r="L130" s="249"/>
      <c r="M130" s="249"/>
      <c r="N130" s="249"/>
      <c r="O130" s="249"/>
      <c r="P130" s="249"/>
      <c r="Q130" s="249"/>
      <c r="R130" s="253"/>
      <c r="T130" s="254"/>
      <c r="U130" s="249"/>
      <c r="V130" s="249"/>
      <c r="W130" s="249"/>
      <c r="X130" s="249"/>
      <c r="Y130" s="249"/>
      <c r="Z130" s="249"/>
      <c r="AA130" s="255"/>
      <c r="AT130" s="256" t="s">
        <v>244</v>
      </c>
      <c r="AU130" s="256" t="s">
        <v>90</v>
      </c>
      <c r="AV130" s="12" t="s">
        <v>90</v>
      </c>
      <c r="AW130" s="12" t="s">
        <v>35</v>
      </c>
      <c r="AX130" s="12" t="s">
        <v>85</v>
      </c>
      <c r="AY130" s="256" t="s">
        <v>236</v>
      </c>
    </row>
    <row r="131" spans="2:65" s="1" customFormat="1" ht="25.5" customHeight="1">
      <c r="B131" s="48"/>
      <c r="C131" s="229" t="s">
        <v>90</v>
      </c>
      <c r="D131" s="229" t="s">
        <v>237</v>
      </c>
      <c r="E131" s="230" t="s">
        <v>401</v>
      </c>
      <c r="F131" s="231" t="s">
        <v>402</v>
      </c>
      <c r="G131" s="231"/>
      <c r="H131" s="231"/>
      <c r="I131" s="231"/>
      <c r="J131" s="232" t="s">
        <v>240</v>
      </c>
      <c r="K131" s="233">
        <v>36.3</v>
      </c>
      <c r="L131" s="234">
        <v>0</v>
      </c>
      <c r="M131" s="235"/>
      <c r="N131" s="233">
        <f>ROUND(L131*K131,2)</f>
        <v>0</v>
      </c>
      <c r="O131" s="233"/>
      <c r="P131" s="233"/>
      <c r="Q131" s="233"/>
      <c r="R131" s="50"/>
      <c r="T131" s="236" t="s">
        <v>21</v>
      </c>
      <c r="U131" s="58" t="s">
        <v>43</v>
      </c>
      <c r="V131" s="49"/>
      <c r="W131" s="237">
        <f>V131*K131</f>
        <v>0</v>
      </c>
      <c r="X131" s="237">
        <v>0</v>
      </c>
      <c r="Y131" s="237">
        <f>X131*K131</f>
        <v>0</v>
      </c>
      <c r="Z131" s="237">
        <v>0.22</v>
      </c>
      <c r="AA131" s="238">
        <f>Z131*K131</f>
        <v>7.986</v>
      </c>
      <c r="AR131" s="24" t="s">
        <v>241</v>
      </c>
      <c r="AT131" s="24" t="s">
        <v>237</v>
      </c>
      <c r="AU131" s="24" t="s">
        <v>90</v>
      </c>
      <c r="AY131" s="24" t="s">
        <v>236</v>
      </c>
      <c r="BE131" s="154">
        <f>IF(U131="základní",N131,0)</f>
        <v>0</v>
      </c>
      <c r="BF131" s="154">
        <f>IF(U131="snížená",N131,0)</f>
        <v>0</v>
      </c>
      <c r="BG131" s="154">
        <f>IF(U131="zákl. přenesená",N131,0)</f>
        <v>0</v>
      </c>
      <c r="BH131" s="154">
        <f>IF(U131="sníž. přenesená",N131,0)</f>
        <v>0</v>
      </c>
      <c r="BI131" s="154">
        <f>IF(U131="nulová",N131,0)</f>
        <v>0</v>
      </c>
      <c r="BJ131" s="24" t="s">
        <v>85</v>
      </c>
      <c r="BK131" s="154">
        <f>ROUND(L131*K131,2)</f>
        <v>0</v>
      </c>
      <c r="BL131" s="24" t="s">
        <v>241</v>
      </c>
      <c r="BM131" s="24" t="s">
        <v>656</v>
      </c>
    </row>
    <row r="132" spans="2:51" s="11" customFormat="1" ht="16.5" customHeight="1">
      <c r="B132" s="239"/>
      <c r="C132" s="240"/>
      <c r="D132" s="240"/>
      <c r="E132" s="241" t="s">
        <v>21</v>
      </c>
      <c r="F132" s="242" t="s">
        <v>652</v>
      </c>
      <c r="G132" s="243"/>
      <c r="H132" s="243"/>
      <c r="I132" s="243"/>
      <c r="J132" s="240"/>
      <c r="K132" s="241" t="s">
        <v>21</v>
      </c>
      <c r="L132" s="240"/>
      <c r="M132" s="240"/>
      <c r="N132" s="240"/>
      <c r="O132" s="240"/>
      <c r="P132" s="240"/>
      <c r="Q132" s="240"/>
      <c r="R132" s="244"/>
      <c r="T132" s="245"/>
      <c r="U132" s="240"/>
      <c r="V132" s="240"/>
      <c r="W132" s="240"/>
      <c r="X132" s="240"/>
      <c r="Y132" s="240"/>
      <c r="Z132" s="240"/>
      <c r="AA132" s="246"/>
      <c r="AT132" s="247" t="s">
        <v>244</v>
      </c>
      <c r="AU132" s="247" t="s">
        <v>90</v>
      </c>
      <c r="AV132" s="11" t="s">
        <v>85</v>
      </c>
      <c r="AW132" s="11" t="s">
        <v>35</v>
      </c>
      <c r="AX132" s="11" t="s">
        <v>78</v>
      </c>
      <c r="AY132" s="247" t="s">
        <v>236</v>
      </c>
    </row>
    <row r="133" spans="2:51" s="11" customFormat="1" ht="16.5" customHeight="1">
      <c r="B133" s="239"/>
      <c r="C133" s="240"/>
      <c r="D133" s="240"/>
      <c r="E133" s="241" t="s">
        <v>21</v>
      </c>
      <c r="F133" s="257" t="s">
        <v>653</v>
      </c>
      <c r="G133" s="240"/>
      <c r="H133" s="240"/>
      <c r="I133" s="240"/>
      <c r="J133" s="240"/>
      <c r="K133" s="241" t="s">
        <v>21</v>
      </c>
      <c r="L133" s="240"/>
      <c r="M133" s="240"/>
      <c r="N133" s="240"/>
      <c r="O133" s="240"/>
      <c r="P133" s="240"/>
      <c r="Q133" s="240"/>
      <c r="R133" s="244"/>
      <c r="T133" s="245"/>
      <c r="U133" s="240"/>
      <c r="V133" s="240"/>
      <c r="W133" s="240"/>
      <c r="X133" s="240"/>
      <c r="Y133" s="240"/>
      <c r="Z133" s="240"/>
      <c r="AA133" s="246"/>
      <c r="AT133" s="247" t="s">
        <v>244</v>
      </c>
      <c r="AU133" s="247" t="s">
        <v>90</v>
      </c>
      <c r="AV133" s="11" t="s">
        <v>85</v>
      </c>
      <c r="AW133" s="11" t="s">
        <v>35</v>
      </c>
      <c r="AX133" s="11" t="s">
        <v>78</v>
      </c>
      <c r="AY133" s="247" t="s">
        <v>236</v>
      </c>
    </row>
    <row r="134" spans="2:51" s="11" customFormat="1" ht="16.5" customHeight="1">
      <c r="B134" s="239"/>
      <c r="C134" s="240"/>
      <c r="D134" s="240"/>
      <c r="E134" s="241" t="s">
        <v>21</v>
      </c>
      <c r="F134" s="257" t="s">
        <v>654</v>
      </c>
      <c r="G134" s="240"/>
      <c r="H134" s="240"/>
      <c r="I134" s="240"/>
      <c r="J134" s="240"/>
      <c r="K134" s="241" t="s">
        <v>21</v>
      </c>
      <c r="L134" s="240"/>
      <c r="M134" s="240"/>
      <c r="N134" s="240"/>
      <c r="O134" s="240"/>
      <c r="P134" s="240"/>
      <c r="Q134" s="240"/>
      <c r="R134" s="244"/>
      <c r="T134" s="245"/>
      <c r="U134" s="240"/>
      <c r="V134" s="240"/>
      <c r="W134" s="240"/>
      <c r="X134" s="240"/>
      <c r="Y134" s="240"/>
      <c r="Z134" s="240"/>
      <c r="AA134" s="246"/>
      <c r="AT134" s="247" t="s">
        <v>244</v>
      </c>
      <c r="AU134" s="247" t="s">
        <v>90</v>
      </c>
      <c r="AV134" s="11" t="s">
        <v>85</v>
      </c>
      <c r="AW134" s="11" t="s">
        <v>35</v>
      </c>
      <c r="AX134" s="11" t="s">
        <v>78</v>
      </c>
      <c r="AY134" s="247" t="s">
        <v>236</v>
      </c>
    </row>
    <row r="135" spans="2:51" s="12" customFormat="1" ht="16.5" customHeight="1">
      <c r="B135" s="248"/>
      <c r="C135" s="249"/>
      <c r="D135" s="249"/>
      <c r="E135" s="250" t="s">
        <v>21</v>
      </c>
      <c r="F135" s="251" t="s">
        <v>655</v>
      </c>
      <c r="G135" s="249"/>
      <c r="H135" s="249"/>
      <c r="I135" s="249"/>
      <c r="J135" s="249"/>
      <c r="K135" s="252">
        <v>36.3</v>
      </c>
      <c r="L135" s="249"/>
      <c r="M135" s="249"/>
      <c r="N135" s="249"/>
      <c r="O135" s="249"/>
      <c r="P135" s="249"/>
      <c r="Q135" s="249"/>
      <c r="R135" s="253"/>
      <c r="T135" s="254"/>
      <c r="U135" s="249"/>
      <c r="V135" s="249"/>
      <c r="W135" s="249"/>
      <c r="X135" s="249"/>
      <c r="Y135" s="249"/>
      <c r="Z135" s="249"/>
      <c r="AA135" s="255"/>
      <c r="AT135" s="256" t="s">
        <v>244</v>
      </c>
      <c r="AU135" s="256" t="s">
        <v>90</v>
      </c>
      <c r="AV135" s="12" t="s">
        <v>90</v>
      </c>
      <c r="AW135" s="12" t="s">
        <v>35</v>
      </c>
      <c r="AX135" s="12" t="s">
        <v>85</v>
      </c>
      <c r="AY135" s="256" t="s">
        <v>236</v>
      </c>
    </row>
    <row r="136" spans="2:65" s="1" customFormat="1" ht="38.25" customHeight="1">
      <c r="B136" s="48"/>
      <c r="C136" s="229" t="s">
        <v>250</v>
      </c>
      <c r="D136" s="229" t="s">
        <v>237</v>
      </c>
      <c r="E136" s="230" t="s">
        <v>246</v>
      </c>
      <c r="F136" s="231" t="s">
        <v>247</v>
      </c>
      <c r="G136" s="231"/>
      <c r="H136" s="231"/>
      <c r="I136" s="231"/>
      <c r="J136" s="232" t="s">
        <v>240</v>
      </c>
      <c r="K136" s="233">
        <v>15.9</v>
      </c>
      <c r="L136" s="234">
        <v>0</v>
      </c>
      <c r="M136" s="235"/>
      <c r="N136" s="233">
        <f>ROUND(L136*K136,2)</f>
        <v>0</v>
      </c>
      <c r="O136" s="233"/>
      <c r="P136" s="233"/>
      <c r="Q136" s="233"/>
      <c r="R136" s="50"/>
      <c r="T136" s="236" t="s">
        <v>21</v>
      </c>
      <c r="U136" s="58" t="s">
        <v>43</v>
      </c>
      <c r="V136" s="49"/>
      <c r="W136" s="237">
        <f>V136*K136</f>
        <v>0</v>
      </c>
      <c r="X136" s="237">
        <v>3E-05</v>
      </c>
      <c r="Y136" s="237">
        <f>X136*K136</f>
        <v>0.00047700000000000005</v>
      </c>
      <c r="Z136" s="237">
        <v>0.103</v>
      </c>
      <c r="AA136" s="238">
        <f>Z136*K136</f>
        <v>1.6377</v>
      </c>
      <c r="AR136" s="24" t="s">
        <v>241</v>
      </c>
      <c r="AT136" s="24" t="s">
        <v>237</v>
      </c>
      <c r="AU136" s="24" t="s">
        <v>90</v>
      </c>
      <c r="AY136" s="24" t="s">
        <v>236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24" t="s">
        <v>85</v>
      </c>
      <c r="BK136" s="154">
        <f>ROUND(L136*K136,2)</f>
        <v>0</v>
      </c>
      <c r="BL136" s="24" t="s">
        <v>241</v>
      </c>
      <c r="BM136" s="24" t="s">
        <v>248</v>
      </c>
    </row>
    <row r="137" spans="2:51" s="11" customFormat="1" ht="16.5" customHeight="1">
      <c r="B137" s="239"/>
      <c r="C137" s="240"/>
      <c r="D137" s="240"/>
      <c r="E137" s="241" t="s">
        <v>21</v>
      </c>
      <c r="F137" s="242" t="s">
        <v>249</v>
      </c>
      <c r="G137" s="243"/>
      <c r="H137" s="243"/>
      <c r="I137" s="243"/>
      <c r="J137" s="240"/>
      <c r="K137" s="241" t="s">
        <v>21</v>
      </c>
      <c r="L137" s="240"/>
      <c r="M137" s="240"/>
      <c r="N137" s="240"/>
      <c r="O137" s="240"/>
      <c r="P137" s="240"/>
      <c r="Q137" s="240"/>
      <c r="R137" s="244"/>
      <c r="T137" s="245"/>
      <c r="U137" s="240"/>
      <c r="V137" s="240"/>
      <c r="W137" s="240"/>
      <c r="X137" s="240"/>
      <c r="Y137" s="240"/>
      <c r="Z137" s="240"/>
      <c r="AA137" s="246"/>
      <c r="AT137" s="247" t="s">
        <v>244</v>
      </c>
      <c r="AU137" s="247" t="s">
        <v>90</v>
      </c>
      <c r="AV137" s="11" t="s">
        <v>85</v>
      </c>
      <c r="AW137" s="11" t="s">
        <v>35</v>
      </c>
      <c r="AX137" s="11" t="s">
        <v>78</v>
      </c>
      <c r="AY137" s="247" t="s">
        <v>236</v>
      </c>
    </row>
    <row r="138" spans="2:51" s="12" customFormat="1" ht="16.5" customHeight="1">
      <c r="B138" s="248"/>
      <c r="C138" s="249"/>
      <c r="D138" s="249"/>
      <c r="E138" s="250" t="s">
        <v>21</v>
      </c>
      <c r="F138" s="251" t="s">
        <v>657</v>
      </c>
      <c r="G138" s="249"/>
      <c r="H138" s="249"/>
      <c r="I138" s="249"/>
      <c r="J138" s="249"/>
      <c r="K138" s="252">
        <v>15.9</v>
      </c>
      <c r="L138" s="249"/>
      <c r="M138" s="249"/>
      <c r="N138" s="249"/>
      <c r="O138" s="249"/>
      <c r="P138" s="249"/>
      <c r="Q138" s="249"/>
      <c r="R138" s="253"/>
      <c r="T138" s="254"/>
      <c r="U138" s="249"/>
      <c r="V138" s="249"/>
      <c r="W138" s="249"/>
      <c r="X138" s="249"/>
      <c r="Y138" s="249"/>
      <c r="Z138" s="249"/>
      <c r="AA138" s="255"/>
      <c r="AT138" s="256" t="s">
        <v>244</v>
      </c>
      <c r="AU138" s="256" t="s">
        <v>90</v>
      </c>
      <c r="AV138" s="12" t="s">
        <v>90</v>
      </c>
      <c r="AW138" s="12" t="s">
        <v>35</v>
      </c>
      <c r="AX138" s="12" t="s">
        <v>85</v>
      </c>
      <c r="AY138" s="256" t="s">
        <v>236</v>
      </c>
    </row>
    <row r="139" spans="2:65" s="1" customFormat="1" ht="38.25" customHeight="1">
      <c r="B139" s="48"/>
      <c r="C139" s="229" t="s">
        <v>241</v>
      </c>
      <c r="D139" s="229" t="s">
        <v>237</v>
      </c>
      <c r="E139" s="230" t="s">
        <v>251</v>
      </c>
      <c r="F139" s="231" t="s">
        <v>252</v>
      </c>
      <c r="G139" s="231"/>
      <c r="H139" s="231"/>
      <c r="I139" s="231"/>
      <c r="J139" s="232" t="s">
        <v>240</v>
      </c>
      <c r="K139" s="233">
        <v>8</v>
      </c>
      <c r="L139" s="234">
        <v>0</v>
      </c>
      <c r="M139" s="235"/>
      <c r="N139" s="233">
        <f>ROUND(L139*K139,2)</f>
        <v>0</v>
      </c>
      <c r="O139" s="233"/>
      <c r="P139" s="233"/>
      <c r="Q139" s="233"/>
      <c r="R139" s="50"/>
      <c r="T139" s="236" t="s">
        <v>21</v>
      </c>
      <c r="U139" s="58" t="s">
        <v>43</v>
      </c>
      <c r="V139" s="49"/>
      <c r="W139" s="237">
        <f>V139*K139</f>
        <v>0</v>
      </c>
      <c r="X139" s="237">
        <v>8E-05</v>
      </c>
      <c r="Y139" s="237">
        <f>X139*K139</f>
        <v>0.00064</v>
      </c>
      <c r="Z139" s="237">
        <v>0.256</v>
      </c>
      <c r="AA139" s="238">
        <f>Z139*K139</f>
        <v>2.048</v>
      </c>
      <c r="AR139" s="24" t="s">
        <v>241</v>
      </c>
      <c r="AT139" s="24" t="s">
        <v>237</v>
      </c>
      <c r="AU139" s="24" t="s">
        <v>90</v>
      </c>
      <c r="AY139" s="24" t="s">
        <v>236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24" t="s">
        <v>85</v>
      </c>
      <c r="BK139" s="154">
        <f>ROUND(L139*K139,2)</f>
        <v>0</v>
      </c>
      <c r="BL139" s="24" t="s">
        <v>241</v>
      </c>
      <c r="BM139" s="24" t="s">
        <v>253</v>
      </c>
    </row>
    <row r="140" spans="2:51" s="11" customFormat="1" ht="16.5" customHeight="1">
      <c r="B140" s="239"/>
      <c r="C140" s="240"/>
      <c r="D140" s="240"/>
      <c r="E140" s="241" t="s">
        <v>21</v>
      </c>
      <c r="F140" s="242" t="s">
        <v>249</v>
      </c>
      <c r="G140" s="243"/>
      <c r="H140" s="243"/>
      <c r="I140" s="243"/>
      <c r="J140" s="240"/>
      <c r="K140" s="241" t="s">
        <v>21</v>
      </c>
      <c r="L140" s="240"/>
      <c r="M140" s="240"/>
      <c r="N140" s="240"/>
      <c r="O140" s="240"/>
      <c r="P140" s="240"/>
      <c r="Q140" s="240"/>
      <c r="R140" s="244"/>
      <c r="T140" s="245"/>
      <c r="U140" s="240"/>
      <c r="V140" s="240"/>
      <c r="W140" s="240"/>
      <c r="X140" s="240"/>
      <c r="Y140" s="240"/>
      <c r="Z140" s="240"/>
      <c r="AA140" s="246"/>
      <c r="AT140" s="247" t="s">
        <v>244</v>
      </c>
      <c r="AU140" s="247" t="s">
        <v>90</v>
      </c>
      <c r="AV140" s="11" t="s">
        <v>85</v>
      </c>
      <c r="AW140" s="11" t="s">
        <v>35</v>
      </c>
      <c r="AX140" s="11" t="s">
        <v>78</v>
      </c>
      <c r="AY140" s="247" t="s">
        <v>236</v>
      </c>
    </row>
    <row r="141" spans="2:51" s="12" customFormat="1" ht="16.5" customHeight="1">
      <c r="B141" s="248"/>
      <c r="C141" s="249"/>
      <c r="D141" s="249"/>
      <c r="E141" s="250" t="s">
        <v>21</v>
      </c>
      <c r="F141" s="251" t="s">
        <v>274</v>
      </c>
      <c r="G141" s="249"/>
      <c r="H141" s="249"/>
      <c r="I141" s="249"/>
      <c r="J141" s="249"/>
      <c r="K141" s="252">
        <v>8</v>
      </c>
      <c r="L141" s="249"/>
      <c r="M141" s="249"/>
      <c r="N141" s="249"/>
      <c r="O141" s="249"/>
      <c r="P141" s="249"/>
      <c r="Q141" s="249"/>
      <c r="R141" s="253"/>
      <c r="T141" s="254"/>
      <c r="U141" s="249"/>
      <c r="V141" s="249"/>
      <c r="W141" s="249"/>
      <c r="X141" s="249"/>
      <c r="Y141" s="249"/>
      <c r="Z141" s="249"/>
      <c r="AA141" s="255"/>
      <c r="AT141" s="256" t="s">
        <v>244</v>
      </c>
      <c r="AU141" s="256" t="s">
        <v>90</v>
      </c>
      <c r="AV141" s="12" t="s">
        <v>90</v>
      </c>
      <c r="AW141" s="12" t="s">
        <v>35</v>
      </c>
      <c r="AX141" s="12" t="s">
        <v>85</v>
      </c>
      <c r="AY141" s="256" t="s">
        <v>236</v>
      </c>
    </row>
    <row r="142" spans="2:63" s="10" customFormat="1" ht="29.85" customHeight="1">
      <c r="B142" s="215"/>
      <c r="C142" s="216"/>
      <c r="D142" s="226" t="s">
        <v>207</v>
      </c>
      <c r="E142" s="226"/>
      <c r="F142" s="226"/>
      <c r="G142" s="226"/>
      <c r="H142" s="226"/>
      <c r="I142" s="226"/>
      <c r="J142" s="226"/>
      <c r="K142" s="226"/>
      <c r="L142" s="226"/>
      <c r="M142" s="226"/>
      <c r="N142" s="227">
        <f>BK142</f>
        <v>0</v>
      </c>
      <c r="O142" s="228"/>
      <c r="P142" s="228"/>
      <c r="Q142" s="228"/>
      <c r="R142" s="219"/>
      <c r="T142" s="220"/>
      <c r="U142" s="216"/>
      <c r="V142" s="216"/>
      <c r="W142" s="221">
        <f>SUM(W143:W154)</f>
        <v>0</v>
      </c>
      <c r="X142" s="216"/>
      <c r="Y142" s="221">
        <f>SUM(Y143:Y154)</f>
        <v>2.903826</v>
      </c>
      <c r="Z142" s="216"/>
      <c r="AA142" s="222">
        <f>SUM(AA143:AA154)</f>
        <v>0</v>
      </c>
      <c r="AR142" s="223" t="s">
        <v>85</v>
      </c>
      <c r="AT142" s="224" t="s">
        <v>77</v>
      </c>
      <c r="AU142" s="224" t="s">
        <v>85</v>
      </c>
      <c r="AY142" s="223" t="s">
        <v>236</v>
      </c>
      <c r="BK142" s="225">
        <f>SUM(BK143:BK154)</f>
        <v>0</v>
      </c>
    </row>
    <row r="143" spans="2:65" s="1" customFormat="1" ht="25.5" customHeight="1">
      <c r="B143" s="48"/>
      <c r="C143" s="229" t="s">
        <v>260</v>
      </c>
      <c r="D143" s="229" t="s">
        <v>237</v>
      </c>
      <c r="E143" s="230" t="s">
        <v>279</v>
      </c>
      <c r="F143" s="231" t="s">
        <v>280</v>
      </c>
      <c r="G143" s="231"/>
      <c r="H143" s="231"/>
      <c r="I143" s="231"/>
      <c r="J143" s="232" t="s">
        <v>240</v>
      </c>
      <c r="K143" s="233">
        <v>23.9</v>
      </c>
      <c r="L143" s="234">
        <v>0</v>
      </c>
      <c r="M143" s="235"/>
      <c r="N143" s="233">
        <f>ROUND(L143*K143,2)</f>
        <v>0</v>
      </c>
      <c r="O143" s="233"/>
      <c r="P143" s="233"/>
      <c r="Q143" s="233"/>
      <c r="R143" s="50"/>
      <c r="T143" s="236" t="s">
        <v>21</v>
      </c>
      <c r="U143" s="58" t="s">
        <v>43</v>
      </c>
      <c r="V143" s="49"/>
      <c r="W143" s="237">
        <f>V143*K143</f>
        <v>0</v>
      </c>
      <c r="X143" s="237">
        <v>0.00041</v>
      </c>
      <c r="Y143" s="237">
        <f>X143*K143</f>
        <v>0.009798999999999999</v>
      </c>
      <c r="Z143" s="237">
        <v>0</v>
      </c>
      <c r="AA143" s="238">
        <f>Z143*K143</f>
        <v>0</v>
      </c>
      <c r="AR143" s="24" t="s">
        <v>241</v>
      </c>
      <c r="AT143" s="24" t="s">
        <v>237</v>
      </c>
      <c r="AU143" s="24" t="s">
        <v>90</v>
      </c>
      <c r="AY143" s="24" t="s">
        <v>236</v>
      </c>
      <c r="BE143" s="154">
        <f>IF(U143="základní",N143,0)</f>
        <v>0</v>
      </c>
      <c r="BF143" s="154">
        <f>IF(U143="snížená",N143,0)</f>
        <v>0</v>
      </c>
      <c r="BG143" s="154">
        <f>IF(U143="zákl. přenesená",N143,0)</f>
        <v>0</v>
      </c>
      <c r="BH143" s="154">
        <f>IF(U143="sníž. přenesená",N143,0)</f>
        <v>0</v>
      </c>
      <c r="BI143" s="154">
        <f>IF(U143="nulová",N143,0)</f>
        <v>0</v>
      </c>
      <c r="BJ143" s="24" t="s">
        <v>85</v>
      </c>
      <c r="BK143" s="154">
        <f>ROUND(L143*K143,2)</f>
        <v>0</v>
      </c>
      <c r="BL143" s="24" t="s">
        <v>241</v>
      </c>
      <c r="BM143" s="24" t="s">
        <v>281</v>
      </c>
    </row>
    <row r="144" spans="2:51" s="11" customFormat="1" ht="16.5" customHeight="1">
      <c r="B144" s="239"/>
      <c r="C144" s="240"/>
      <c r="D144" s="240"/>
      <c r="E144" s="241" t="s">
        <v>21</v>
      </c>
      <c r="F144" s="242" t="s">
        <v>264</v>
      </c>
      <c r="G144" s="243"/>
      <c r="H144" s="243"/>
      <c r="I144" s="243"/>
      <c r="J144" s="240"/>
      <c r="K144" s="241" t="s">
        <v>21</v>
      </c>
      <c r="L144" s="240"/>
      <c r="M144" s="240"/>
      <c r="N144" s="240"/>
      <c r="O144" s="240"/>
      <c r="P144" s="240"/>
      <c r="Q144" s="240"/>
      <c r="R144" s="244"/>
      <c r="T144" s="245"/>
      <c r="U144" s="240"/>
      <c r="V144" s="240"/>
      <c r="W144" s="240"/>
      <c r="X144" s="240"/>
      <c r="Y144" s="240"/>
      <c r="Z144" s="240"/>
      <c r="AA144" s="246"/>
      <c r="AT144" s="247" t="s">
        <v>244</v>
      </c>
      <c r="AU144" s="247" t="s">
        <v>90</v>
      </c>
      <c r="AV144" s="11" t="s">
        <v>85</v>
      </c>
      <c r="AW144" s="11" t="s">
        <v>35</v>
      </c>
      <c r="AX144" s="11" t="s">
        <v>78</v>
      </c>
      <c r="AY144" s="247" t="s">
        <v>236</v>
      </c>
    </row>
    <row r="145" spans="2:51" s="11" customFormat="1" ht="16.5" customHeight="1">
      <c r="B145" s="239"/>
      <c r="C145" s="240"/>
      <c r="D145" s="240"/>
      <c r="E145" s="241" t="s">
        <v>21</v>
      </c>
      <c r="F145" s="257" t="s">
        <v>249</v>
      </c>
      <c r="G145" s="240"/>
      <c r="H145" s="240"/>
      <c r="I145" s="240"/>
      <c r="J145" s="240"/>
      <c r="K145" s="241" t="s">
        <v>21</v>
      </c>
      <c r="L145" s="240"/>
      <c r="M145" s="240"/>
      <c r="N145" s="240"/>
      <c r="O145" s="240"/>
      <c r="P145" s="240"/>
      <c r="Q145" s="240"/>
      <c r="R145" s="244"/>
      <c r="T145" s="245"/>
      <c r="U145" s="240"/>
      <c r="V145" s="240"/>
      <c r="W145" s="240"/>
      <c r="X145" s="240"/>
      <c r="Y145" s="240"/>
      <c r="Z145" s="240"/>
      <c r="AA145" s="246"/>
      <c r="AT145" s="247" t="s">
        <v>244</v>
      </c>
      <c r="AU145" s="247" t="s">
        <v>90</v>
      </c>
      <c r="AV145" s="11" t="s">
        <v>85</v>
      </c>
      <c r="AW145" s="11" t="s">
        <v>35</v>
      </c>
      <c r="AX145" s="11" t="s">
        <v>78</v>
      </c>
      <c r="AY145" s="247" t="s">
        <v>236</v>
      </c>
    </row>
    <row r="146" spans="2:51" s="12" customFormat="1" ht="16.5" customHeight="1">
      <c r="B146" s="248"/>
      <c r="C146" s="249"/>
      <c r="D146" s="249"/>
      <c r="E146" s="250" t="s">
        <v>21</v>
      </c>
      <c r="F146" s="251" t="s">
        <v>658</v>
      </c>
      <c r="G146" s="249"/>
      <c r="H146" s="249"/>
      <c r="I146" s="249"/>
      <c r="J146" s="249"/>
      <c r="K146" s="252">
        <v>23.9</v>
      </c>
      <c r="L146" s="249"/>
      <c r="M146" s="249"/>
      <c r="N146" s="249"/>
      <c r="O146" s="249"/>
      <c r="P146" s="249"/>
      <c r="Q146" s="249"/>
      <c r="R146" s="253"/>
      <c r="T146" s="254"/>
      <c r="U146" s="249"/>
      <c r="V146" s="249"/>
      <c r="W146" s="249"/>
      <c r="X146" s="249"/>
      <c r="Y146" s="249"/>
      <c r="Z146" s="249"/>
      <c r="AA146" s="255"/>
      <c r="AT146" s="256" t="s">
        <v>244</v>
      </c>
      <c r="AU146" s="256" t="s">
        <v>90</v>
      </c>
      <c r="AV146" s="12" t="s">
        <v>90</v>
      </c>
      <c r="AW146" s="12" t="s">
        <v>35</v>
      </c>
      <c r="AX146" s="12" t="s">
        <v>85</v>
      </c>
      <c r="AY146" s="256" t="s">
        <v>236</v>
      </c>
    </row>
    <row r="147" spans="2:65" s="1" customFormat="1" ht="38.25" customHeight="1">
      <c r="B147" s="48"/>
      <c r="C147" s="229" t="s">
        <v>265</v>
      </c>
      <c r="D147" s="229" t="s">
        <v>237</v>
      </c>
      <c r="E147" s="230" t="s">
        <v>283</v>
      </c>
      <c r="F147" s="231" t="s">
        <v>284</v>
      </c>
      <c r="G147" s="231"/>
      <c r="H147" s="231"/>
      <c r="I147" s="231"/>
      <c r="J147" s="232" t="s">
        <v>240</v>
      </c>
      <c r="K147" s="233">
        <v>8</v>
      </c>
      <c r="L147" s="234">
        <v>0</v>
      </c>
      <c r="M147" s="235"/>
      <c r="N147" s="233">
        <f>ROUND(L147*K147,2)</f>
        <v>0</v>
      </c>
      <c r="O147" s="233"/>
      <c r="P147" s="233"/>
      <c r="Q147" s="233"/>
      <c r="R147" s="50"/>
      <c r="T147" s="236" t="s">
        <v>21</v>
      </c>
      <c r="U147" s="58" t="s">
        <v>43</v>
      </c>
      <c r="V147" s="49"/>
      <c r="W147" s="237">
        <f>V147*K147</f>
        <v>0</v>
      </c>
      <c r="X147" s="237">
        <v>0.15559</v>
      </c>
      <c r="Y147" s="237">
        <f>X147*K147</f>
        <v>1.24472</v>
      </c>
      <c r="Z147" s="237">
        <v>0</v>
      </c>
      <c r="AA147" s="238">
        <f>Z147*K147</f>
        <v>0</v>
      </c>
      <c r="AR147" s="24" t="s">
        <v>241</v>
      </c>
      <c r="AT147" s="24" t="s">
        <v>237</v>
      </c>
      <c r="AU147" s="24" t="s">
        <v>90</v>
      </c>
      <c r="AY147" s="24" t="s">
        <v>236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24" t="s">
        <v>85</v>
      </c>
      <c r="BK147" s="154">
        <f>ROUND(L147*K147,2)</f>
        <v>0</v>
      </c>
      <c r="BL147" s="24" t="s">
        <v>241</v>
      </c>
      <c r="BM147" s="24" t="s">
        <v>285</v>
      </c>
    </row>
    <row r="148" spans="2:51" s="11" customFormat="1" ht="16.5" customHeight="1">
      <c r="B148" s="239"/>
      <c r="C148" s="240"/>
      <c r="D148" s="240"/>
      <c r="E148" s="241" t="s">
        <v>21</v>
      </c>
      <c r="F148" s="242" t="s">
        <v>264</v>
      </c>
      <c r="G148" s="243"/>
      <c r="H148" s="243"/>
      <c r="I148" s="243"/>
      <c r="J148" s="240"/>
      <c r="K148" s="241" t="s">
        <v>21</v>
      </c>
      <c r="L148" s="240"/>
      <c r="M148" s="240"/>
      <c r="N148" s="240"/>
      <c r="O148" s="240"/>
      <c r="P148" s="240"/>
      <c r="Q148" s="240"/>
      <c r="R148" s="244"/>
      <c r="T148" s="245"/>
      <c r="U148" s="240"/>
      <c r="V148" s="240"/>
      <c r="W148" s="240"/>
      <c r="X148" s="240"/>
      <c r="Y148" s="240"/>
      <c r="Z148" s="240"/>
      <c r="AA148" s="246"/>
      <c r="AT148" s="247" t="s">
        <v>244</v>
      </c>
      <c r="AU148" s="247" t="s">
        <v>90</v>
      </c>
      <c r="AV148" s="11" t="s">
        <v>85</v>
      </c>
      <c r="AW148" s="11" t="s">
        <v>35</v>
      </c>
      <c r="AX148" s="11" t="s">
        <v>78</v>
      </c>
      <c r="AY148" s="247" t="s">
        <v>236</v>
      </c>
    </row>
    <row r="149" spans="2:51" s="11" customFormat="1" ht="16.5" customHeight="1">
      <c r="B149" s="239"/>
      <c r="C149" s="240"/>
      <c r="D149" s="240"/>
      <c r="E149" s="241" t="s">
        <v>21</v>
      </c>
      <c r="F149" s="257" t="s">
        <v>249</v>
      </c>
      <c r="G149" s="240"/>
      <c r="H149" s="240"/>
      <c r="I149" s="240"/>
      <c r="J149" s="240"/>
      <c r="K149" s="241" t="s">
        <v>21</v>
      </c>
      <c r="L149" s="240"/>
      <c r="M149" s="240"/>
      <c r="N149" s="240"/>
      <c r="O149" s="240"/>
      <c r="P149" s="240"/>
      <c r="Q149" s="240"/>
      <c r="R149" s="244"/>
      <c r="T149" s="245"/>
      <c r="U149" s="240"/>
      <c r="V149" s="240"/>
      <c r="W149" s="240"/>
      <c r="X149" s="240"/>
      <c r="Y149" s="240"/>
      <c r="Z149" s="240"/>
      <c r="AA149" s="246"/>
      <c r="AT149" s="247" t="s">
        <v>244</v>
      </c>
      <c r="AU149" s="247" t="s">
        <v>90</v>
      </c>
      <c r="AV149" s="11" t="s">
        <v>85</v>
      </c>
      <c r="AW149" s="11" t="s">
        <v>35</v>
      </c>
      <c r="AX149" s="11" t="s">
        <v>78</v>
      </c>
      <c r="AY149" s="247" t="s">
        <v>236</v>
      </c>
    </row>
    <row r="150" spans="2:51" s="12" customFormat="1" ht="16.5" customHeight="1">
      <c r="B150" s="248"/>
      <c r="C150" s="249"/>
      <c r="D150" s="249"/>
      <c r="E150" s="250" t="s">
        <v>21</v>
      </c>
      <c r="F150" s="251" t="s">
        <v>274</v>
      </c>
      <c r="G150" s="249"/>
      <c r="H150" s="249"/>
      <c r="I150" s="249"/>
      <c r="J150" s="249"/>
      <c r="K150" s="252">
        <v>8</v>
      </c>
      <c r="L150" s="249"/>
      <c r="M150" s="249"/>
      <c r="N150" s="249"/>
      <c r="O150" s="249"/>
      <c r="P150" s="249"/>
      <c r="Q150" s="249"/>
      <c r="R150" s="253"/>
      <c r="T150" s="254"/>
      <c r="U150" s="249"/>
      <c r="V150" s="249"/>
      <c r="W150" s="249"/>
      <c r="X150" s="249"/>
      <c r="Y150" s="249"/>
      <c r="Z150" s="249"/>
      <c r="AA150" s="255"/>
      <c r="AT150" s="256" t="s">
        <v>244</v>
      </c>
      <c r="AU150" s="256" t="s">
        <v>90</v>
      </c>
      <c r="AV150" s="12" t="s">
        <v>90</v>
      </c>
      <c r="AW150" s="12" t="s">
        <v>35</v>
      </c>
      <c r="AX150" s="12" t="s">
        <v>85</v>
      </c>
      <c r="AY150" s="256" t="s">
        <v>236</v>
      </c>
    </row>
    <row r="151" spans="2:65" s="1" customFormat="1" ht="38.25" customHeight="1">
      <c r="B151" s="48"/>
      <c r="C151" s="229" t="s">
        <v>269</v>
      </c>
      <c r="D151" s="229" t="s">
        <v>237</v>
      </c>
      <c r="E151" s="230" t="s">
        <v>287</v>
      </c>
      <c r="F151" s="231" t="s">
        <v>288</v>
      </c>
      <c r="G151" s="231"/>
      <c r="H151" s="231"/>
      <c r="I151" s="231"/>
      <c r="J151" s="232" t="s">
        <v>240</v>
      </c>
      <c r="K151" s="233">
        <v>15.9</v>
      </c>
      <c r="L151" s="234">
        <v>0</v>
      </c>
      <c r="M151" s="235"/>
      <c r="N151" s="233">
        <f>ROUND(L151*K151,2)</f>
        <v>0</v>
      </c>
      <c r="O151" s="233"/>
      <c r="P151" s="233"/>
      <c r="Q151" s="233"/>
      <c r="R151" s="50"/>
      <c r="T151" s="236" t="s">
        <v>21</v>
      </c>
      <c r="U151" s="58" t="s">
        <v>43</v>
      </c>
      <c r="V151" s="49"/>
      <c r="W151" s="237">
        <f>V151*K151</f>
        <v>0</v>
      </c>
      <c r="X151" s="237">
        <v>0.10373</v>
      </c>
      <c r="Y151" s="237">
        <f>X151*K151</f>
        <v>1.649307</v>
      </c>
      <c r="Z151" s="237">
        <v>0</v>
      </c>
      <c r="AA151" s="238">
        <f>Z151*K151</f>
        <v>0</v>
      </c>
      <c r="AR151" s="24" t="s">
        <v>241</v>
      </c>
      <c r="AT151" s="24" t="s">
        <v>237</v>
      </c>
      <c r="AU151" s="24" t="s">
        <v>90</v>
      </c>
      <c r="AY151" s="24" t="s">
        <v>236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24" t="s">
        <v>85</v>
      </c>
      <c r="BK151" s="154">
        <f>ROUND(L151*K151,2)</f>
        <v>0</v>
      </c>
      <c r="BL151" s="24" t="s">
        <v>241</v>
      </c>
      <c r="BM151" s="24" t="s">
        <v>289</v>
      </c>
    </row>
    <row r="152" spans="2:51" s="11" customFormat="1" ht="16.5" customHeight="1">
      <c r="B152" s="239"/>
      <c r="C152" s="240"/>
      <c r="D152" s="240"/>
      <c r="E152" s="241" t="s">
        <v>21</v>
      </c>
      <c r="F152" s="242" t="s">
        <v>264</v>
      </c>
      <c r="G152" s="243"/>
      <c r="H152" s="243"/>
      <c r="I152" s="243"/>
      <c r="J152" s="240"/>
      <c r="K152" s="241" t="s">
        <v>21</v>
      </c>
      <c r="L152" s="240"/>
      <c r="M152" s="240"/>
      <c r="N152" s="240"/>
      <c r="O152" s="240"/>
      <c r="P152" s="240"/>
      <c r="Q152" s="240"/>
      <c r="R152" s="244"/>
      <c r="T152" s="245"/>
      <c r="U152" s="240"/>
      <c r="V152" s="240"/>
      <c r="W152" s="240"/>
      <c r="X152" s="240"/>
      <c r="Y152" s="240"/>
      <c r="Z152" s="240"/>
      <c r="AA152" s="246"/>
      <c r="AT152" s="247" t="s">
        <v>244</v>
      </c>
      <c r="AU152" s="247" t="s">
        <v>90</v>
      </c>
      <c r="AV152" s="11" t="s">
        <v>85</v>
      </c>
      <c r="AW152" s="11" t="s">
        <v>35</v>
      </c>
      <c r="AX152" s="11" t="s">
        <v>78</v>
      </c>
      <c r="AY152" s="247" t="s">
        <v>236</v>
      </c>
    </row>
    <row r="153" spans="2:51" s="11" customFormat="1" ht="16.5" customHeight="1">
      <c r="B153" s="239"/>
      <c r="C153" s="240"/>
      <c r="D153" s="240"/>
      <c r="E153" s="241" t="s">
        <v>21</v>
      </c>
      <c r="F153" s="257" t="s">
        <v>249</v>
      </c>
      <c r="G153" s="240"/>
      <c r="H153" s="240"/>
      <c r="I153" s="240"/>
      <c r="J153" s="240"/>
      <c r="K153" s="241" t="s">
        <v>21</v>
      </c>
      <c r="L153" s="240"/>
      <c r="M153" s="240"/>
      <c r="N153" s="240"/>
      <c r="O153" s="240"/>
      <c r="P153" s="240"/>
      <c r="Q153" s="240"/>
      <c r="R153" s="244"/>
      <c r="T153" s="245"/>
      <c r="U153" s="240"/>
      <c r="V153" s="240"/>
      <c r="W153" s="240"/>
      <c r="X153" s="240"/>
      <c r="Y153" s="240"/>
      <c r="Z153" s="240"/>
      <c r="AA153" s="246"/>
      <c r="AT153" s="247" t="s">
        <v>244</v>
      </c>
      <c r="AU153" s="247" t="s">
        <v>90</v>
      </c>
      <c r="AV153" s="11" t="s">
        <v>85</v>
      </c>
      <c r="AW153" s="11" t="s">
        <v>35</v>
      </c>
      <c r="AX153" s="11" t="s">
        <v>78</v>
      </c>
      <c r="AY153" s="247" t="s">
        <v>236</v>
      </c>
    </row>
    <row r="154" spans="2:51" s="12" customFormat="1" ht="16.5" customHeight="1">
      <c r="B154" s="248"/>
      <c r="C154" s="249"/>
      <c r="D154" s="249"/>
      <c r="E154" s="250" t="s">
        <v>21</v>
      </c>
      <c r="F154" s="251" t="s">
        <v>657</v>
      </c>
      <c r="G154" s="249"/>
      <c r="H154" s="249"/>
      <c r="I154" s="249"/>
      <c r="J154" s="249"/>
      <c r="K154" s="252">
        <v>15.9</v>
      </c>
      <c r="L154" s="249"/>
      <c r="M154" s="249"/>
      <c r="N154" s="249"/>
      <c r="O154" s="249"/>
      <c r="P154" s="249"/>
      <c r="Q154" s="249"/>
      <c r="R154" s="253"/>
      <c r="T154" s="254"/>
      <c r="U154" s="249"/>
      <c r="V154" s="249"/>
      <c r="W154" s="249"/>
      <c r="X154" s="249"/>
      <c r="Y154" s="249"/>
      <c r="Z154" s="249"/>
      <c r="AA154" s="255"/>
      <c r="AT154" s="256" t="s">
        <v>244</v>
      </c>
      <c r="AU154" s="256" t="s">
        <v>90</v>
      </c>
      <c r="AV154" s="12" t="s">
        <v>90</v>
      </c>
      <c r="AW154" s="12" t="s">
        <v>35</v>
      </c>
      <c r="AX154" s="12" t="s">
        <v>85</v>
      </c>
      <c r="AY154" s="256" t="s">
        <v>236</v>
      </c>
    </row>
    <row r="155" spans="2:63" s="10" customFormat="1" ht="29.85" customHeight="1">
      <c r="B155" s="215"/>
      <c r="C155" s="216"/>
      <c r="D155" s="226" t="s">
        <v>535</v>
      </c>
      <c r="E155" s="226"/>
      <c r="F155" s="226"/>
      <c r="G155" s="226"/>
      <c r="H155" s="226"/>
      <c r="I155" s="226"/>
      <c r="J155" s="226"/>
      <c r="K155" s="226"/>
      <c r="L155" s="226"/>
      <c r="M155" s="226"/>
      <c r="N155" s="227">
        <f>BK155</f>
        <v>0</v>
      </c>
      <c r="O155" s="228"/>
      <c r="P155" s="228"/>
      <c r="Q155" s="228"/>
      <c r="R155" s="219"/>
      <c r="T155" s="220"/>
      <c r="U155" s="216"/>
      <c r="V155" s="216"/>
      <c r="W155" s="221">
        <f>SUM(W156:W158)</f>
        <v>0</v>
      </c>
      <c r="X155" s="216"/>
      <c r="Y155" s="221">
        <f>SUM(Y156:Y158)</f>
        <v>0</v>
      </c>
      <c r="Z155" s="216"/>
      <c r="AA155" s="222">
        <f>SUM(AA156:AA158)</f>
        <v>0</v>
      </c>
      <c r="AR155" s="223" t="s">
        <v>85</v>
      </c>
      <c r="AT155" s="224" t="s">
        <v>77</v>
      </c>
      <c r="AU155" s="224" t="s">
        <v>85</v>
      </c>
      <c r="AY155" s="223" t="s">
        <v>236</v>
      </c>
      <c r="BK155" s="225">
        <f>SUM(BK156:BK158)</f>
        <v>0</v>
      </c>
    </row>
    <row r="156" spans="2:65" s="1" customFormat="1" ht="38.25" customHeight="1">
      <c r="B156" s="48"/>
      <c r="C156" s="229" t="s">
        <v>274</v>
      </c>
      <c r="D156" s="229" t="s">
        <v>237</v>
      </c>
      <c r="E156" s="230" t="s">
        <v>659</v>
      </c>
      <c r="F156" s="231" t="s">
        <v>660</v>
      </c>
      <c r="G156" s="231"/>
      <c r="H156" s="231"/>
      <c r="I156" s="231"/>
      <c r="J156" s="232" t="s">
        <v>438</v>
      </c>
      <c r="K156" s="233">
        <v>2</v>
      </c>
      <c r="L156" s="234">
        <v>0</v>
      </c>
      <c r="M156" s="235"/>
      <c r="N156" s="233">
        <f>ROUND(L156*K156,2)</f>
        <v>0</v>
      </c>
      <c r="O156" s="233"/>
      <c r="P156" s="233"/>
      <c r="Q156" s="233"/>
      <c r="R156" s="50"/>
      <c r="T156" s="236" t="s">
        <v>21</v>
      </c>
      <c r="U156" s="58" t="s">
        <v>43</v>
      </c>
      <c r="V156" s="49"/>
      <c r="W156" s="237">
        <f>V156*K156</f>
        <v>0</v>
      </c>
      <c r="X156" s="237">
        <v>0</v>
      </c>
      <c r="Y156" s="237">
        <f>X156*K156</f>
        <v>0</v>
      </c>
      <c r="Z156" s="237">
        <v>0</v>
      </c>
      <c r="AA156" s="238">
        <f>Z156*K156</f>
        <v>0</v>
      </c>
      <c r="AR156" s="24" t="s">
        <v>241</v>
      </c>
      <c r="AT156" s="24" t="s">
        <v>237</v>
      </c>
      <c r="AU156" s="24" t="s">
        <v>90</v>
      </c>
      <c r="AY156" s="24" t="s">
        <v>236</v>
      </c>
      <c r="BE156" s="154">
        <f>IF(U156="základní",N156,0)</f>
        <v>0</v>
      </c>
      <c r="BF156" s="154">
        <f>IF(U156="snížená",N156,0)</f>
        <v>0</v>
      </c>
      <c r="BG156" s="154">
        <f>IF(U156="zákl. přenesená",N156,0)</f>
        <v>0</v>
      </c>
      <c r="BH156" s="154">
        <f>IF(U156="sníž. přenesená",N156,0)</f>
        <v>0</v>
      </c>
      <c r="BI156" s="154">
        <f>IF(U156="nulová",N156,0)</f>
        <v>0</v>
      </c>
      <c r="BJ156" s="24" t="s">
        <v>85</v>
      </c>
      <c r="BK156" s="154">
        <f>ROUND(L156*K156,2)</f>
        <v>0</v>
      </c>
      <c r="BL156" s="24" t="s">
        <v>241</v>
      </c>
      <c r="BM156" s="24" t="s">
        <v>661</v>
      </c>
    </row>
    <row r="157" spans="2:65" s="1" customFormat="1" ht="51" customHeight="1">
      <c r="B157" s="48"/>
      <c r="C157" s="229" t="s">
        <v>278</v>
      </c>
      <c r="D157" s="229" t="s">
        <v>237</v>
      </c>
      <c r="E157" s="230" t="s">
        <v>662</v>
      </c>
      <c r="F157" s="231" t="s">
        <v>663</v>
      </c>
      <c r="G157" s="231"/>
      <c r="H157" s="231"/>
      <c r="I157" s="231"/>
      <c r="J157" s="232" t="s">
        <v>293</v>
      </c>
      <c r="K157" s="233">
        <v>2.6</v>
      </c>
      <c r="L157" s="234">
        <v>0</v>
      </c>
      <c r="M157" s="235"/>
      <c r="N157" s="233">
        <f>ROUND(L157*K157,2)</f>
        <v>0</v>
      </c>
      <c r="O157" s="233"/>
      <c r="P157" s="233"/>
      <c r="Q157" s="233"/>
      <c r="R157" s="50"/>
      <c r="T157" s="236" t="s">
        <v>21</v>
      </c>
      <c r="U157" s="58" t="s">
        <v>43</v>
      </c>
      <c r="V157" s="49"/>
      <c r="W157" s="237">
        <f>V157*K157</f>
        <v>0</v>
      </c>
      <c r="X157" s="237">
        <v>0</v>
      </c>
      <c r="Y157" s="237">
        <f>X157*K157</f>
        <v>0</v>
      </c>
      <c r="Z157" s="237">
        <v>0</v>
      </c>
      <c r="AA157" s="238">
        <f>Z157*K157</f>
        <v>0</v>
      </c>
      <c r="AR157" s="24" t="s">
        <v>241</v>
      </c>
      <c r="AT157" s="24" t="s">
        <v>237</v>
      </c>
      <c r="AU157" s="24" t="s">
        <v>90</v>
      </c>
      <c r="AY157" s="24" t="s">
        <v>236</v>
      </c>
      <c r="BE157" s="154">
        <f>IF(U157="základní",N157,0)</f>
        <v>0</v>
      </c>
      <c r="BF157" s="154">
        <f>IF(U157="snížená",N157,0)</f>
        <v>0</v>
      </c>
      <c r="BG157" s="154">
        <f>IF(U157="zákl. přenesená",N157,0)</f>
        <v>0</v>
      </c>
      <c r="BH157" s="154">
        <f>IF(U157="sníž. přenesená",N157,0)</f>
        <v>0</v>
      </c>
      <c r="BI157" s="154">
        <f>IF(U157="nulová",N157,0)</f>
        <v>0</v>
      </c>
      <c r="BJ157" s="24" t="s">
        <v>85</v>
      </c>
      <c r="BK157" s="154">
        <f>ROUND(L157*K157,2)</f>
        <v>0</v>
      </c>
      <c r="BL157" s="24" t="s">
        <v>241</v>
      </c>
      <c r="BM157" s="24" t="s">
        <v>664</v>
      </c>
    </row>
    <row r="158" spans="2:51" s="12" customFormat="1" ht="16.5" customHeight="1">
      <c r="B158" s="248"/>
      <c r="C158" s="249"/>
      <c r="D158" s="249"/>
      <c r="E158" s="250" t="s">
        <v>21</v>
      </c>
      <c r="F158" s="267" t="s">
        <v>665</v>
      </c>
      <c r="G158" s="268"/>
      <c r="H158" s="268"/>
      <c r="I158" s="268"/>
      <c r="J158" s="249"/>
      <c r="K158" s="252">
        <v>2.6</v>
      </c>
      <c r="L158" s="249"/>
      <c r="M158" s="249"/>
      <c r="N158" s="249"/>
      <c r="O158" s="249"/>
      <c r="P158" s="249"/>
      <c r="Q158" s="249"/>
      <c r="R158" s="253"/>
      <c r="T158" s="254"/>
      <c r="U158" s="249"/>
      <c r="V158" s="249"/>
      <c r="W158" s="249"/>
      <c r="X158" s="249"/>
      <c r="Y158" s="249"/>
      <c r="Z158" s="249"/>
      <c r="AA158" s="255"/>
      <c r="AT158" s="256" t="s">
        <v>244</v>
      </c>
      <c r="AU158" s="256" t="s">
        <v>90</v>
      </c>
      <c r="AV158" s="12" t="s">
        <v>90</v>
      </c>
      <c r="AW158" s="12" t="s">
        <v>35</v>
      </c>
      <c r="AX158" s="12" t="s">
        <v>85</v>
      </c>
      <c r="AY158" s="256" t="s">
        <v>236</v>
      </c>
    </row>
    <row r="159" spans="2:63" s="10" customFormat="1" ht="29.85" customHeight="1">
      <c r="B159" s="215"/>
      <c r="C159" s="216"/>
      <c r="D159" s="226" t="s">
        <v>208</v>
      </c>
      <c r="E159" s="226"/>
      <c r="F159" s="226"/>
      <c r="G159" s="226"/>
      <c r="H159" s="226"/>
      <c r="I159" s="226"/>
      <c r="J159" s="226"/>
      <c r="K159" s="226"/>
      <c r="L159" s="226"/>
      <c r="M159" s="226"/>
      <c r="N159" s="227">
        <f>BK159</f>
        <v>0</v>
      </c>
      <c r="O159" s="228"/>
      <c r="P159" s="228"/>
      <c r="Q159" s="228"/>
      <c r="R159" s="219"/>
      <c r="T159" s="220"/>
      <c r="U159" s="216"/>
      <c r="V159" s="216"/>
      <c r="W159" s="221">
        <f>SUM(W160:W181)</f>
        <v>0</v>
      </c>
      <c r="X159" s="216"/>
      <c r="Y159" s="221">
        <f>SUM(Y160:Y181)</f>
        <v>0.094861</v>
      </c>
      <c r="Z159" s="216"/>
      <c r="AA159" s="222">
        <f>SUM(AA160:AA181)</f>
        <v>0</v>
      </c>
      <c r="AR159" s="223" t="s">
        <v>85</v>
      </c>
      <c r="AT159" s="224" t="s">
        <v>77</v>
      </c>
      <c r="AU159" s="224" t="s">
        <v>85</v>
      </c>
      <c r="AY159" s="223" t="s">
        <v>236</v>
      </c>
      <c r="BK159" s="225">
        <f>SUM(BK160:BK181)</f>
        <v>0</v>
      </c>
    </row>
    <row r="160" spans="2:65" s="1" customFormat="1" ht="25.5" customHeight="1">
      <c r="B160" s="48"/>
      <c r="C160" s="229" t="s">
        <v>170</v>
      </c>
      <c r="D160" s="229" t="s">
        <v>237</v>
      </c>
      <c r="E160" s="230" t="s">
        <v>291</v>
      </c>
      <c r="F160" s="231" t="s">
        <v>292</v>
      </c>
      <c r="G160" s="231"/>
      <c r="H160" s="231"/>
      <c r="I160" s="231"/>
      <c r="J160" s="232" t="s">
        <v>293</v>
      </c>
      <c r="K160" s="233">
        <v>26</v>
      </c>
      <c r="L160" s="234">
        <v>0</v>
      </c>
      <c r="M160" s="235"/>
      <c r="N160" s="233">
        <f>ROUND(L160*K160,2)</f>
        <v>0</v>
      </c>
      <c r="O160" s="233"/>
      <c r="P160" s="233"/>
      <c r="Q160" s="233"/>
      <c r="R160" s="50"/>
      <c r="T160" s="236" t="s">
        <v>21</v>
      </c>
      <c r="U160" s="58" t="s">
        <v>43</v>
      </c>
      <c r="V160" s="49"/>
      <c r="W160" s="237">
        <f>V160*K160</f>
        <v>0</v>
      </c>
      <c r="X160" s="237">
        <v>0.00033</v>
      </c>
      <c r="Y160" s="237">
        <f>X160*K160</f>
        <v>0.00858</v>
      </c>
      <c r="Z160" s="237">
        <v>0</v>
      </c>
      <c r="AA160" s="238">
        <f>Z160*K160</f>
        <v>0</v>
      </c>
      <c r="AR160" s="24" t="s">
        <v>241</v>
      </c>
      <c r="AT160" s="24" t="s">
        <v>237</v>
      </c>
      <c r="AU160" s="24" t="s">
        <v>90</v>
      </c>
      <c r="AY160" s="24" t="s">
        <v>236</v>
      </c>
      <c r="BE160" s="154">
        <f>IF(U160="základní",N160,0)</f>
        <v>0</v>
      </c>
      <c r="BF160" s="154">
        <f>IF(U160="snížená",N160,0)</f>
        <v>0</v>
      </c>
      <c r="BG160" s="154">
        <f>IF(U160="zákl. přenesená",N160,0)</f>
        <v>0</v>
      </c>
      <c r="BH160" s="154">
        <f>IF(U160="sníž. přenesená",N160,0)</f>
        <v>0</v>
      </c>
      <c r="BI160" s="154">
        <f>IF(U160="nulová",N160,0)</f>
        <v>0</v>
      </c>
      <c r="BJ160" s="24" t="s">
        <v>85</v>
      </c>
      <c r="BK160" s="154">
        <f>ROUND(L160*K160,2)</f>
        <v>0</v>
      </c>
      <c r="BL160" s="24" t="s">
        <v>241</v>
      </c>
      <c r="BM160" s="24" t="s">
        <v>666</v>
      </c>
    </row>
    <row r="161" spans="2:51" s="11" customFormat="1" ht="16.5" customHeight="1">
      <c r="B161" s="239"/>
      <c r="C161" s="240"/>
      <c r="D161" s="240"/>
      <c r="E161" s="241" t="s">
        <v>21</v>
      </c>
      <c r="F161" s="242" t="s">
        <v>249</v>
      </c>
      <c r="G161" s="243"/>
      <c r="H161" s="243"/>
      <c r="I161" s="243"/>
      <c r="J161" s="240"/>
      <c r="K161" s="241" t="s">
        <v>21</v>
      </c>
      <c r="L161" s="240"/>
      <c r="M161" s="240"/>
      <c r="N161" s="240"/>
      <c r="O161" s="240"/>
      <c r="P161" s="240"/>
      <c r="Q161" s="240"/>
      <c r="R161" s="244"/>
      <c r="T161" s="245"/>
      <c r="U161" s="240"/>
      <c r="V161" s="240"/>
      <c r="W161" s="240"/>
      <c r="X161" s="240"/>
      <c r="Y161" s="240"/>
      <c r="Z161" s="240"/>
      <c r="AA161" s="246"/>
      <c r="AT161" s="247" t="s">
        <v>244</v>
      </c>
      <c r="AU161" s="247" t="s">
        <v>90</v>
      </c>
      <c r="AV161" s="11" t="s">
        <v>85</v>
      </c>
      <c r="AW161" s="11" t="s">
        <v>35</v>
      </c>
      <c r="AX161" s="11" t="s">
        <v>78</v>
      </c>
      <c r="AY161" s="247" t="s">
        <v>236</v>
      </c>
    </row>
    <row r="162" spans="2:51" s="12" customFormat="1" ht="16.5" customHeight="1">
      <c r="B162" s="248"/>
      <c r="C162" s="249"/>
      <c r="D162" s="249"/>
      <c r="E162" s="250" t="s">
        <v>21</v>
      </c>
      <c r="F162" s="251" t="s">
        <v>362</v>
      </c>
      <c r="G162" s="249"/>
      <c r="H162" s="249"/>
      <c r="I162" s="249"/>
      <c r="J162" s="249"/>
      <c r="K162" s="252">
        <v>26</v>
      </c>
      <c r="L162" s="249"/>
      <c r="M162" s="249"/>
      <c r="N162" s="249"/>
      <c r="O162" s="249"/>
      <c r="P162" s="249"/>
      <c r="Q162" s="249"/>
      <c r="R162" s="253"/>
      <c r="T162" s="254"/>
      <c r="U162" s="249"/>
      <c r="V162" s="249"/>
      <c r="W162" s="249"/>
      <c r="X162" s="249"/>
      <c r="Y162" s="249"/>
      <c r="Z162" s="249"/>
      <c r="AA162" s="255"/>
      <c r="AT162" s="256" t="s">
        <v>244</v>
      </c>
      <c r="AU162" s="256" t="s">
        <v>90</v>
      </c>
      <c r="AV162" s="12" t="s">
        <v>90</v>
      </c>
      <c r="AW162" s="12" t="s">
        <v>35</v>
      </c>
      <c r="AX162" s="12" t="s">
        <v>85</v>
      </c>
      <c r="AY162" s="256" t="s">
        <v>236</v>
      </c>
    </row>
    <row r="163" spans="2:65" s="1" customFormat="1" ht="25.5" customHeight="1">
      <c r="B163" s="48"/>
      <c r="C163" s="229" t="s">
        <v>286</v>
      </c>
      <c r="D163" s="229" t="s">
        <v>237</v>
      </c>
      <c r="E163" s="230" t="s">
        <v>575</v>
      </c>
      <c r="F163" s="231" t="s">
        <v>576</v>
      </c>
      <c r="G163" s="231"/>
      <c r="H163" s="231"/>
      <c r="I163" s="231"/>
      <c r="J163" s="232" t="s">
        <v>293</v>
      </c>
      <c r="K163" s="233">
        <v>36.7</v>
      </c>
      <c r="L163" s="234">
        <v>0</v>
      </c>
      <c r="M163" s="235"/>
      <c r="N163" s="233">
        <f>ROUND(L163*K163,2)</f>
        <v>0</v>
      </c>
      <c r="O163" s="233"/>
      <c r="P163" s="233"/>
      <c r="Q163" s="233"/>
      <c r="R163" s="50"/>
      <c r="T163" s="236" t="s">
        <v>21</v>
      </c>
      <c r="U163" s="58" t="s">
        <v>43</v>
      </c>
      <c r="V163" s="49"/>
      <c r="W163" s="237">
        <f>V163*K163</f>
        <v>0</v>
      </c>
      <c r="X163" s="237">
        <v>0.00065</v>
      </c>
      <c r="Y163" s="237">
        <f>X163*K163</f>
        <v>0.023855</v>
      </c>
      <c r="Z163" s="237">
        <v>0</v>
      </c>
      <c r="AA163" s="238">
        <f>Z163*K163</f>
        <v>0</v>
      </c>
      <c r="AR163" s="24" t="s">
        <v>241</v>
      </c>
      <c r="AT163" s="24" t="s">
        <v>237</v>
      </c>
      <c r="AU163" s="24" t="s">
        <v>90</v>
      </c>
      <c r="AY163" s="24" t="s">
        <v>236</v>
      </c>
      <c r="BE163" s="154">
        <f>IF(U163="základní",N163,0)</f>
        <v>0</v>
      </c>
      <c r="BF163" s="154">
        <f>IF(U163="snížená",N163,0)</f>
        <v>0</v>
      </c>
      <c r="BG163" s="154">
        <f>IF(U163="zákl. přenesená",N163,0)</f>
        <v>0</v>
      </c>
      <c r="BH163" s="154">
        <f>IF(U163="sníž. přenesená",N163,0)</f>
        <v>0</v>
      </c>
      <c r="BI163" s="154">
        <f>IF(U163="nulová",N163,0)</f>
        <v>0</v>
      </c>
      <c r="BJ163" s="24" t="s">
        <v>85</v>
      </c>
      <c r="BK163" s="154">
        <f>ROUND(L163*K163,2)</f>
        <v>0</v>
      </c>
      <c r="BL163" s="24" t="s">
        <v>241</v>
      </c>
      <c r="BM163" s="24" t="s">
        <v>577</v>
      </c>
    </row>
    <row r="164" spans="2:51" s="11" customFormat="1" ht="16.5" customHeight="1">
      <c r="B164" s="239"/>
      <c r="C164" s="240"/>
      <c r="D164" s="240"/>
      <c r="E164" s="241" t="s">
        <v>21</v>
      </c>
      <c r="F164" s="242" t="s">
        <v>249</v>
      </c>
      <c r="G164" s="243"/>
      <c r="H164" s="243"/>
      <c r="I164" s="243"/>
      <c r="J164" s="240"/>
      <c r="K164" s="241" t="s">
        <v>21</v>
      </c>
      <c r="L164" s="240"/>
      <c r="M164" s="240"/>
      <c r="N164" s="240"/>
      <c r="O164" s="240"/>
      <c r="P164" s="240"/>
      <c r="Q164" s="240"/>
      <c r="R164" s="244"/>
      <c r="T164" s="245"/>
      <c r="U164" s="240"/>
      <c r="V164" s="240"/>
      <c r="W164" s="240"/>
      <c r="X164" s="240"/>
      <c r="Y164" s="240"/>
      <c r="Z164" s="240"/>
      <c r="AA164" s="246"/>
      <c r="AT164" s="247" t="s">
        <v>244</v>
      </c>
      <c r="AU164" s="247" t="s">
        <v>90</v>
      </c>
      <c r="AV164" s="11" t="s">
        <v>85</v>
      </c>
      <c r="AW164" s="11" t="s">
        <v>35</v>
      </c>
      <c r="AX164" s="11" t="s">
        <v>78</v>
      </c>
      <c r="AY164" s="247" t="s">
        <v>236</v>
      </c>
    </row>
    <row r="165" spans="2:51" s="12" customFormat="1" ht="16.5" customHeight="1">
      <c r="B165" s="248"/>
      <c r="C165" s="249"/>
      <c r="D165" s="249"/>
      <c r="E165" s="250" t="s">
        <v>21</v>
      </c>
      <c r="F165" s="251" t="s">
        <v>667</v>
      </c>
      <c r="G165" s="249"/>
      <c r="H165" s="249"/>
      <c r="I165" s="249"/>
      <c r="J165" s="249"/>
      <c r="K165" s="252">
        <v>36.7</v>
      </c>
      <c r="L165" s="249"/>
      <c r="M165" s="249"/>
      <c r="N165" s="249"/>
      <c r="O165" s="249"/>
      <c r="P165" s="249"/>
      <c r="Q165" s="249"/>
      <c r="R165" s="253"/>
      <c r="T165" s="254"/>
      <c r="U165" s="249"/>
      <c r="V165" s="249"/>
      <c r="W165" s="249"/>
      <c r="X165" s="249"/>
      <c r="Y165" s="249"/>
      <c r="Z165" s="249"/>
      <c r="AA165" s="255"/>
      <c r="AT165" s="256" t="s">
        <v>244</v>
      </c>
      <c r="AU165" s="256" t="s">
        <v>90</v>
      </c>
      <c r="AV165" s="12" t="s">
        <v>90</v>
      </c>
      <c r="AW165" s="12" t="s">
        <v>35</v>
      </c>
      <c r="AX165" s="12" t="s">
        <v>85</v>
      </c>
      <c r="AY165" s="256" t="s">
        <v>236</v>
      </c>
    </row>
    <row r="166" spans="2:65" s="1" customFormat="1" ht="38.25" customHeight="1">
      <c r="B166" s="48"/>
      <c r="C166" s="229" t="s">
        <v>290</v>
      </c>
      <c r="D166" s="229" t="s">
        <v>237</v>
      </c>
      <c r="E166" s="230" t="s">
        <v>301</v>
      </c>
      <c r="F166" s="231" t="s">
        <v>302</v>
      </c>
      <c r="G166" s="231"/>
      <c r="H166" s="231"/>
      <c r="I166" s="231"/>
      <c r="J166" s="232" t="s">
        <v>293</v>
      </c>
      <c r="K166" s="233">
        <v>15.7</v>
      </c>
      <c r="L166" s="234">
        <v>0</v>
      </c>
      <c r="M166" s="235"/>
      <c r="N166" s="233">
        <f>ROUND(L166*K166,2)</f>
        <v>0</v>
      </c>
      <c r="O166" s="233"/>
      <c r="P166" s="233"/>
      <c r="Q166" s="233"/>
      <c r="R166" s="50"/>
      <c r="T166" s="236" t="s">
        <v>21</v>
      </c>
      <c r="U166" s="58" t="s">
        <v>43</v>
      </c>
      <c r="V166" s="49"/>
      <c r="W166" s="237">
        <f>V166*K166</f>
        <v>0</v>
      </c>
      <c r="X166" s="237">
        <v>0.00038</v>
      </c>
      <c r="Y166" s="237">
        <f>X166*K166</f>
        <v>0.005966</v>
      </c>
      <c r="Z166" s="237">
        <v>0</v>
      </c>
      <c r="AA166" s="238">
        <f>Z166*K166</f>
        <v>0</v>
      </c>
      <c r="AR166" s="24" t="s">
        <v>241</v>
      </c>
      <c r="AT166" s="24" t="s">
        <v>237</v>
      </c>
      <c r="AU166" s="24" t="s">
        <v>90</v>
      </c>
      <c r="AY166" s="24" t="s">
        <v>236</v>
      </c>
      <c r="BE166" s="154">
        <f>IF(U166="základní",N166,0)</f>
        <v>0</v>
      </c>
      <c r="BF166" s="154">
        <f>IF(U166="snížená",N166,0)</f>
        <v>0</v>
      </c>
      <c r="BG166" s="154">
        <f>IF(U166="zákl. přenesená",N166,0)</f>
        <v>0</v>
      </c>
      <c r="BH166" s="154">
        <f>IF(U166="sníž. přenesená",N166,0)</f>
        <v>0</v>
      </c>
      <c r="BI166" s="154">
        <f>IF(U166="nulová",N166,0)</f>
        <v>0</v>
      </c>
      <c r="BJ166" s="24" t="s">
        <v>85</v>
      </c>
      <c r="BK166" s="154">
        <f>ROUND(L166*K166,2)</f>
        <v>0</v>
      </c>
      <c r="BL166" s="24" t="s">
        <v>241</v>
      </c>
      <c r="BM166" s="24" t="s">
        <v>579</v>
      </c>
    </row>
    <row r="167" spans="2:51" s="11" customFormat="1" ht="16.5" customHeight="1">
      <c r="B167" s="239"/>
      <c r="C167" s="240"/>
      <c r="D167" s="240"/>
      <c r="E167" s="241" t="s">
        <v>21</v>
      </c>
      <c r="F167" s="242" t="s">
        <v>249</v>
      </c>
      <c r="G167" s="243"/>
      <c r="H167" s="243"/>
      <c r="I167" s="243"/>
      <c r="J167" s="240"/>
      <c r="K167" s="241" t="s">
        <v>21</v>
      </c>
      <c r="L167" s="240"/>
      <c r="M167" s="240"/>
      <c r="N167" s="240"/>
      <c r="O167" s="240"/>
      <c r="P167" s="240"/>
      <c r="Q167" s="240"/>
      <c r="R167" s="244"/>
      <c r="T167" s="245"/>
      <c r="U167" s="240"/>
      <c r="V167" s="240"/>
      <c r="W167" s="240"/>
      <c r="X167" s="240"/>
      <c r="Y167" s="240"/>
      <c r="Z167" s="240"/>
      <c r="AA167" s="246"/>
      <c r="AT167" s="247" t="s">
        <v>244</v>
      </c>
      <c r="AU167" s="247" t="s">
        <v>90</v>
      </c>
      <c r="AV167" s="11" t="s">
        <v>85</v>
      </c>
      <c r="AW167" s="11" t="s">
        <v>35</v>
      </c>
      <c r="AX167" s="11" t="s">
        <v>78</v>
      </c>
      <c r="AY167" s="247" t="s">
        <v>236</v>
      </c>
    </row>
    <row r="168" spans="2:51" s="12" customFormat="1" ht="16.5" customHeight="1">
      <c r="B168" s="248"/>
      <c r="C168" s="249"/>
      <c r="D168" s="249"/>
      <c r="E168" s="250" t="s">
        <v>21</v>
      </c>
      <c r="F168" s="251" t="s">
        <v>668</v>
      </c>
      <c r="G168" s="249"/>
      <c r="H168" s="249"/>
      <c r="I168" s="249"/>
      <c r="J168" s="249"/>
      <c r="K168" s="252">
        <v>15.7</v>
      </c>
      <c r="L168" s="249"/>
      <c r="M168" s="249"/>
      <c r="N168" s="249"/>
      <c r="O168" s="249"/>
      <c r="P168" s="249"/>
      <c r="Q168" s="249"/>
      <c r="R168" s="253"/>
      <c r="T168" s="254"/>
      <c r="U168" s="249"/>
      <c r="V168" s="249"/>
      <c r="W168" s="249"/>
      <c r="X168" s="249"/>
      <c r="Y168" s="249"/>
      <c r="Z168" s="249"/>
      <c r="AA168" s="255"/>
      <c r="AT168" s="256" t="s">
        <v>244</v>
      </c>
      <c r="AU168" s="256" t="s">
        <v>90</v>
      </c>
      <c r="AV168" s="12" t="s">
        <v>90</v>
      </c>
      <c r="AW168" s="12" t="s">
        <v>35</v>
      </c>
      <c r="AX168" s="12" t="s">
        <v>85</v>
      </c>
      <c r="AY168" s="256" t="s">
        <v>236</v>
      </c>
    </row>
    <row r="169" spans="2:65" s="1" customFormat="1" ht="38.25" customHeight="1">
      <c r="B169" s="48"/>
      <c r="C169" s="229" t="s">
        <v>300</v>
      </c>
      <c r="D169" s="229" t="s">
        <v>237</v>
      </c>
      <c r="E169" s="230" t="s">
        <v>306</v>
      </c>
      <c r="F169" s="231" t="s">
        <v>307</v>
      </c>
      <c r="G169" s="231"/>
      <c r="H169" s="231"/>
      <c r="I169" s="231"/>
      <c r="J169" s="232" t="s">
        <v>240</v>
      </c>
      <c r="K169" s="233">
        <v>14</v>
      </c>
      <c r="L169" s="234">
        <v>0</v>
      </c>
      <c r="M169" s="235"/>
      <c r="N169" s="233">
        <f>ROUND(L169*K169,2)</f>
        <v>0</v>
      </c>
      <c r="O169" s="233"/>
      <c r="P169" s="233"/>
      <c r="Q169" s="233"/>
      <c r="R169" s="50"/>
      <c r="T169" s="236" t="s">
        <v>21</v>
      </c>
      <c r="U169" s="58" t="s">
        <v>43</v>
      </c>
      <c r="V169" s="49"/>
      <c r="W169" s="237">
        <f>V169*K169</f>
        <v>0</v>
      </c>
      <c r="X169" s="237">
        <v>0.0026</v>
      </c>
      <c r="Y169" s="237">
        <f>X169*K169</f>
        <v>0.0364</v>
      </c>
      <c r="Z169" s="237">
        <v>0</v>
      </c>
      <c r="AA169" s="238">
        <f>Z169*K169</f>
        <v>0</v>
      </c>
      <c r="AR169" s="24" t="s">
        <v>241</v>
      </c>
      <c r="AT169" s="24" t="s">
        <v>237</v>
      </c>
      <c r="AU169" s="24" t="s">
        <v>90</v>
      </c>
      <c r="AY169" s="24" t="s">
        <v>236</v>
      </c>
      <c r="BE169" s="154">
        <f>IF(U169="základní",N169,0)</f>
        <v>0</v>
      </c>
      <c r="BF169" s="154">
        <f>IF(U169="snížená",N169,0)</f>
        <v>0</v>
      </c>
      <c r="BG169" s="154">
        <f>IF(U169="zákl. přenesená",N169,0)</f>
        <v>0</v>
      </c>
      <c r="BH169" s="154">
        <f>IF(U169="sníž. přenesená",N169,0)</f>
        <v>0</v>
      </c>
      <c r="BI169" s="154">
        <f>IF(U169="nulová",N169,0)</f>
        <v>0</v>
      </c>
      <c r="BJ169" s="24" t="s">
        <v>85</v>
      </c>
      <c r="BK169" s="154">
        <f>ROUND(L169*K169,2)</f>
        <v>0</v>
      </c>
      <c r="BL169" s="24" t="s">
        <v>241</v>
      </c>
      <c r="BM169" s="24" t="s">
        <v>308</v>
      </c>
    </row>
    <row r="170" spans="2:51" s="11" customFormat="1" ht="16.5" customHeight="1">
      <c r="B170" s="239"/>
      <c r="C170" s="240"/>
      <c r="D170" s="240"/>
      <c r="E170" s="241" t="s">
        <v>21</v>
      </c>
      <c r="F170" s="242" t="s">
        <v>669</v>
      </c>
      <c r="G170" s="243"/>
      <c r="H170" s="243"/>
      <c r="I170" s="243"/>
      <c r="J170" s="240"/>
      <c r="K170" s="241" t="s">
        <v>21</v>
      </c>
      <c r="L170" s="240"/>
      <c r="M170" s="240"/>
      <c r="N170" s="240"/>
      <c r="O170" s="240"/>
      <c r="P170" s="240"/>
      <c r="Q170" s="240"/>
      <c r="R170" s="244"/>
      <c r="T170" s="245"/>
      <c r="U170" s="240"/>
      <c r="V170" s="240"/>
      <c r="W170" s="240"/>
      <c r="X170" s="240"/>
      <c r="Y170" s="240"/>
      <c r="Z170" s="240"/>
      <c r="AA170" s="246"/>
      <c r="AT170" s="247" t="s">
        <v>244</v>
      </c>
      <c r="AU170" s="247" t="s">
        <v>90</v>
      </c>
      <c r="AV170" s="11" t="s">
        <v>85</v>
      </c>
      <c r="AW170" s="11" t="s">
        <v>35</v>
      </c>
      <c r="AX170" s="11" t="s">
        <v>78</v>
      </c>
      <c r="AY170" s="247" t="s">
        <v>236</v>
      </c>
    </row>
    <row r="171" spans="2:51" s="12" customFormat="1" ht="16.5" customHeight="1">
      <c r="B171" s="248"/>
      <c r="C171" s="249"/>
      <c r="D171" s="249"/>
      <c r="E171" s="250" t="s">
        <v>21</v>
      </c>
      <c r="F171" s="251" t="s">
        <v>670</v>
      </c>
      <c r="G171" s="249"/>
      <c r="H171" s="249"/>
      <c r="I171" s="249"/>
      <c r="J171" s="249"/>
      <c r="K171" s="252">
        <v>14</v>
      </c>
      <c r="L171" s="249"/>
      <c r="M171" s="249"/>
      <c r="N171" s="249"/>
      <c r="O171" s="249"/>
      <c r="P171" s="249"/>
      <c r="Q171" s="249"/>
      <c r="R171" s="253"/>
      <c r="T171" s="254"/>
      <c r="U171" s="249"/>
      <c r="V171" s="249"/>
      <c r="W171" s="249"/>
      <c r="X171" s="249"/>
      <c r="Y171" s="249"/>
      <c r="Z171" s="249"/>
      <c r="AA171" s="255"/>
      <c r="AT171" s="256" t="s">
        <v>244</v>
      </c>
      <c r="AU171" s="256" t="s">
        <v>90</v>
      </c>
      <c r="AV171" s="12" t="s">
        <v>90</v>
      </c>
      <c r="AW171" s="12" t="s">
        <v>35</v>
      </c>
      <c r="AX171" s="12" t="s">
        <v>85</v>
      </c>
      <c r="AY171" s="256" t="s">
        <v>236</v>
      </c>
    </row>
    <row r="172" spans="2:65" s="1" customFormat="1" ht="16.5" customHeight="1">
      <c r="B172" s="48"/>
      <c r="C172" s="229" t="s">
        <v>305</v>
      </c>
      <c r="D172" s="229" t="s">
        <v>237</v>
      </c>
      <c r="E172" s="230" t="s">
        <v>311</v>
      </c>
      <c r="F172" s="231" t="s">
        <v>312</v>
      </c>
      <c r="G172" s="231"/>
      <c r="H172" s="231"/>
      <c r="I172" s="231"/>
      <c r="J172" s="232" t="s">
        <v>293</v>
      </c>
      <c r="K172" s="233">
        <v>70.8</v>
      </c>
      <c r="L172" s="234">
        <v>0</v>
      </c>
      <c r="M172" s="235"/>
      <c r="N172" s="233">
        <f>ROUND(L172*K172,2)</f>
        <v>0</v>
      </c>
      <c r="O172" s="233"/>
      <c r="P172" s="233"/>
      <c r="Q172" s="233"/>
      <c r="R172" s="50"/>
      <c r="T172" s="236" t="s">
        <v>21</v>
      </c>
      <c r="U172" s="58" t="s">
        <v>43</v>
      </c>
      <c r="V172" s="49"/>
      <c r="W172" s="237">
        <f>V172*K172</f>
        <v>0</v>
      </c>
      <c r="X172" s="237">
        <v>0</v>
      </c>
      <c r="Y172" s="237">
        <f>X172*K172</f>
        <v>0</v>
      </c>
      <c r="Z172" s="237">
        <v>0</v>
      </c>
      <c r="AA172" s="238">
        <f>Z172*K172</f>
        <v>0</v>
      </c>
      <c r="AR172" s="24" t="s">
        <v>241</v>
      </c>
      <c r="AT172" s="24" t="s">
        <v>237</v>
      </c>
      <c r="AU172" s="24" t="s">
        <v>90</v>
      </c>
      <c r="AY172" s="24" t="s">
        <v>236</v>
      </c>
      <c r="BE172" s="154">
        <f>IF(U172="základní",N172,0)</f>
        <v>0</v>
      </c>
      <c r="BF172" s="154">
        <f>IF(U172="snížená",N172,0)</f>
        <v>0</v>
      </c>
      <c r="BG172" s="154">
        <f>IF(U172="zákl. přenesená",N172,0)</f>
        <v>0</v>
      </c>
      <c r="BH172" s="154">
        <f>IF(U172="sníž. přenesená",N172,0)</f>
        <v>0</v>
      </c>
      <c r="BI172" s="154">
        <f>IF(U172="nulová",N172,0)</f>
        <v>0</v>
      </c>
      <c r="BJ172" s="24" t="s">
        <v>85</v>
      </c>
      <c r="BK172" s="154">
        <f>ROUND(L172*K172,2)</f>
        <v>0</v>
      </c>
      <c r="BL172" s="24" t="s">
        <v>241</v>
      </c>
      <c r="BM172" s="24" t="s">
        <v>583</v>
      </c>
    </row>
    <row r="173" spans="2:51" s="12" customFormat="1" ht="16.5" customHeight="1">
      <c r="B173" s="248"/>
      <c r="C173" s="249"/>
      <c r="D173" s="249"/>
      <c r="E173" s="250" t="s">
        <v>21</v>
      </c>
      <c r="F173" s="267" t="s">
        <v>671</v>
      </c>
      <c r="G173" s="268"/>
      <c r="H173" s="268"/>
      <c r="I173" s="268"/>
      <c r="J173" s="249"/>
      <c r="K173" s="252">
        <v>70.8</v>
      </c>
      <c r="L173" s="249"/>
      <c r="M173" s="249"/>
      <c r="N173" s="249"/>
      <c r="O173" s="249"/>
      <c r="P173" s="249"/>
      <c r="Q173" s="249"/>
      <c r="R173" s="253"/>
      <c r="T173" s="254"/>
      <c r="U173" s="249"/>
      <c r="V173" s="249"/>
      <c r="W173" s="249"/>
      <c r="X173" s="249"/>
      <c r="Y173" s="249"/>
      <c r="Z173" s="249"/>
      <c r="AA173" s="255"/>
      <c r="AT173" s="256" t="s">
        <v>244</v>
      </c>
      <c r="AU173" s="256" t="s">
        <v>90</v>
      </c>
      <c r="AV173" s="12" t="s">
        <v>90</v>
      </c>
      <c r="AW173" s="12" t="s">
        <v>35</v>
      </c>
      <c r="AX173" s="12" t="s">
        <v>85</v>
      </c>
      <c r="AY173" s="256" t="s">
        <v>236</v>
      </c>
    </row>
    <row r="174" spans="2:65" s="1" customFormat="1" ht="16.5" customHeight="1">
      <c r="B174" s="48"/>
      <c r="C174" s="229" t="s">
        <v>11</v>
      </c>
      <c r="D174" s="229" t="s">
        <v>237</v>
      </c>
      <c r="E174" s="230" t="s">
        <v>316</v>
      </c>
      <c r="F174" s="231" t="s">
        <v>317</v>
      </c>
      <c r="G174" s="231"/>
      <c r="H174" s="231"/>
      <c r="I174" s="231"/>
      <c r="J174" s="232" t="s">
        <v>240</v>
      </c>
      <c r="K174" s="233">
        <v>14</v>
      </c>
      <c r="L174" s="234">
        <v>0</v>
      </c>
      <c r="M174" s="235"/>
      <c r="N174" s="233">
        <f>ROUND(L174*K174,2)</f>
        <v>0</v>
      </c>
      <c r="O174" s="233"/>
      <c r="P174" s="233"/>
      <c r="Q174" s="233"/>
      <c r="R174" s="50"/>
      <c r="T174" s="236" t="s">
        <v>21</v>
      </c>
      <c r="U174" s="58" t="s">
        <v>43</v>
      </c>
      <c r="V174" s="49"/>
      <c r="W174" s="237">
        <f>V174*K174</f>
        <v>0</v>
      </c>
      <c r="X174" s="237">
        <v>1E-05</v>
      </c>
      <c r="Y174" s="237">
        <f>X174*K174</f>
        <v>0.00014000000000000001</v>
      </c>
      <c r="Z174" s="237">
        <v>0</v>
      </c>
      <c r="AA174" s="238">
        <f>Z174*K174</f>
        <v>0</v>
      </c>
      <c r="AR174" s="24" t="s">
        <v>241</v>
      </c>
      <c r="AT174" s="24" t="s">
        <v>237</v>
      </c>
      <c r="AU174" s="24" t="s">
        <v>90</v>
      </c>
      <c r="AY174" s="24" t="s">
        <v>236</v>
      </c>
      <c r="BE174" s="154">
        <f>IF(U174="základní",N174,0)</f>
        <v>0</v>
      </c>
      <c r="BF174" s="154">
        <f>IF(U174="snížená",N174,0)</f>
        <v>0</v>
      </c>
      <c r="BG174" s="154">
        <f>IF(U174="zákl. přenesená",N174,0)</f>
        <v>0</v>
      </c>
      <c r="BH174" s="154">
        <f>IF(U174="sníž. přenesená",N174,0)</f>
        <v>0</v>
      </c>
      <c r="BI174" s="154">
        <f>IF(U174="nulová",N174,0)</f>
        <v>0</v>
      </c>
      <c r="BJ174" s="24" t="s">
        <v>85</v>
      </c>
      <c r="BK174" s="154">
        <f>ROUND(L174*K174,2)</f>
        <v>0</v>
      </c>
      <c r="BL174" s="24" t="s">
        <v>241</v>
      </c>
      <c r="BM174" s="24" t="s">
        <v>318</v>
      </c>
    </row>
    <row r="175" spans="2:65" s="1" customFormat="1" ht="25.5" customHeight="1">
      <c r="B175" s="48"/>
      <c r="C175" s="229" t="s">
        <v>315</v>
      </c>
      <c r="D175" s="229" t="s">
        <v>237</v>
      </c>
      <c r="E175" s="230" t="s">
        <v>325</v>
      </c>
      <c r="F175" s="231" t="s">
        <v>326</v>
      </c>
      <c r="G175" s="231"/>
      <c r="H175" s="231"/>
      <c r="I175" s="231"/>
      <c r="J175" s="232" t="s">
        <v>293</v>
      </c>
      <c r="K175" s="233">
        <v>33.2</v>
      </c>
      <c r="L175" s="234">
        <v>0</v>
      </c>
      <c r="M175" s="235"/>
      <c r="N175" s="233">
        <f>ROUND(L175*K175,2)</f>
        <v>0</v>
      </c>
      <c r="O175" s="233"/>
      <c r="P175" s="233"/>
      <c r="Q175" s="233"/>
      <c r="R175" s="50"/>
      <c r="T175" s="236" t="s">
        <v>21</v>
      </c>
      <c r="U175" s="58" t="s">
        <v>43</v>
      </c>
      <c r="V175" s="49"/>
      <c r="W175" s="237">
        <f>V175*K175</f>
        <v>0</v>
      </c>
      <c r="X175" s="237">
        <v>0</v>
      </c>
      <c r="Y175" s="237">
        <f>X175*K175</f>
        <v>0</v>
      </c>
      <c r="Z175" s="237">
        <v>0</v>
      </c>
      <c r="AA175" s="238">
        <f>Z175*K175</f>
        <v>0</v>
      </c>
      <c r="AR175" s="24" t="s">
        <v>241</v>
      </c>
      <c r="AT175" s="24" t="s">
        <v>237</v>
      </c>
      <c r="AU175" s="24" t="s">
        <v>90</v>
      </c>
      <c r="AY175" s="24" t="s">
        <v>236</v>
      </c>
      <c r="BE175" s="154">
        <f>IF(U175="základní",N175,0)</f>
        <v>0</v>
      </c>
      <c r="BF175" s="154">
        <f>IF(U175="snížená",N175,0)</f>
        <v>0</v>
      </c>
      <c r="BG175" s="154">
        <f>IF(U175="zákl. přenesená",N175,0)</f>
        <v>0</v>
      </c>
      <c r="BH175" s="154">
        <f>IF(U175="sníž. přenesená",N175,0)</f>
        <v>0</v>
      </c>
      <c r="BI175" s="154">
        <f>IF(U175="nulová",N175,0)</f>
        <v>0</v>
      </c>
      <c r="BJ175" s="24" t="s">
        <v>85</v>
      </c>
      <c r="BK175" s="154">
        <f>ROUND(L175*K175,2)</f>
        <v>0</v>
      </c>
      <c r="BL175" s="24" t="s">
        <v>241</v>
      </c>
      <c r="BM175" s="24" t="s">
        <v>327</v>
      </c>
    </row>
    <row r="176" spans="2:51" s="11" customFormat="1" ht="16.5" customHeight="1">
      <c r="B176" s="239"/>
      <c r="C176" s="240"/>
      <c r="D176" s="240"/>
      <c r="E176" s="241" t="s">
        <v>21</v>
      </c>
      <c r="F176" s="242" t="s">
        <v>249</v>
      </c>
      <c r="G176" s="243"/>
      <c r="H176" s="243"/>
      <c r="I176" s="243"/>
      <c r="J176" s="240"/>
      <c r="K176" s="241" t="s">
        <v>21</v>
      </c>
      <c r="L176" s="240"/>
      <c r="M176" s="240"/>
      <c r="N176" s="240"/>
      <c r="O176" s="240"/>
      <c r="P176" s="240"/>
      <c r="Q176" s="240"/>
      <c r="R176" s="244"/>
      <c r="T176" s="245"/>
      <c r="U176" s="240"/>
      <c r="V176" s="240"/>
      <c r="W176" s="240"/>
      <c r="X176" s="240"/>
      <c r="Y176" s="240"/>
      <c r="Z176" s="240"/>
      <c r="AA176" s="246"/>
      <c r="AT176" s="247" t="s">
        <v>244</v>
      </c>
      <c r="AU176" s="247" t="s">
        <v>90</v>
      </c>
      <c r="AV176" s="11" t="s">
        <v>85</v>
      </c>
      <c r="AW176" s="11" t="s">
        <v>35</v>
      </c>
      <c r="AX176" s="11" t="s">
        <v>78</v>
      </c>
      <c r="AY176" s="247" t="s">
        <v>236</v>
      </c>
    </row>
    <row r="177" spans="2:51" s="12" customFormat="1" ht="16.5" customHeight="1">
      <c r="B177" s="248"/>
      <c r="C177" s="249"/>
      <c r="D177" s="249"/>
      <c r="E177" s="250" t="s">
        <v>21</v>
      </c>
      <c r="F177" s="251" t="s">
        <v>672</v>
      </c>
      <c r="G177" s="249"/>
      <c r="H177" s="249"/>
      <c r="I177" s="249"/>
      <c r="J177" s="249"/>
      <c r="K177" s="252">
        <v>33.2</v>
      </c>
      <c r="L177" s="249"/>
      <c r="M177" s="249"/>
      <c r="N177" s="249"/>
      <c r="O177" s="249"/>
      <c r="P177" s="249"/>
      <c r="Q177" s="249"/>
      <c r="R177" s="253"/>
      <c r="T177" s="254"/>
      <c r="U177" s="249"/>
      <c r="V177" s="249"/>
      <c r="W177" s="249"/>
      <c r="X177" s="249"/>
      <c r="Y177" s="249"/>
      <c r="Z177" s="249"/>
      <c r="AA177" s="255"/>
      <c r="AT177" s="256" t="s">
        <v>244</v>
      </c>
      <c r="AU177" s="256" t="s">
        <v>90</v>
      </c>
      <c r="AV177" s="12" t="s">
        <v>90</v>
      </c>
      <c r="AW177" s="12" t="s">
        <v>35</v>
      </c>
      <c r="AX177" s="12" t="s">
        <v>85</v>
      </c>
      <c r="AY177" s="256" t="s">
        <v>236</v>
      </c>
    </row>
    <row r="178" spans="2:65" s="1" customFormat="1" ht="25.5" customHeight="1">
      <c r="B178" s="48"/>
      <c r="C178" s="229" t="s">
        <v>319</v>
      </c>
      <c r="D178" s="229" t="s">
        <v>237</v>
      </c>
      <c r="E178" s="230" t="s">
        <v>330</v>
      </c>
      <c r="F178" s="231" t="s">
        <v>331</v>
      </c>
      <c r="G178" s="231"/>
      <c r="H178" s="231"/>
      <c r="I178" s="231"/>
      <c r="J178" s="232" t="s">
        <v>293</v>
      </c>
      <c r="K178" s="233">
        <v>33.2</v>
      </c>
      <c r="L178" s="234">
        <v>0</v>
      </c>
      <c r="M178" s="235"/>
      <c r="N178" s="233">
        <f>ROUND(L178*K178,2)</f>
        <v>0</v>
      </c>
      <c r="O178" s="233"/>
      <c r="P178" s="233"/>
      <c r="Q178" s="233"/>
      <c r="R178" s="50"/>
      <c r="T178" s="236" t="s">
        <v>21</v>
      </c>
      <c r="U178" s="58" t="s">
        <v>43</v>
      </c>
      <c r="V178" s="49"/>
      <c r="W178" s="237">
        <f>V178*K178</f>
        <v>0</v>
      </c>
      <c r="X178" s="237">
        <v>0</v>
      </c>
      <c r="Y178" s="237">
        <f>X178*K178</f>
        <v>0</v>
      </c>
      <c r="Z178" s="237">
        <v>0</v>
      </c>
      <c r="AA178" s="238">
        <f>Z178*K178</f>
        <v>0</v>
      </c>
      <c r="AR178" s="24" t="s">
        <v>241</v>
      </c>
      <c r="AT178" s="24" t="s">
        <v>237</v>
      </c>
      <c r="AU178" s="24" t="s">
        <v>90</v>
      </c>
      <c r="AY178" s="24" t="s">
        <v>236</v>
      </c>
      <c r="BE178" s="154">
        <f>IF(U178="základní",N178,0)</f>
        <v>0</v>
      </c>
      <c r="BF178" s="154">
        <f>IF(U178="snížená",N178,0)</f>
        <v>0</v>
      </c>
      <c r="BG178" s="154">
        <f>IF(U178="zákl. přenesená",N178,0)</f>
        <v>0</v>
      </c>
      <c r="BH178" s="154">
        <f>IF(U178="sníž. přenesená",N178,0)</f>
        <v>0</v>
      </c>
      <c r="BI178" s="154">
        <f>IF(U178="nulová",N178,0)</f>
        <v>0</v>
      </c>
      <c r="BJ178" s="24" t="s">
        <v>85</v>
      </c>
      <c r="BK178" s="154">
        <f>ROUND(L178*K178,2)</f>
        <v>0</v>
      </c>
      <c r="BL178" s="24" t="s">
        <v>241</v>
      </c>
      <c r="BM178" s="24" t="s">
        <v>332</v>
      </c>
    </row>
    <row r="179" spans="2:65" s="1" customFormat="1" ht="38.25" customHeight="1">
      <c r="B179" s="48"/>
      <c r="C179" s="229" t="s">
        <v>324</v>
      </c>
      <c r="D179" s="229" t="s">
        <v>237</v>
      </c>
      <c r="E179" s="230" t="s">
        <v>334</v>
      </c>
      <c r="F179" s="231" t="s">
        <v>335</v>
      </c>
      <c r="G179" s="231"/>
      <c r="H179" s="231"/>
      <c r="I179" s="231"/>
      <c r="J179" s="232" t="s">
        <v>293</v>
      </c>
      <c r="K179" s="233">
        <v>33.2</v>
      </c>
      <c r="L179" s="234">
        <v>0</v>
      </c>
      <c r="M179" s="235"/>
      <c r="N179" s="233">
        <f>ROUND(L179*K179,2)</f>
        <v>0</v>
      </c>
      <c r="O179" s="233"/>
      <c r="P179" s="233"/>
      <c r="Q179" s="233"/>
      <c r="R179" s="50"/>
      <c r="T179" s="236" t="s">
        <v>21</v>
      </c>
      <c r="U179" s="58" t="s">
        <v>43</v>
      </c>
      <c r="V179" s="49"/>
      <c r="W179" s="237">
        <f>V179*K179</f>
        <v>0</v>
      </c>
      <c r="X179" s="237">
        <v>0.0006</v>
      </c>
      <c r="Y179" s="237">
        <f>X179*K179</f>
        <v>0.01992</v>
      </c>
      <c r="Z179" s="237">
        <v>0</v>
      </c>
      <c r="AA179" s="238">
        <f>Z179*K179</f>
        <v>0</v>
      </c>
      <c r="AR179" s="24" t="s">
        <v>241</v>
      </c>
      <c r="AT179" s="24" t="s">
        <v>237</v>
      </c>
      <c r="AU179" s="24" t="s">
        <v>90</v>
      </c>
      <c r="AY179" s="24" t="s">
        <v>236</v>
      </c>
      <c r="BE179" s="154">
        <f>IF(U179="základní",N179,0)</f>
        <v>0</v>
      </c>
      <c r="BF179" s="154">
        <f>IF(U179="snížená",N179,0)</f>
        <v>0</v>
      </c>
      <c r="BG179" s="154">
        <f>IF(U179="zákl. přenesená",N179,0)</f>
        <v>0</v>
      </c>
      <c r="BH179" s="154">
        <f>IF(U179="sníž. přenesená",N179,0)</f>
        <v>0</v>
      </c>
      <c r="BI179" s="154">
        <f>IF(U179="nulová",N179,0)</f>
        <v>0</v>
      </c>
      <c r="BJ179" s="24" t="s">
        <v>85</v>
      </c>
      <c r="BK179" s="154">
        <f>ROUND(L179*K179,2)</f>
        <v>0</v>
      </c>
      <c r="BL179" s="24" t="s">
        <v>241</v>
      </c>
      <c r="BM179" s="24" t="s">
        <v>336</v>
      </c>
    </row>
    <row r="180" spans="2:51" s="11" customFormat="1" ht="16.5" customHeight="1">
      <c r="B180" s="239"/>
      <c r="C180" s="240"/>
      <c r="D180" s="240"/>
      <c r="E180" s="241" t="s">
        <v>21</v>
      </c>
      <c r="F180" s="242" t="s">
        <v>249</v>
      </c>
      <c r="G180" s="243"/>
      <c r="H180" s="243"/>
      <c r="I180" s="243"/>
      <c r="J180" s="240"/>
      <c r="K180" s="241" t="s">
        <v>21</v>
      </c>
      <c r="L180" s="240"/>
      <c r="M180" s="240"/>
      <c r="N180" s="240"/>
      <c r="O180" s="240"/>
      <c r="P180" s="240"/>
      <c r="Q180" s="240"/>
      <c r="R180" s="244"/>
      <c r="T180" s="245"/>
      <c r="U180" s="240"/>
      <c r="V180" s="240"/>
      <c r="W180" s="240"/>
      <c r="X180" s="240"/>
      <c r="Y180" s="240"/>
      <c r="Z180" s="240"/>
      <c r="AA180" s="246"/>
      <c r="AT180" s="247" t="s">
        <v>244</v>
      </c>
      <c r="AU180" s="247" t="s">
        <v>90</v>
      </c>
      <c r="AV180" s="11" t="s">
        <v>85</v>
      </c>
      <c r="AW180" s="11" t="s">
        <v>35</v>
      </c>
      <c r="AX180" s="11" t="s">
        <v>78</v>
      </c>
      <c r="AY180" s="247" t="s">
        <v>236</v>
      </c>
    </row>
    <row r="181" spans="2:51" s="12" customFormat="1" ht="16.5" customHeight="1">
      <c r="B181" s="248"/>
      <c r="C181" s="249"/>
      <c r="D181" s="249"/>
      <c r="E181" s="250" t="s">
        <v>21</v>
      </c>
      <c r="F181" s="251" t="s">
        <v>672</v>
      </c>
      <c r="G181" s="249"/>
      <c r="H181" s="249"/>
      <c r="I181" s="249"/>
      <c r="J181" s="249"/>
      <c r="K181" s="252">
        <v>33.2</v>
      </c>
      <c r="L181" s="249"/>
      <c r="M181" s="249"/>
      <c r="N181" s="249"/>
      <c r="O181" s="249"/>
      <c r="P181" s="249"/>
      <c r="Q181" s="249"/>
      <c r="R181" s="253"/>
      <c r="T181" s="254"/>
      <c r="U181" s="249"/>
      <c r="V181" s="249"/>
      <c r="W181" s="249"/>
      <c r="X181" s="249"/>
      <c r="Y181" s="249"/>
      <c r="Z181" s="249"/>
      <c r="AA181" s="255"/>
      <c r="AT181" s="256" t="s">
        <v>244</v>
      </c>
      <c r="AU181" s="256" t="s">
        <v>90</v>
      </c>
      <c r="AV181" s="12" t="s">
        <v>90</v>
      </c>
      <c r="AW181" s="12" t="s">
        <v>35</v>
      </c>
      <c r="AX181" s="12" t="s">
        <v>85</v>
      </c>
      <c r="AY181" s="256" t="s">
        <v>236</v>
      </c>
    </row>
    <row r="182" spans="2:63" s="10" customFormat="1" ht="29.85" customHeight="1">
      <c r="B182" s="215"/>
      <c r="C182" s="216"/>
      <c r="D182" s="226" t="s">
        <v>210</v>
      </c>
      <c r="E182" s="226"/>
      <c r="F182" s="226"/>
      <c r="G182" s="226"/>
      <c r="H182" s="226"/>
      <c r="I182" s="226"/>
      <c r="J182" s="226"/>
      <c r="K182" s="226"/>
      <c r="L182" s="226"/>
      <c r="M182" s="226"/>
      <c r="N182" s="227">
        <f>BK182</f>
        <v>0</v>
      </c>
      <c r="O182" s="228"/>
      <c r="P182" s="228"/>
      <c r="Q182" s="228"/>
      <c r="R182" s="219"/>
      <c r="T182" s="220"/>
      <c r="U182" s="216"/>
      <c r="V182" s="216"/>
      <c r="W182" s="221">
        <f>SUM(W183:W191)</f>
        <v>0</v>
      </c>
      <c r="X182" s="216"/>
      <c r="Y182" s="221">
        <f>SUM(Y183:Y191)</f>
        <v>0</v>
      </c>
      <c r="Z182" s="216"/>
      <c r="AA182" s="222">
        <f>SUM(AA183:AA191)</f>
        <v>0</v>
      </c>
      <c r="AR182" s="223" t="s">
        <v>85</v>
      </c>
      <c r="AT182" s="224" t="s">
        <v>77</v>
      </c>
      <c r="AU182" s="224" t="s">
        <v>85</v>
      </c>
      <c r="AY182" s="223" t="s">
        <v>236</v>
      </c>
      <c r="BK182" s="225">
        <f>SUM(BK183:BK191)</f>
        <v>0</v>
      </c>
    </row>
    <row r="183" spans="2:65" s="1" customFormat="1" ht="16.5" customHeight="1">
      <c r="B183" s="48"/>
      <c r="C183" s="229" t="s">
        <v>329</v>
      </c>
      <c r="D183" s="229" t="s">
        <v>237</v>
      </c>
      <c r="E183" s="230" t="s">
        <v>342</v>
      </c>
      <c r="F183" s="231" t="s">
        <v>343</v>
      </c>
      <c r="G183" s="231"/>
      <c r="H183" s="231"/>
      <c r="I183" s="231"/>
      <c r="J183" s="232" t="s">
        <v>344</v>
      </c>
      <c r="K183" s="233">
        <v>22.2</v>
      </c>
      <c r="L183" s="234">
        <v>0</v>
      </c>
      <c r="M183" s="235"/>
      <c r="N183" s="233">
        <f>ROUND(L183*K183,2)</f>
        <v>0</v>
      </c>
      <c r="O183" s="233"/>
      <c r="P183" s="233"/>
      <c r="Q183" s="233"/>
      <c r="R183" s="50"/>
      <c r="T183" s="236" t="s">
        <v>21</v>
      </c>
      <c r="U183" s="58" t="s">
        <v>43</v>
      </c>
      <c r="V183" s="49"/>
      <c r="W183" s="237">
        <f>V183*K183</f>
        <v>0</v>
      </c>
      <c r="X183" s="237">
        <v>0</v>
      </c>
      <c r="Y183" s="237">
        <f>X183*K183</f>
        <v>0</v>
      </c>
      <c r="Z183" s="237">
        <v>0</v>
      </c>
      <c r="AA183" s="238">
        <f>Z183*K183</f>
        <v>0</v>
      </c>
      <c r="AR183" s="24" t="s">
        <v>241</v>
      </c>
      <c r="AT183" s="24" t="s">
        <v>237</v>
      </c>
      <c r="AU183" s="24" t="s">
        <v>90</v>
      </c>
      <c r="AY183" s="24" t="s">
        <v>236</v>
      </c>
      <c r="BE183" s="154">
        <f>IF(U183="základní",N183,0)</f>
        <v>0</v>
      </c>
      <c r="BF183" s="154">
        <f>IF(U183="snížená",N183,0)</f>
        <v>0</v>
      </c>
      <c r="BG183" s="154">
        <f>IF(U183="zákl. přenesená",N183,0)</f>
        <v>0</v>
      </c>
      <c r="BH183" s="154">
        <f>IF(U183="sníž. přenesená",N183,0)</f>
        <v>0</v>
      </c>
      <c r="BI183" s="154">
        <f>IF(U183="nulová",N183,0)</f>
        <v>0</v>
      </c>
      <c r="BJ183" s="24" t="s">
        <v>85</v>
      </c>
      <c r="BK183" s="154">
        <f>ROUND(L183*K183,2)</f>
        <v>0</v>
      </c>
      <c r="BL183" s="24" t="s">
        <v>241</v>
      </c>
      <c r="BM183" s="24" t="s">
        <v>345</v>
      </c>
    </row>
    <row r="184" spans="2:65" s="1" customFormat="1" ht="25.5" customHeight="1">
      <c r="B184" s="48"/>
      <c r="C184" s="229" t="s">
        <v>333</v>
      </c>
      <c r="D184" s="229" t="s">
        <v>237</v>
      </c>
      <c r="E184" s="230" t="s">
        <v>347</v>
      </c>
      <c r="F184" s="231" t="s">
        <v>348</v>
      </c>
      <c r="G184" s="231"/>
      <c r="H184" s="231"/>
      <c r="I184" s="231"/>
      <c r="J184" s="232" t="s">
        <v>344</v>
      </c>
      <c r="K184" s="233">
        <v>444</v>
      </c>
      <c r="L184" s="234">
        <v>0</v>
      </c>
      <c r="M184" s="235"/>
      <c r="N184" s="233">
        <f>ROUND(L184*K184,2)</f>
        <v>0</v>
      </c>
      <c r="O184" s="233"/>
      <c r="P184" s="233"/>
      <c r="Q184" s="233"/>
      <c r="R184" s="50"/>
      <c r="T184" s="236" t="s">
        <v>21</v>
      </c>
      <c r="U184" s="58" t="s">
        <v>43</v>
      </c>
      <c r="V184" s="49"/>
      <c r="W184" s="237">
        <f>V184*K184</f>
        <v>0</v>
      </c>
      <c r="X184" s="237">
        <v>0</v>
      </c>
      <c r="Y184" s="237">
        <f>X184*K184</f>
        <v>0</v>
      </c>
      <c r="Z184" s="237">
        <v>0</v>
      </c>
      <c r="AA184" s="238">
        <f>Z184*K184</f>
        <v>0</v>
      </c>
      <c r="AR184" s="24" t="s">
        <v>241</v>
      </c>
      <c r="AT184" s="24" t="s">
        <v>237</v>
      </c>
      <c r="AU184" s="24" t="s">
        <v>90</v>
      </c>
      <c r="AY184" s="24" t="s">
        <v>236</v>
      </c>
      <c r="BE184" s="154">
        <f>IF(U184="základní",N184,0)</f>
        <v>0</v>
      </c>
      <c r="BF184" s="154">
        <f>IF(U184="snížená",N184,0)</f>
        <v>0</v>
      </c>
      <c r="BG184" s="154">
        <f>IF(U184="zákl. přenesená",N184,0)</f>
        <v>0</v>
      </c>
      <c r="BH184" s="154">
        <f>IF(U184="sníž. přenesená",N184,0)</f>
        <v>0</v>
      </c>
      <c r="BI184" s="154">
        <f>IF(U184="nulová",N184,0)</f>
        <v>0</v>
      </c>
      <c r="BJ184" s="24" t="s">
        <v>85</v>
      </c>
      <c r="BK184" s="154">
        <f>ROUND(L184*K184,2)</f>
        <v>0</v>
      </c>
      <c r="BL184" s="24" t="s">
        <v>241</v>
      </c>
      <c r="BM184" s="24" t="s">
        <v>349</v>
      </c>
    </row>
    <row r="185" spans="2:51" s="11" customFormat="1" ht="16.5" customHeight="1">
      <c r="B185" s="239"/>
      <c r="C185" s="240"/>
      <c r="D185" s="240"/>
      <c r="E185" s="241" t="s">
        <v>21</v>
      </c>
      <c r="F185" s="242" t="s">
        <v>350</v>
      </c>
      <c r="G185" s="243"/>
      <c r="H185" s="243"/>
      <c r="I185" s="243"/>
      <c r="J185" s="240"/>
      <c r="K185" s="241" t="s">
        <v>21</v>
      </c>
      <c r="L185" s="240"/>
      <c r="M185" s="240"/>
      <c r="N185" s="240"/>
      <c r="O185" s="240"/>
      <c r="P185" s="240"/>
      <c r="Q185" s="240"/>
      <c r="R185" s="244"/>
      <c r="T185" s="245"/>
      <c r="U185" s="240"/>
      <c r="V185" s="240"/>
      <c r="W185" s="240"/>
      <c r="X185" s="240"/>
      <c r="Y185" s="240"/>
      <c r="Z185" s="240"/>
      <c r="AA185" s="246"/>
      <c r="AT185" s="247" t="s">
        <v>244</v>
      </c>
      <c r="AU185" s="247" t="s">
        <v>90</v>
      </c>
      <c r="AV185" s="11" t="s">
        <v>85</v>
      </c>
      <c r="AW185" s="11" t="s">
        <v>35</v>
      </c>
      <c r="AX185" s="11" t="s">
        <v>78</v>
      </c>
      <c r="AY185" s="247" t="s">
        <v>236</v>
      </c>
    </row>
    <row r="186" spans="2:51" s="12" customFormat="1" ht="16.5" customHeight="1">
      <c r="B186" s="248"/>
      <c r="C186" s="249"/>
      <c r="D186" s="249"/>
      <c r="E186" s="250" t="s">
        <v>21</v>
      </c>
      <c r="F186" s="251" t="s">
        <v>673</v>
      </c>
      <c r="G186" s="249"/>
      <c r="H186" s="249"/>
      <c r="I186" s="249"/>
      <c r="J186" s="249"/>
      <c r="K186" s="252">
        <v>444</v>
      </c>
      <c r="L186" s="249"/>
      <c r="M186" s="249"/>
      <c r="N186" s="249"/>
      <c r="O186" s="249"/>
      <c r="P186" s="249"/>
      <c r="Q186" s="249"/>
      <c r="R186" s="253"/>
      <c r="T186" s="254"/>
      <c r="U186" s="249"/>
      <c r="V186" s="249"/>
      <c r="W186" s="249"/>
      <c r="X186" s="249"/>
      <c r="Y186" s="249"/>
      <c r="Z186" s="249"/>
      <c r="AA186" s="255"/>
      <c r="AT186" s="256" t="s">
        <v>244</v>
      </c>
      <c r="AU186" s="256" t="s">
        <v>90</v>
      </c>
      <c r="AV186" s="12" t="s">
        <v>90</v>
      </c>
      <c r="AW186" s="12" t="s">
        <v>35</v>
      </c>
      <c r="AX186" s="12" t="s">
        <v>85</v>
      </c>
      <c r="AY186" s="256" t="s">
        <v>236</v>
      </c>
    </row>
    <row r="187" spans="2:65" s="1" customFormat="1" ht="25.5" customHeight="1">
      <c r="B187" s="48"/>
      <c r="C187" s="229" t="s">
        <v>10</v>
      </c>
      <c r="D187" s="229" t="s">
        <v>237</v>
      </c>
      <c r="E187" s="230" t="s">
        <v>353</v>
      </c>
      <c r="F187" s="231" t="s">
        <v>354</v>
      </c>
      <c r="G187" s="231"/>
      <c r="H187" s="231"/>
      <c r="I187" s="231"/>
      <c r="J187" s="232" t="s">
        <v>344</v>
      </c>
      <c r="K187" s="233">
        <v>11.7</v>
      </c>
      <c r="L187" s="234">
        <v>0</v>
      </c>
      <c r="M187" s="235"/>
      <c r="N187" s="233">
        <f>ROUND(L187*K187,2)</f>
        <v>0</v>
      </c>
      <c r="O187" s="233"/>
      <c r="P187" s="233"/>
      <c r="Q187" s="233"/>
      <c r="R187" s="50"/>
      <c r="T187" s="236" t="s">
        <v>21</v>
      </c>
      <c r="U187" s="58" t="s">
        <v>43</v>
      </c>
      <c r="V187" s="49"/>
      <c r="W187" s="237">
        <f>V187*K187</f>
        <v>0</v>
      </c>
      <c r="X187" s="237">
        <v>0</v>
      </c>
      <c r="Y187" s="237">
        <f>X187*K187</f>
        <v>0</v>
      </c>
      <c r="Z187" s="237">
        <v>0</v>
      </c>
      <c r="AA187" s="238">
        <f>Z187*K187</f>
        <v>0</v>
      </c>
      <c r="AR187" s="24" t="s">
        <v>241</v>
      </c>
      <c r="AT187" s="24" t="s">
        <v>237</v>
      </c>
      <c r="AU187" s="24" t="s">
        <v>90</v>
      </c>
      <c r="AY187" s="24" t="s">
        <v>236</v>
      </c>
      <c r="BE187" s="154">
        <f>IF(U187="základní",N187,0)</f>
        <v>0</v>
      </c>
      <c r="BF187" s="154">
        <f>IF(U187="snížená",N187,0)</f>
        <v>0</v>
      </c>
      <c r="BG187" s="154">
        <f>IF(U187="zákl. přenesená",N187,0)</f>
        <v>0</v>
      </c>
      <c r="BH187" s="154">
        <f>IF(U187="sníž. přenesená",N187,0)</f>
        <v>0</v>
      </c>
      <c r="BI187" s="154">
        <f>IF(U187="nulová",N187,0)</f>
        <v>0</v>
      </c>
      <c r="BJ187" s="24" t="s">
        <v>85</v>
      </c>
      <c r="BK187" s="154">
        <f>ROUND(L187*K187,2)</f>
        <v>0</v>
      </c>
      <c r="BL187" s="24" t="s">
        <v>241</v>
      </c>
      <c r="BM187" s="24" t="s">
        <v>355</v>
      </c>
    </row>
    <row r="188" spans="2:51" s="12" customFormat="1" ht="16.5" customHeight="1">
      <c r="B188" s="248"/>
      <c r="C188" s="249"/>
      <c r="D188" s="249"/>
      <c r="E188" s="250" t="s">
        <v>21</v>
      </c>
      <c r="F188" s="267" t="s">
        <v>674</v>
      </c>
      <c r="G188" s="268"/>
      <c r="H188" s="268"/>
      <c r="I188" s="268"/>
      <c r="J188" s="249"/>
      <c r="K188" s="252">
        <v>11.7</v>
      </c>
      <c r="L188" s="249"/>
      <c r="M188" s="249"/>
      <c r="N188" s="249"/>
      <c r="O188" s="249"/>
      <c r="P188" s="249"/>
      <c r="Q188" s="249"/>
      <c r="R188" s="253"/>
      <c r="T188" s="254"/>
      <c r="U188" s="249"/>
      <c r="V188" s="249"/>
      <c r="W188" s="249"/>
      <c r="X188" s="249"/>
      <c r="Y188" s="249"/>
      <c r="Z188" s="249"/>
      <c r="AA188" s="255"/>
      <c r="AT188" s="256" t="s">
        <v>244</v>
      </c>
      <c r="AU188" s="256" t="s">
        <v>90</v>
      </c>
      <c r="AV188" s="12" t="s">
        <v>90</v>
      </c>
      <c r="AW188" s="12" t="s">
        <v>35</v>
      </c>
      <c r="AX188" s="12" t="s">
        <v>85</v>
      </c>
      <c r="AY188" s="256" t="s">
        <v>236</v>
      </c>
    </row>
    <row r="189" spans="2:65" s="1" customFormat="1" ht="25.5" customHeight="1">
      <c r="B189" s="48"/>
      <c r="C189" s="229" t="s">
        <v>341</v>
      </c>
      <c r="D189" s="229" t="s">
        <v>237</v>
      </c>
      <c r="E189" s="230" t="s">
        <v>358</v>
      </c>
      <c r="F189" s="231" t="s">
        <v>359</v>
      </c>
      <c r="G189" s="231"/>
      <c r="H189" s="231"/>
      <c r="I189" s="231"/>
      <c r="J189" s="232" t="s">
        <v>344</v>
      </c>
      <c r="K189" s="233">
        <v>10.5</v>
      </c>
      <c r="L189" s="234">
        <v>0</v>
      </c>
      <c r="M189" s="235"/>
      <c r="N189" s="233">
        <f>ROUND(L189*K189,2)</f>
        <v>0</v>
      </c>
      <c r="O189" s="233"/>
      <c r="P189" s="233"/>
      <c r="Q189" s="233"/>
      <c r="R189" s="50"/>
      <c r="T189" s="236" t="s">
        <v>21</v>
      </c>
      <c r="U189" s="58" t="s">
        <v>43</v>
      </c>
      <c r="V189" s="49"/>
      <c r="W189" s="237">
        <f>V189*K189</f>
        <v>0</v>
      </c>
      <c r="X189" s="237">
        <v>0</v>
      </c>
      <c r="Y189" s="237">
        <f>X189*K189</f>
        <v>0</v>
      </c>
      <c r="Z189" s="237">
        <v>0</v>
      </c>
      <c r="AA189" s="238">
        <f>Z189*K189</f>
        <v>0</v>
      </c>
      <c r="AR189" s="24" t="s">
        <v>241</v>
      </c>
      <c r="AT189" s="24" t="s">
        <v>237</v>
      </c>
      <c r="AU189" s="24" t="s">
        <v>90</v>
      </c>
      <c r="AY189" s="24" t="s">
        <v>236</v>
      </c>
      <c r="BE189" s="154">
        <f>IF(U189="základní",N189,0)</f>
        <v>0</v>
      </c>
      <c r="BF189" s="154">
        <f>IF(U189="snížená",N189,0)</f>
        <v>0</v>
      </c>
      <c r="BG189" s="154">
        <f>IF(U189="zákl. přenesená",N189,0)</f>
        <v>0</v>
      </c>
      <c r="BH189" s="154">
        <f>IF(U189="sníž. přenesená",N189,0)</f>
        <v>0</v>
      </c>
      <c r="BI189" s="154">
        <f>IF(U189="nulová",N189,0)</f>
        <v>0</v>
      </c>
      <c r="BJ189" s="24" t="s">
        <v>85</v>
      </c>
      <c r="BK189" s="154">
        <f>ROUND(L189*K189,2)</f>
        <v>0</v>
      </c>
      <c r="BL189" s="24" t="s">
        <v>241</v>
      </c>
      <c r="BM189" s="24" t="s">
        <v>675</v>
      </c>
    </row>
    <row r="190" spans="2:51" s="12" customFormat="1" ht="16.5" customHeight="1">
      <c r="B190" s="248"/>
      <c r="C190" s="249"/>
      <c r="D190" s="249"/>
      <c r="E190" s="250" t="s">
        <v>21</v>
      </c>
      <c r="F190" s="267" t="s">
        <v>676</v>
      </c>
      <c r="G190" s="268"/>
      <c r="H190" s="268"/>
      <c r="I190" s="268"/>
      <c r="J190" s="249"/>
      <c r="K190" s="252">
        <v>10.5</v>
      </c>
      <c r="L190" s="249"/>
      <c r="M190" s="249"/>
      <c r="N190" s="249"/>
      <c r="O190" s="249"/>
      <c r="P190" s="249"/>
      <c r="Q190" s="249"/>
      <c r="R190" s="253"/>
      <c r="T190" s="254"/>
      <c r="U190" s="249"/>
      <c r="V190" s="249"/>
      <c r="W190" s="249"/>
      <c r="X190" s="249"/>
      <c r="Y190" s="249"/>
      <c r="Z190" s="249"/>
      <c r="AA190" s="255"/>
      <c r="AT190" s="256" t="s">
        <v>244</v>
      </c>
      <c r="AU190" s="256" t="s">
        <v>90</v>
      </c>
      <c r="AV190" s="12" t="s">
        <v>90</v>
      </c>
      <c r="AW190" s="12" t="s">
        <v>35</v>
      </c>
      <c r="AX190" s="12" t="s">
        <v>85</v>
      </c>
      <c r="AY190" s="256" t="s">
        <v>236</v>
      </c>
    </row>
    <row r="191" spans="2:65" s="1" customFormat="1" ht="38.25" customHeight="1">
      <c r="B191" s="48"/>
      <c r="C191" s="229" t="s">
        <v>346</v>
      </c>
      <c r="D191" s="229" t="s">
        <v>237</v>
      </c>
      <c r="E191" s="230" t="s">
        <v>363</v>
      </c>
      <c r="F191" s="231" t="s">
        <v>364</v>
      </c>
      <c r="G191" s="231"/>
      <c r="H191" s="231"/>
      <c r="I191" s="231"/>
      <c r="J191" s="232" t="s">
        <v>344</v>
      </c>
      <c r="K191" s="233">
        <v>3</v>
      </c>
      <c r="L191" s="234">
        <v>0</v>
      </c>
      <c r="M191" s="235"/>
      <c r="N191" s="233">
        <f>ROUND(L191*K191,2)</f>
        <v>0</v>
      </c>
      <c r="O191" s="233"/>
      <c r="P191" s="233"/>
      <c r="Q191" s="233"/>
      <c r="R191" s="50"/>
      <c r="T191" s="236" t="s">
        <v>21</v>
      </c>
      <c r="U191" s="58" t="s">
        <v>43</v>
      </c>
      <c r="V191" s="49"/>
      <c r="W191" s="237">
        <f>V191*K191</f>
        <v>0</v>
      </c>
      <c r="X191" s="237">
        <v>0</v>
      </c>
      <c r="Y191" s="237">
        <f>X191*K191</f>
        <v>0</v>
      </c>
      <c r="Z191" s="237">
        <v>0</v>
      </c>
      <c r="AA191" s="238">
        <f>Z191*K191</f>
        <v>0</v>
      </c>
      <c r="AR191" s="24" t="s">
        <v>241</v>
      </c>
      <c r="AT191" s="24" t="s">
        <v>237</v>
      </c>
      <c r="AU191" s="24" t="s">
        <v>90</v>
      </c>
      <c r="AY191" s="24" t="s">
        <v>236</v>
      </c>
      <c r="BE191" s="154">
        <f>IF(U191="základní",N191,0)</f>
        <v>0</v>
      </c>
      <c r="BF191" s="154">
        <f>IF(U191="snížená",N191,0)</f>
        <v>0</v>
      </c>
      <c r="BG191" s="154">
        <f>IF(U191="zákl. přenesená",N191,0)</f>
        <v>0</v>
      </c>
      <c r="BH191" s="154">
        <f>IF(U191="sníž. přenesená",N191,0)</f>
        <v>0</v>
      </c>
      <c r="BI191" s="154">
        <f>IF(U191="nulová",N191,0)</f>
        <v>0</v>
      </c>
      <c r="BJ191" s="24" t="s">
        <v>85</v>
      </c>
      <c r="BK191" s="154">
        <f>ROUND(L191*K191,2)</f>
        <v>0</v>
      </c>
      <c r="BL191" s="24" t="s">
        <v>241</v>
      </c>
      <c r="BM191" s="24" t="s">
        <v>677</v>
      </c>
    </row>
    <row r="192" spans="2:63" s="1" customFormat="1" ht="49.9" customHeight="1">
      <c r="B192" s="48"/>
      <c r="C192" s="49"/>
      <c r="D192" s="217" t="s">
        <v>371</v>
      </c>
      <c r="E192" s="49"/>
      <c r="F192" s="49"/>
      <c r="G192" s="49"/>
      <c r="H192" s="49"/>
      <c r="I192" s="49"/>
      <c r="J192" s="49"/>
      <c r="K192" s="49"/>
      <c r="L192" s="49"/>
      <c r="M192" s="49"/>
      <c r="N192" s="269">
        <f>BK192</f>
        <v>0</v>
      </c>
      <c r="O192" s="270"/>
      <c r="P192" s="270"/>
      <c r="Q192" s="270"/>
      <c r="R192" s="50"/>
      <c r="T192" s="203"/>
      <c r="U192" s="74"/>
      <c r="V192" s="74"/>
      <c r="W192" s="74"/>
      <c r="X192" s="74"/>
      <c r="Y192" s="74"/>
      <c r="Z192" s="74"/>
      <c r="AA192" s="76"/>
      <c r="AT192" s="24" t="s">
        <v>77</v>
      </c>
      <c r="AU192" s="24" t="s">
        <v>78</v>
      </c>
      <c r="AY192" s="24" t="s">
        <v>372</v>
      </c>
      <c r="BK192" s="154">
        <v>0</v>
      </c>
    </row>
    <row r="193" spans="2:18" s="1" customFormat="1" ht="6.95" customHeight="1">
      <c r="B193" s="77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9"/>
    </row>
  </sheetData>
  <sheetProtection password="CC35" sheet="1" objects="1" scenarios="1" formatColumns="0" formatRows="0"/>
  <mergeCells count="187">
    <mergeCell ref="F190:I190"/>
    <mergeCell ref="F187:I187"/>
    <mergeCell ref="F188:I188"/>
    <mergeCell ref="F189:I189"/>
    <mergeCell ref="L189:M189"/>
    <mergeCell ref="N189:Q189"/>
    <mergeCell ref="F191:I191"/>
    <mergeCell ref="L191:M191"/>
    <mergeCell ref="N191:Q191"/>
    <mergeCell ref="N192:Q192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7:Q97"/>
    <mergeCell ref="N94:Q94"/>
    <mergeCell ref="N90:Q90"/>
    <mergeCell ref="N91:Q91"/>
    <mergeCell ref="N92:Q92"/>
    <mergeCell ref="N93:Q93"/>
    <mergeCell ref="N95:Q95"/>
    <mergeCell ref="N98:Q98"/>
    <mergeCell ref="N99:Q99"/>
    <mergeCell ref="N100:Q100"/>
    <mergeCell ref="N101:Q101"/>
    <mergeCell ref="N102:Q102"/>
    <mergeCell ref="N103:Q103"/>
    <mergeCell ref="L105:Q105"/>
    <mergeCell ref="D98:H98"/>
    <mergeCell ref="D102:H102"/>
    <mergeCell ref="D99:H99"/>
    <mergeCell ref="D100:H100"/>
    <mergeCell ref="D101:H101"/>
    <mergeCell ref="C111:Q111"/>
    <mergeCell ref="F113:P113"/>
    <mergeCell ref="F114:P114"/>
    <mergeCell ref="F115:P115"/>
    <mergeCell ref="M117:P117"/>
    <mergeCell ref="M119:Q119"/>
    <mergeCell ref="M120:Q120"/>
    <mergeCell ref="F122:I122"/>
    <mergeCell ref="F126:I126"/>
    <mergeCell ref="L122:M122"/>
    <mergeCell ref="N122:Q122"/>
    <mergeCell ref="L126:M126"/>
    <mergeCell ref="N126:Q126"/>
    <mergeCell ref="F127:I127"/>
    <mergeCell ref="F128:I128"/>
    <mergeCell ref="F129:I129"/>
    <mergeCell ref="F130:I130"/>
    <mergeCell ref="F131:I131"/>
    <mergeCell ref="L131:M131"/>
    <mergeCell ref="N131:Q131"/>
    <mergeCell ref="N123:Q123"/>
    <mergeCell ref="N124:Q124"/>
    <mergeCell ref="N125:Q125"/>
    <mergeCell ref="F132:I132"/>
    <mergeCell ref="F135:I135"/>
    <mergeCell ref="F133:I133"/>
    <mergeCell ref="F134:I134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F143:I143"/>
    <mergeCell ref="F141:I141"/>
    <mergeCell ref="L143:M143"/>
    <mergeCell ref="N143:Q143"/>
    <mergeCell ref="F144:I144"/>
    <mergeCell ref="F145:I145"/>
    <mergeCell ref="F146:I146"/>
    <mergeCell ref="F147:I147"/>
    <mergeCell ref="L147:M147"/>
    <mergeCell ref="N147:Q147"/>
    <mergeCell ref="N142:Q142"/>
    <mergeCell ref="F148:I148"/>
    <mergeCell ref="F151:I151"/>
    <mergeCell ref="F149:I149"/>
    <mergeCell ref="F150:I150"/>
    <mergeCell ref="L151:M151"/>
    <mergeCell ref="N151:Q151"/>
    <mergeCell ref="F152:I152"/>
    <mergeCell ref="F153:I153"/>
    <mergeCell ref="F154:I154"/>
    <mergeCell ref="F156:I156"/>
    <mergeCell ref="F160:I160"/>
    <mergeCell ref="L156:M156"/>
    <mergeCell ref="N156:Q156"/>
    <mergeCell ref="F157:I157"/>
    <mergeCell ref="L157:M157"/>
    <mergeCell ref="N157:Q157"/>
    <mergeCell ref="F158:I158"/>
    <mergeCell ref="L160:M160"/>
    <mergeCell ref="N160:Q160"/>
    <mergeCell ref="F161:I161"/>
    <mergeCell ref="N155:Q155"/>
    <mergeCell ref="N159:Q159"/>
    <mergeCell ref="F162:I162"/>
    <mergeCell ref="F165:I165"/>
    <mergeCell ref="F163:I163"/>
    <mergeCell ref="L163:M163"/>
    <mergeCell ref="N163:Q163"/>
    <mergeCell ref="F164:I164"/>
    <mergeCell ref="F166:I166"/>
    <mergeCell ref="L166:M166"/>
    <mergeCell ref="N166:Q166"/>
    <mergeCell ref="F167:I167"/>
    <mergeCell ref="F168:I168"/>
    <mergeCell ref="L169:M169"/>
    <mergeCell ref="N169:Q169"/>
    <mergeCell ref="F169:I169"/>
    <mergeCell ref="F172:I172"/>
    <mergeCell ref="F170:I170"/>
    <mergeCell ref="F171:I171"/>
    <mergeCell ref="L172:M172"/>
    <mergeCell ref="N172:Q172"/>
    <mergeCell ref="F173:I173"/>
    <mergeCell ref="F174:I174"/>
    <mergeCell ref="L174:M174"/>
    <mergeCell ref="N174:Q174"/>
    <mergeCell ref="L175:M175"/>
    <mergeCell ref="N175:Q175"/>
    <mergeCell ref="F175:I175"/>
    <mergeCell ref="F178:I178"/>
    <mergeCell ref="F176:I176"/>
    <mergeCell ref="F177:I177"/>
    <mergeCell ref="L178:M178"/>
    <mergeCell ref="N178:Q178"/>
    <mergeCell ref="F179:I179"/>
    <mergeCell ref="L179:M179"/>
    <mergeCell ref="N179:Q179"/>
    <mergeCell ref="F180:I180"/>
    <mergeCell ref="F181:I181"/>
    <mergeCell ref="F184:I184"/>
    <mergeCell ref="F183:I183"/>
    <mergeCell ref="L183:M183"/>
    <mergeCell ref="N183:Q183"/>
    <mergeCell ref="L184:M184"/>
    <mergeCell ref="N184:Q184"/>
    <mergeCell ref="F185:I185"/>
    <mergeCell ref="F186:I186"/>
    <mergeCell ref="L187:M187"/>
    <mergeCell ref="N187:Q187"/>
    <mergeCell ref="N182:Q182"/>
  </mergeCells>
  <hyperlinks>
    <hyperlink ref="F1:G1" location="C2" display="1) Krycí list rozpočtu"/>
    <hyperlink ref="H1:K1" location="C87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3"/>
      <c r="B1" s="15"/>
      <c r="C1" s="15"/>
      <c r="D1" s="16" t="s">
        <v>1</v>
      </c>
      <c r="E1" s="15"/>
      <c r="F1" s="17" t="s">
        <v>188</v>
      </c>
      <c r="G1" s="17"/>
      <c r="H1" s="164" t="s">
        <v>189</v>
      </c>
      <c r="I1" s="164"/>
      <c r="J1" s="164"/>
      <c r="K1" s="164"/>
      <c r="L1" s="17" t="s">
        <v>190</v>
      </c>
      <c r="M1" s="15"/>
      <c r="N1" s="15"/>
      <c r="O1" s="16" t="s">
        <v>191</v>
      </c>
      <c r="P1" s="15"/>
      <c r="Q1" s="15"/>
      <c r="R1" s="15"/>
      <c r="S1" s="17" t="s">
        <v>192</v>
      </c>
      <c r="T1" s="17"/>
      <c r="U1" s="163"/>
      <c r="V1" s="16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121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90</v>
      </c>
    </row>
    <row r="4" spans="2:46" ht="36.95" customHeight="1">
      <c r="B4" s="28"/>
      <c r="C4" s="29" t="s">
        <v>193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18</v>
      </c>
      <c r="E6" s="33"/>
      <c r="F6" s="165" t="str">
        <f>'Rekapitulace stavby'!K6</f>
        <v>Neratovice - úprava přechodů na komunikacích II/101 a III/0099, zvýšení bezpečnosti chodců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194</v>
      </c>
      <c r="E7" s="33"/>
      <c r="F7" s="165" t="s">
        <v>647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196</v>
      </c>
      <c r="E8" s="49"/>
      <c r="F8" s="38" t="s">
        <v>678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20</v>
      </c>
      <c r="E9" s="49"/>
      <c r="F9" s="35" t="s">
        <v>21</v>
      </c>
      <c r="G9" s="49"/>
      <c r="H9" s="49"/>
      <c r="I9" s="49"/>
      <c r="J9" s="49"/>
      <c r="K9" s="49"/>
      <c r="L9" s="49"/>
      <c r="M9" s="40" t="s">
        <v>22</v>
      </c>
      <c r="N9" s="49"/>
      <c r="O9" s="35" t="s">
        <v>21</v>
      </c>
      <c r="P9" s="49"/>
      <c r="Q9" s="49"/>
      <c r="R9" s="50"/>
    </row>
    <row r="10" spans="2:18" s="1" customFormat="1" ht="14.4" customHeight="1">
      <c r="B10" s="48"/>
      <c r="C10" s="49"/>
      <c r="D10" s="40" t="s">
        <v>23</v>
      </c>
      <c r="E10" s="49"/>
      <c r="F10" s="35" t="s">
        <v>24</v>
      </c>
      <c r="G10" s="49"/>
      <c r="H10" s="49"/>
      <c r="I10" s="49"/>
      <c r="J10" s="49"/>
      <c r="K10" s="49"/>
      <c r="L10" s="49"/>
      <c r="M10" s="40" t="s">
        <v>25</v>
      </c>
      <c r="N10" s="49"/>
      <c r="O10" s="166" t="str">
        <f>'Rekapitulace stavby'!AN8</f>
        <v>6. 11. 2017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27</v>
      </c>
      <c r="E12" s="49"/>
      <c r="F12" s="49"/>
      <c r="G12" s="49"/>
      <c r="H12" s="49"/>
      <c r="I12" s="49"/>
      <c r="J12" s="49"/>
      <c r="K12" s="49"/>
      <c r="L12" s="49"/>
      <c r="M12" s="40" t="s">
        <v>28</v>
      </c>
      <c r="N12" s="49"/>
      <c r="O12" s="35" t="s">
        <v>21</v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">
        <v>29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">
        <v>21</v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28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7"/>
      <c r="G16" s="167"/>
      <c r="H16" s="167"/>
      <c r="I16" s="167"/>
      <c r="J16" s="167"/>
      <c r="K16" s="167"/>
      <c r="L16" s="167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28</v>
      </c>
      <c r="N18" s="49"/>
      <c r="O18" s="35" t="s">
        <v>21</v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">
        <v>34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">
        <v>21</v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36</v>
      </c>
      <c r="E21" s="49"/>
      <c r="F21" s="49"/>
      <c r="G21" s="49"/>
      <c r="H21" s="49"/>
      <c r="I21" s="49"/>
      <c r="J21" s="49"/>
      <c r="K21" s="49"/>
      <c r="L21" s="49"/>
      <c r="M21" s="40" t="s">
        <v>28</v>
      </c>
      <c r="N21" s="49"/>
      <c r="O21" s="35" t="s">
        <v>21</v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">
        <v>37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">
        <v>21</v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21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8" t="s">
        <v>198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182</v>
      </c>
      <c r="E29" s="49"/>
      <c r="F29" s="49"/>
      <c r="G29" s="49"/>
      <c r="H29" s="49"/>
      <c r="I29" s="49"/>
      <c r="J29" s="49"/>
      <c r="K29" s="49"/>
      <c r="L29" s="49"/>
      <c r="M29" s="47">
        <f>N99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9" t="s">
        <v>41</v>
      </c>
      <c r="E31" s="49"/>
      <c r="F31" s="49"/>
      <c r="G31" s="49"/>
      <c r="H31" s="49"/>
      <c r="I31" s="49"/>
      <c r="J31" s="49"/>
      <c r="K31" s="49"/>
      <c r="L31" s="49"/>
      <c r="M31" s="170">
        <f>ROUND(M28+M29,2)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42</v>
      </c>
      <c r="E33" s="56" t="s">
        <v>43</v>
      </c>
      <c r="F33" s="57">
        <v>0.21</v>
      </c>
      <c r="G33" s="171" t="s">
        <v>44</v>
      </c>
      <c r="H33" s="172">
        <f>(SUM(BE99:BE106)+SUM(BE125:BE207))</f>
        <v>0</v>
      </c>
      <c r="I33" s="49"/>
      <c r="J33" s="49"/>
      <c r="K33" s="49"/>
      <c r="L33" s="49"/>
      <c r="M33" s="172">
        <f>ROUND((SUM(BE99:BE106)+SUM(BE125:BE207)),2)*F33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45</v>
      </c>
      <c r="F34" s="57">
        <v>0.15</v>
      </c>
      <c r="G34" s="171" t="s">
        <v>44</v>
      </c>
      <c r="H34" s="172">
        <f>(SUM(BF99:BF106)+SUM(BF125:BF207))</f>
        <v>0</v>
      </c>
      <c r="I34" s="49"/>
      <c r="J34" s="49"/>
      <c r="K34" s="49"/>
      <c r="L34" s="49"/>
      <c r="M34" s="172">
        <f>ROUND((SUM(BF99:BF106)+SUM(BF125:BF207)),2)*F34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46</v>
      </c>
      <c r="F35" s="57">
        <v>0.21</v>
      </c>
      <c r="G35" s="171" t="s">
        <v>44</v>
      </c>
      <c r="H35" s="172">
        <f>(SUM(BG99:BG106)+SUM(BG125:BG207))</f>
        <v>0</v>
      </c>
      <c r="I35" s="49"/>
      <c r="J35" s="49"/>
      <c r="K35" s="49"/>
      <c r="L35" s="49"/>
      <c r="M35" s="172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47</v>
      </c>
      <c r="F36" s="57">
        <v>0.15</v>
      </c>
      <c r="G36" s="171" t="s">
        <v>44</v>
      </c>
      <c r="H36" s="172">
        <f>(SUM(BH99:BH106)+SUM(BH125:BH207))</f>
        <v>0</v>
      </c>
      <c r="I36" s="49"/>
      <c r="J36" s="49"/>
      <c r="K36" s="49"/>
      <c r="L36" s="49"/>
      <c r="M36" s="172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48</v>
      </c>
      <c r="F37" s="57">
        <v>0</v>
      </c>
      <c r="G37" s="171" t="s">
        <v>44</v>
      </c>
      <c r="H37" s="172">
        <f>(SUM(BI99:BI106)+SUM(BI125:BI207))</f>
        <v>0</v>
      </c>
      <c r="I37" s="49"/>
      <c r="J37" s="49"/>
      <c r="K37" s="49"/>
      <c r="L37" s="49"/>
      <c r="M37" s="172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61"/>
      <c r="D39" s="173" t="s">
        <v>49</v>
      </c>
      <c r="E39" s="105"/>
      <c r="F39" s="105"/>
      <c r="G39" s="174" t="s">
        <v>50</v>
      </c>
      <c r="H39" s="175" t="s">
        <v>51</v>
      </c>
      <c r="I39" s="105"/>
      <c r="J39" s="105"/>
      <c r="K39" s="105"/>
      <c r="L39" s="176">
        <f>SUM(M31:M37)</f>
        <v>0</v>
      </c>
      <c r="M39" s="176"/>
      <c r="N39" s="176"/>
      <c r="O39" s="176"/>
      <c r="P39" s="177"/>
      <c r="Q39" s="161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52</v>
      </c>
      <c r="E50" s="69"/>
      <c r="F50" s="69"/>
      <c r="G50" s="69"/>
      <c r="H50" s="70"/>
      <c r="I50" s="49"/>
      <c r="J50" s="68" t="s">
        <v>53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54</v>
      </c>
      <c r="E59" s="74"/>
      <c r="F59" s="74"/>
      <c r="G59" s="75" t="s">
        <v>55</v>
      </c>
      <c r="H59" s="76"/>
      <c r="I59" s="49"/>
      <c r="J59" s="73" t="s">
        <v>54</v>
      </c>
      <c r="K59" s="74"/>
      <c r="L59" s="74"/>
      <c r="M59" s="74"/>
      <c r="N59" s="75" t="s">
        <v>55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56</v>
      </c>
      <c r="E61" s="69"/>
      <c r="F61" s="69"/>
      <c r="G61" s="69"/>
      <c r="H61" s="70"/>
      <c r="I61" s="49"/>
      <c r="J61" s="68" t="s">
        <v>57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54</v>
      </c>
      <c r="E70" s="74"/>
      <c r="F70" s="74"/>
      <c r="G70" s="75" t="s">
        <v>55</v>
      </c>
      <c r="H70" s="76"/>
      <c r="I70" s="49"/>
      <c r="J70" s="73" t="s">
        <v>54</v>
      </c>
      <c r="K70" s="74"/>
      <c r="L70" s="74"/>
      <c r="M70" s="74"/>
      <c r="N70" s="75" t="s">
        <v>55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</row>
    <row r="76" spans="2:21" s="1" customFormat="1" ht="36.95" customHeight="1">
      <c r="B76" s="48"/>
      <c r="C76" s="29" t="s">
        <v>199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81"/>
      <c r="U76" s="181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81"/>
      <c r="U77" s="181"/>
    </row>
    <row r="78" spans="2:21" s="1" customFormat="1" ht="30" customHeight="1">
      <c r="B78" s="48"/>
      <c r="C78" s="40" t="s">
        <v>18</v>
      </c>
      <c r="D78" s="49"/>
      <c r="E78" s="49"/>
      <c r="F78" s="165" t="str">
        <f>F6</f>
        <v>Neratovice - úprava přechodů na komunikacích II/101 a III/0099, zvýšení bezpečnosti chodců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81"/>
      <c r="U78" s="181"/>
    </row>
    <row r="79" spans="2:21" ht="30" customHeight="1">
      <c r="B79" s="28"/>
      <c r="C79" s="40" t="s">
        <v>194</v>
      </c>
      <c r="D79" s="33"/>
      <c r="E79" s="33"/>
      <c r="F79" s="165" t="s">
        <v>647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  <c r="T79" s="182"/>
      <c r="U79" s="182"/>
    </row>
    <row r="80" spans="2:21" s="1" customFormat="1" ht="36.95" customHeight="1">
      <c r="B80" s="48"/>
      <c r="C80" s="87" t="s">
        <v>196</v>
      </c>
      <c r="D80" s="49"/>
      <c r="E80" s="49"/>
      <c r="F80" s="89" t="str">
        <f>F8</f>
        <v>04-2 - SO 104 - část Město Neratovice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81"/>
      <c r="U80" s="181"/>
    </row>
    <row r="81" spans="2:2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81"/>
      <c r="U81" s="181"/>
    </row>
    <row r="82" spans="2:21" s="1" customFormat="1" ht="18" customHeight="1">
      <c r="B82" s="48"/>
      <c r="C82" s="40" t="s">
        <v>23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25</v>
      </c>
      <c r="L82" s="49"/>
      <c r="M82" s="92" t="str">
        <f>IF(O10="","",O10)</f>
        <v>6. 11. 2017</v>
      </c>
      <c r="N82" s="92"/>
      <c r="O82" s="92"/>
      <c r="P82" s="92"/>
      <c r="Q82" s="49"/>
      <c r="R82" s="50"/>
      <c r="T82" s="181"/>
      <c r="U82" s="181"/>
    </row>
    <row r="83" spans="2:21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T83" s="181"/>
      <c r="U83" s="181"/>
    </row>
    <row r="84" spans="2:21" s="1" customFormat="1" ht="13.5">
      <c r="B84" s="48"/>
      <c r="C84" s="40" t="s">
        <v>27</v>
      </c>
      <c r="D84" s="49"/>
      <c r="E84" s="49"/>
      <c r="F84" s="35" t="str">
        <f>E13</f>
        <v>Město Neratovice</v>
      </c>
      <c r="G84" s="49"/>
      <c r="H84" s="49"/>
      <c r="I84" s="49"/>
      <c r="J84" s="49"/>
      <c r="K84" s="40" t="s">
        <v>33</v>
      </c>
      <c r="L84" s="49"/>
      <c r="M84" s="35" t="str">
        <f>E19</f>
        <v>NOZA s.r.o.Kladno</v>
      </c>
      <c r="N84" s="35"/>
      <c r="O84" s="35"/>
      <c r="P84" s="35"/>
      <c r="Q84" s="35"/>
      <c r="R84" s="50"/>
      <c r="T84" s="181"/>
      <c r="U84" s="181"/>
    </row>
    <row r="85" spans="2:21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36</v>
      </c>
      <c r="L85" s="49"/>
      <c r="M85" s="35" t="str">
        <f>E22</f>
        <v>Neubauerová Soňa, SK-Projekt Ostrov</v>
      </c>
      <c r="N85" s="35"/>
      <c r="O85" s="35"/>
      <c r="P85" s="35"/>
      <c r="Q85" s="35"/>
      <c r="R85" s="50"/>
      <c r="T85" s="181"/>
      <c r="U85" s="181"/>
    </row>
    <row r="86" spans="2:21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81"/>
      <c r="U86" s="181"/>
    </row>
    <row r="87" spans="2:21" s="1" customFormat="1" ht="29.25" customHeight="1">
      <c r="B87" s="48"/>
      <c r="C87" s="183" t="s">
        <v>200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83" t="s">
        <v>201</v>
      </c>
      <c r="O87" s="161"/>
      <c r="P87" s="161"/>
      <c r="Q87" s="161"/>
      <c r="R87" s="50"/>
      <c r="T87" s="181"/>
      <c r="U87" s="181"/>
    </row>
    <row r="88" spans="2:21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T88" s="181"/>
      <c r="U88" s="181"/>
    </row>
    <row r="89" spans="2:47" s="1" customFormat="1" ht="29.25" customHeight="1">
      <c r="B89" s="48"/>
      <c r="C89" s="184" t="s">
        <v>202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15">
        <f>N125</f>
        <v>0</v>
      </c>
      <c r="O89" s="185"/>
      <c r="P89" s="185"/>
      <c r="Q89" s="185"/>
      <c r="R89" s="50"/>
      <c r="T89" s="181"/>
      <c r="U89" s="181"/>
      <c r="AU89" s="24" t="s">
        <v>203</v>
      </c>
    </row>
    <row r="90" spans="2:21" s="7" customFormat="1" ht="24.95" customHeight="1">
      <c r="B90" s="186"/>
      <c r="C90" s="187"/>
      <c r="D90" s="188" t="s">
        <v>204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9">
        <f>N126</f>
        <v>0</v>
      </c>
      <c r="O90" s="187"/>
      <c r="P90" s="187"/>
      <c r="Q90" s="187"/>
      <c r="R90" s="190"/>
      <c r="T90" s="191"/>
      <c r="U90" s="191"/>
    </row>
    <row r="91" spans="2:21" s="8" customFormat="1" ht="19.9" customHeight="1">
      <c r="B91" s="192"/>
      <c r="C91" s="136"/>
      <c r="D91" s="149" t="s">
        <v>205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8">
        <f>N127</f>
        <v>0</v>
      </c>
      <c r="O91" s="136"/>
      <c r="P91" s="136"/>
      <c r="Q91" s="136"/>
      <c r="R91" s="193"/>
      <c r="T91" s="194"/>
      <c r="U91" s="194"/>
    </row>
    <row r="92" spans="2:21" s="8" customFormat="1" ht="19.9" customHeight="1">
      <c r="B92" s="192"/>
      <c r="C92" s="136"/>
      <c r="D92" s="149" t="s">
        <v>206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38">
        <f>N131</f>
        <v>0</v>
      </c>
      <c r="O92" s="136"/>
      <c r="P92" s="136"/>
      <c r="Q92" s="136"/>
      <c r="R92" s="193"/>
      <c r="T92" s="194"/>
      <c r="U92" s="194"/>
    </row>
    <row r="93" spans="2:21" s="8" customFormat="1" ht="19.9" customHeight="1">
      <c r="B93" s="192"/>
      <c r="C93" s="136"/>
      <c r="D93" s="149" t="s">
        <v>207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8">
        <f>N143</f>
        <v>0</v>
      </c>
      <c r="O93" s="136"/>
      <c r="P93" s="136"/>
      <c r="Q93" s="136"/>
      <c r="R93" s="193"/>
      <c r="T93" s="194"/>
      <c r="U93" s="194"/>
    </row>
    <row r="94" spans="2:21" s="8" customFormat="1" ht="19.9" customHeight="1">
      <c r="B94" s="192"/>
      <c r="C94" s="136"/>
      <c r="D94" s="149" t="s">
        <v>208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8">
        <f>N163</f>
        <v>0</v>
      </c>
      <c r="O94" s="136"/>
      <c r="P94" s="136"/>
      <c r="Q94" s="136"/>
      <c r="R94" s="193"/>
      <c r="T94" s="194"/>
      <c r="U94" s="194"/>
    </row>
    <row r="95" spans="2:21" s="8" customFormat="1" ht="19.9" customHeight="1">
      <c r="B95" s="192"/>
      <c r="C95" s="136"/>
      <c r="D95" s="149" t="s">
        <v>374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8">
        <f>N180</f>
        <v>0</v>
      </c>
      <c r="O95" s="136"/>
      <c r="P95" s="136"/>
      <c r="Q95" s="136"/>
      <c r="R95" s="193"/>
      <c r="T95" s="194"/>
      <c r="U95" s="194"/>
    </row>
    <row r="96" spans="2:21" s="8" customFormat="1" ht="19.9" customHeight="1">
      <c r="B96" s="192"/>
      <c r="C96" s="136"/>
      <c r="D96" s="149" t="s">
        <v>210</v>
      </c>
      <c r="E96" s="136"/>
      <c r="F96" s="136"/>
      <c r="G96" s="136"/>
      <c r="H96" s="136"/>
      <c r="I96" s="136"/>
      <c r="J96" s="136"/>
      <c r="K96" s="136"/>
      <c r="L96" s="136"/>
      <c r="M96" s="136"/>
      <c r="N96" s="138">
        <f>N191</f>
        <v>0</v>
      </c>
      <c r="O96" s="136"/>
      <c r="P96" s="136"/>
      <c r="Q96" s="136"/>
      <c r="R96" s="193"/>
      <c r="T96" s="194"/>
      <c r="U96" s="194"/>
    </row>
    <row r="97" spans="2:21" s="7" customFormat="1" ht="24.95" customHeight="1">
      <c r="B97" s="186"/>
      <c r="C97" s="187"/>
      <c r="D97" s="188" t="s">
        <v>375</v>
      </c>
      <c r="E97" s="187"/>
      <c r="F97" s="187"/>
      <c r="G97" s="187"/>
      <c r="H97" s="187"/>
      <c r="I97" s="187"/>
      <c r="J97" s="187"/>
      <c r="K97" s="187"/>
      <c r="L97" s="187"/>
      <c r="M97" s="187"/>
      <c r="N97" s="189">
        <f>N201</f>
        <v>0</v>
      </c>
      <c r="O97" s="187"/>
      <c r="P97" s="187"/>
      <c r="Q97" s="187"/>
      <c r="R97" s="190"/>
      <c r="T97" s="191"/>
      <c r="U97" s="191"/>
    </row>
    <row r="98" spans="2:21" s="1" customFormat="1" ht="21.8" customHeight="1"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50"/>
      <c r="T98" s="181"/>
      <c r="U98" s="181"/>
    </row>
    <row r="99" spans="2:21" s="1" customFormat="1" ht="29.25" customHeight="1">
      <c r="B99" s="48"/>
      <c r="C99" s="184" t="s">
        <v>213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185">
        <f>ROUND(N100+N101+N102+N103+N104+N105,2)</f>
        <v>0</v>
      </c>
      <c r="O99" s="195"/>
      <c r="P99" s="195"/>
      <c r="Q99" s="195"/>
      <c r="R99" s="50"/>
      <c r="T99" s="196"/>
      <c r="U99" s="197" t="s">
        <v>42</v>
      </c>
    </row>
    <row r="100" spans="2:65" s="1" customFormat="1" ht="18" customHeight="1">
      <c r="B100" s="48"/>
      <c r="C100" s="49"/>
      <c r="D100" s="155" t="s">
        <v>214</v>
      </c>
      <c r="E100" s="149"/>
      <c r="F100" s="149"/>
      <c r="G100" s="149"/>
      <c r="H100" s="149"/>
      <c r="I100" s="49"/>
      <c r="J100" s="49"/>
      <c r="K100" s="49"/>
      <c r="L100" s="49"/>
      <c r="M100" s="49"/>
      <c r="N100" s="150">
        <f>ROUND(N89*T100,2)</f>
        <v>0</v>
      </c>
      <c r="O100" s="138"/>
      <c r="P100" s="138"/>
      <c r="Q100" s="138"/>
      <c r="R100" s="50"/>
      <c r="S100" s="198"/>
      <c r="T100" s="199"/>
      <c r="U100" s="200" t="s">
        <v>43</v>
      </c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201" t="s">
        <v>215</v>
      </c>
      <c r="AZ100" s="198"/>
      <c r="BA100" s="198"/>
      <c r="BB100" s="198"/>
      <c r="BC100" s="198"/>
      <c r="BD100" s="198"/>
      <c r="BE100" s="202">
        <f>IF(U100="základní",N100,0)</f>
        <v>0</v>
      </c>
      <c r="BF100" s="202">
        <f>IF(U100="snížená",N100,0)</f>
        <v>0</v>
      </c>
      <c r="BG100" s="202">
        <f>IF(U100="zákl. přenesená",N100,0)</f>
        <v>0</v>
      </c>
      <c r="BH100" s="202">
        <f>IF(U100="sníž. přenesená",N100,0)</f>
        <v>0</v>
      </c>
      <c r="BI100" s="202">
        <f>IF(U100="nulová",N100,0)</f>
        <v>0</v>
      </c>
      <c r="BJ100" s="201" t="s">
        <v>85</v>
      </c>
      <c r="BK100" s="198"/>
      <c r="BL100" s="198"/>
      <c r="BM100" s="198"/>
    </row>
    <row r="101" spans="2:65" s="1" customFormat="1" ht="18" customHeight="1">
      <c r="B101" s="48"/>
      <c r="C101" s="49"/>
      <c r="D101" s="155" t="s">
        <v>216</v>
      </c>
      <c r="E101" s="149"/>
      <c r="F101" s="149"/>
      <c r="G101" s="149"/>
      <c r="H101" s="149"/>
      <c r="I101" s="49"/>
      <c r="J101" s="49"/>
      <c r="K101" s="49"/>
      <c r="L101" s="49"/>
      <c r="M101" s="49"/>
      <c r="N101" s="150">
        <f>ROUND(N89*T101,2)</f>
        <v>0</v>
      </c>
      <c r="O101" s="138"/>
      <c r="P101" s="138"/>
      <c r="Q101" s="138"/>
      <c r="R101" s="50"/>
      <c r="S101" s="198"/>
      <c r="T101" s="199"/>
      <c r="U101" s="200" t="s">
        <v>43</v>
      </c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201" t="s">
        <v>215</v>
      </c>
      <c r="AZ101" s="198"/>
      <c r="BA101" s="198"/>
      <c r="BB101" s="198"/>
      <c r="BC101" s="198"/>
      <c r="BD101" s="198"/>
      <c r="BE101" s="202">
        <f>IF(U101="základní",N101,0)</f>
        <v>0</v>
      </c>
      <c r="BF101" s="202">
        <f>IF(U101="snížená",N101,0)</f>
        <v>0</v>
      </c>
      <c r="BG101" s="202">
        <f>IF(U101="zákl. přenesená",N101,0)</f>
        <v>0</v>
      </c>
      <c r="BH101" s="202">
        <f>IF(U101="sníž. přenesená",N101,0)</f>
        <v>0</v>
      </c>
      <c r="BI101" s="202">
        <f>IF(U101="nulová",N101,0)</f>
        <v>0</v>
      </c>
      <c r="BJ101" s="201" t="s">
        <v>85</v>
      </c>
      <c r="BK101" s="198"/>
      <c r="BL101" s="198"/>
      <c r="BM101" s="198"/>
    </row>
    <row r="102" spans="2:65" s="1" customFormat="1" ht="18" customHeight="1">
      <c r="B102" s="48"/>
      <c r="C102" s="49"/>
      <c r="D102" s="155" t="s">
        <v>217</v>
      </c>
      <c r="E102" s="149"/>
      <c r="F102" s="149"/>
      <c r="G102" s="149"/>
      <c r="H102" s="149"/>
      <c r="I102" s="49"/>
      <c r="J102" s="49"/>
      <c r="K102" s="49"/>
      <c r="L102" s="49"/>
      <c r="M102" s="49"/>
      <c r="N102" s="150">
        <f>ROUND(N89*T102,2)</f>
        <v>0</v>
      </c>
      <c r="O102" s="138"/>
      <c r="P102" s="138"/>
      <c r="Q102" s="138"/>
      <c r="R102" s="50"/>
      <c r="S102" s="198"/>
      <c r="T102" s="199"/>
      <c r="U102" s="200" t="s">
        <v>43</v>
      </c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201" t="s">
        <v>215</v>
      </c>
      <c r="AZ102" s="198"/>
      <c r="BA102" s="198"/>
      <c r="BB102" s="198"/>
      <c r="BC102" s="198"/>
      <c r="BD102" s="198"/>
      <c r="BE102" s="202">
        <f>IF(U102="základní",N102,0)</f>
        <v>0</v>
      </c>
      <c r="BF102" s="202">
        <f>IF(U102="snížená",N102,0)</f>
        <v>0</v>
      </c>
      <c r="BG102" s="202">
        <f>IF(U102="zákl. přenesená",N102,0)</f>
        <v>0</v>
      </c>
      <c r="BH102" s="202">
        <f>IF(U102="sníž. přenesená",N102,0)</f>
        <v>0</v>
      </c>
      <c r="BI102" s="202">
        <f>IF(U102="nulová",N102,0)</f>
        <v>0</v>
      </c>
      <c r="BJ102" s="201" t="s">
        <v>85</v>
      </c>
      <c r="BK102" s="198"/>
      <c r="BL102" s="198"/>
      <c r="BM102" s="198"/>
    </row>
    <row r="103" spans="2:65" s="1" customFormat="1" ht="18" customHeight="1">
      <c r="B103" s="48"/>
      <c r="C103" s="49"/>
      <c r="D103" s="155" t="s">
        <v>218</v>
      </c>
      <c r="E103" s="149"/>
      <c r="F103" s="149"/>
      <c r="G103" s="149"/>
      <c r="H103" s="149"/>
      <c r="I103" s="49"/>
      <c r="J103" s="49"/>
      <c r="K103" s="49"/>
      <c r="L103" s="49"/>
      <c r="M103" s="49"/>
      <c r="N103" s="150">
        <f>ROUND(N89*T103,2)</f>
        <v>0</v>
      </c>
      <c r="O103" s="138"/>
      <c r="P103" s="138"/>
      <c r="Q103" s="138"/>
      <c r="R103" s="50"/>
      <c r="S103" s="198"/>
      <c r="T103" s="199"/>
      <c r="U103" s="200" t="s">
        <v>43</v>
      </c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201" t="s">
        <v>215</v>
      </c>
      <c r="AZ103" s="198"/>
      <c r="BA103" s="198"/>
      <c r="BB103" s="198"/>
      <c r="BC103" s="198"/>
      <c r="BD103" s="198"/>
      <c r="BE103" s="202">
        <f>IF(U103="základní",N103,0)</f>
        <v>0</v>
      </c>
      <c r="BF103" s="202">
        <f>IF(U103="snížená",N103,0)</f>
        <v>0</v>
      </c>
      <c r="BG103" s="202">
        <f>IF(U103="zákl. přenesená",N103,0)</f>
        <v>0</v>
      </c>
      <c r="BH103" s="202">
        <f>IF(U103="sníž. přenesená",N103,0)</f>
        <v>0</v>
      </c>
      <c r="BI103" s="202">
        <f>IF(U103="nulová",N103,0)</f>
        <v>0</v>
      </c>
      <c r="BJ103" s="201" t="s">
        <v>85</v>
      </c>
      <c r="BK103" s="198"/>
      <c r="BL103" s="198"/>
      <c r="BM103" s="198"/>
    </row>
    <row r="104" spans="2:65" s="1" customFormat="1" ht="18" customHeight="1">
      <c r="B104" s="48"/>
      <c r="C104" s="49"/>
      <c r="D104" s="155" t="s">
        <v>219</v>
      </c>
      <c r="E104" s="149"/>
      <c r="F104" s="149"/>
      <c r="G104" s="149"/>
      <c r="H104" s="149"/>
      <c r="I104" s="49"/>
      <c r="J104" s="49"/>
      <c r="K104" s="49"/>
      <c r="L104" s="49"/>
      <c r="M104" s="49"/>
      <c r="N104" s="150">
        <f>ROUND(N89*T104,2)</f>
        <v>0</v>
      </c>
      <c r="O104" s="138"/>
      <c r="P104" s="138"/>
      <c r="Q104" s="138"/>
      <c r="R104" s="50"/>
      <c r="S104" s="198"/>
      <c r="T104" s="199"/>
      <c r="U104" s="200" t="s">
        <v>43</v>
      </c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201" t="s">
        <v>215</v>
      </c>
      <c r="AZ104" s="198"/>
      <c r="BA104" s="198"/>
      <c r="BB104" s="198"/>
      <c r="BC104" s="198"/>
      <c r="BD104" s="198"/>
      <c r="BE104" s="202">
        <f>IF(U104="základní",N104,0)</f>
        <v>0</v>
      </c>
      <c r="BF104" s="202">
        <f>IF(U104="snížená",N104,0)</f>
        <v>0</v>
      </c>
      <c r="BG104" s="202">
        <f>IF(U104="zákl. přenesená",N104,0)</f>
        <v>0</v>
      </c>
      <c r="BH104" s="202">
        <f>IF(U104="sníž. přenesená",N104,0)</f>
        <v>0</v>
      </c>
      <c r="BI104" s="202">
        <f>IF(U104="nulová",N104,0)</f>
        <v>0</v>
      </c>
      <c r="BJ104" s="201" t="s">
        <v>85</v>
      </c>
      <c r="BK104" s="198"/>
      <c r="BL104" s="198"/>
      <c r="BM104" s="198"/>
    </row>
    <row r="105" spans="2:65" s="1" customFormat="1" ht="18" customHeight="1">
      <c r="B105" s="48"/>
      <c r="C105" s="49"/>
      <c r="D105" s="149" t="s">
        <v>220</v>
      </c>
      <c r="E105" s="49"/>
      <c r="F105" s="49"/>
      <c r="G105" s="49"/>
      <c r="H105" s="49"/>
      <c r="I105" s="49"/>
      <c r="J105" s="49"/>
      <c r="K105" s="49"/>
      <c r="L105" s="49"/>
      <c r="M105" s="49"/>
      <c r="N105" s="150">
        <f>ROUND(N89*T105,2)</f>
        <v>0</v>
      </c>
      <c r="O105" s="138"/>
      <c r="P105" s="138"/>
      <c r="Q105" s="138"/>
      <c r="R105" s="50"/>
      <c r="S105" s="198"/>
      <c r="T105" s="203"/>
      <c r="U105" s="204" t="s">
        <v>43</v>
      </c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201" t="s">
        <v>221</v>
      </c>
      <c r="AZ105" s="198"/>
      <c r="BA105" s="198"/>
      <c r="BB105" s="198"/>
      <c r="BC105" s="198"/>
      <c r="BD105" s="198"/>
      <c r="BE105" s="202">
        <f>IF(U105="základní",N105,0)</f>
        <v>0</v>
      </c>
      <c r="BF105" s="202">
        <f>IF(U105="snížená",N105,0)</f>
        <v>0</v>
      </c>
      <c r="BG105" s="202">
        <f>IF(U105="zákl. přenesená",N105,0)</f>
        <v>0</v>
      </c>
      <c r="BH105" s="202">
        <f>IF(U105="sníž. přenesená",N105,0)</f>
        <v>0</v>
      </c>
      <c r="BI105" s="202">
        <f>IF(U105="nulová",N105,0)</f>
        <v>0</v>
      </c>
      <c r="BJ105" s="201" t="s">
        <v>85</v>
      </c>
      <c r="BK105" s="198"/>
      <c r="BL105" s="198"/>
      <c r="BM105" s="198"/>
    </row>
    <row r="106" spans="2:21" s="1" customFormat="1" ht="13.5"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50"/>
      <c r="T106" s="181"/>
      <c r="U106" s="181"/>
    </row>
    <row r="107" spans="2:21" s="1" customFormat="1" ht="29.25" customHeight="1">
      <c r="B107" s="48"/>
      <c r="C107" s="160" t="s">
        <v>187</v>
      </c>
      <c r="D107" s="161"/>
      <c r="E107" s="161"/>
      <c r="F107" s="161"/>
      <c r="G107" s="161"/>
      <c r="H107" s="161"/>
      <c r="I107" s="161"/>
      <c r="J107" s="161"/>
      <c r="K107" s="161"/>
      <c r="L107" s="162">
        <f>ROUND(SUM(N89+N99),2)</f>
        <v>0</v>
      </c>
      <c r="M107" s="162"/>
      <c r="N107" s="162"/>
      <c r="O107" s="162"/>
      <c r="P107" s="162"/>
      <c r="Q107" s="162"/>
      <c r="R107" s="50"/>
      <c r="T107" s="181"/>
      <c r="U107" s="181"/>
    </row>
    <row r="108" spans="2:21" s="1" customFormat="1" ht="6.95" customHeight="1">
      <c r="B108" s="77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9"/>
      <c r="T108" s="181"/>
      <c r="U108" s="181"/>
    </row>
    <row r="112" spans="2:18" s="1" customFormat="1" ht="6.95" customHeight="1">
      <c r="B112" s="80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2"/>
    </row>
    <row r="113" spans="2:18" s="1" customFormat="1" ht="36.95" customHeight="1">
      <c r="B113" s="48"/>
      <c r="C113" s="29" t="s">
        <v>222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pans="2:18" s="1" customFormat="1" ht="6.95" customHeight="1"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spans="2:18" s="1" customFormat="1" ht="30" customHeight="1">
      <c r="B115" s="48"/>
      <c r="C115" s="40" t="s">
        <v>18</v>
      </c>
      <c r="D115" s="49"/>
      <c r="E115" s="49"/>
      <c r="F115" s="165" t="str">
        <f>F6</f>
        <v>Neratovice - úprava přechodů na komunikacích II/101 a III/0099, zvýšení bezpečnosti chodců</v>
      </c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9"/>
      <c r="R115" s="50"/>
    </row>
    <row r="116" spans="2:18" ht="30" customHeight="1">
      <c r="B116" s="28"/>
      <c r="C116" s="40" t="s">
        <v>194</v>
      </c>
      <c r="D116" s="33"/>
      <c r="E116" s="33"/>
      <c r="F116" s="165" t="s">
        <v>647</v>
      </c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1"/>
    </row>
    <row r="117" spans="2:18" s="1" customFormat="1" ht="36.95" customHeight="1">
      <c r="B117" s="48"/>
      <c r="C117" s="87" t="s">
        <v>196</v>
      </c>
      <c r="D117" s="49"/>
      <c r="E117" s="49"/>
      <c r="F117" s="89" t="str">
        <f>F8</f>
        <v>04-2 - SO 104 - část Město Neratovice</v>
      </c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50"/>
    </row>
    <row r="118" spans="2:18" s="1" customFormat="1" ht="6.95" customHeight="1"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50"/>
    </row>
    <row r="119" spans="2:18" s="1" customFormat="1" ht="18" customHeight="1">
      <c r="B119" s="48"/>
      <c r="C119" s="40" t="s">
        <v>23</v>
      </c>
      <c r="D119" s="49"/>
      <c r="E119" s="49"/>
      <c r="F119" s="35" t="str">
        <f>F10</f>
        <v xml:space="preserve"> </v>
      </c>
      <c r="G119" s="49"/>
      <c r="H119" s="49"/>
      <c r="I119" s="49"/>
      <c r="J119" s="49"/>
      <c r="K119" s="40" t="s">
        <v>25</v>
      </c>
      <c r="L119" s="49"/>
      <c r="M119" s="92" t="str">
        <f>IF(O10="","",O10)</f>
        <v>6. 11. 2017</v>
      </c>
      <c r="N119" s="92"/>
      <c r="O119" s="92"/>
      <c r="P119" s="92"/>
      <c r="Q119" s="49"/>
      <c r="R119" s="50"/>
    </row>
    <row r="120" spans="2:18" s="1" customFormat="1" ht="6.95" customHeight="1"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50"/>
    </row>
    <row r="121" spans="2:18" s="1" customFormat="1" ht="13.5">
      <c r="B121" s="48"/>
      <c r="C121" s="40" t="s">
        <v>27</v>
      </c>
      <c r="D121" s="49"/>
      <c r="E121" s="49"/>
      <c r="F121" s="35" t="str">
        <f>E13</f>
        <v>Město Neratovice</v>
      </c>
      <c r="G121" s="49"/>
      <c r="H121" s="49"/>
      <c r="I121" s="49"/>
      <c r="J121" s="49"/>
      <c r="K121" s="40" t="s">
        <v>33</v>
      </c>
      <c r="L121" s="49"/>
      <c r="M121" s="35" t="str">
        <f>E19</f>
        <v>NOZA s.r.o.Kladno</v>
      </c>
      <c r="N121" s="35"/>
      <c r="O121" s="35"/>
      <c r="P121" s="35"/>
      <c r="Q121" s="35"/>
      <c r="R121" s="50"/>
    </row>
    <row r="122" spans="2:18" s="1" customFormat="1" ht="14.4" customHeight="1">
      <c r="B122" s="48"/>
      <c r="C122" s="40" t="s">
        <v>31</v>
      </c>
      <c r="D122" s="49"/>
      <c r="E122" s="49"/>
      <c r="F122" s="35" t="str">
        <f>IF(E16="","",E16)</f>
        <v>Vyplň údaj</v>
      </c>
      <c r="G122" s="49"/>
      <c r="H122" s="49"/>
      <c r="I122" s="49"/>
      <c r="J122" s="49"/>
      <c r="K122" s="40" t="s">
        <v>36</v>
      </c>
      <c r="L122" s="49"/>
      <c r="M122" s="35" t="str">
        <f>E22</f>
        <v>Neubauerová Soňa, SK-Projekt Ostrov</v>
      </c>
      <c r="N122" s="35"/>
      <c r="O122" s="35"/>
      <c r="P122" s="35"/>
      <c r="Q122" s="35"/>
      <c r="R122" s="50"/>
    </row>
    <row r="123" spans="2:18" s="1" customFormat="1" ht="10.3" customHeight="1"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50"/>
    </row>
    <row r="124" spans="2:27" s="9" customFormat="1" ht="29.25" customHeight="1">
      <c r="B124" s="205"/>
      <c r="C124" s="206" t="s">
        <v>223</v>
      </c>
      <c r="D124" s="207" t="s">
        <v>224</v>
      </c>
      <c r="E124" s="207" t="s">
        <v>60</v>
      </c>
      <c r="F124" s="207" t="s">
        <v>225</v>
      </c>
      <c r="G124" s="207"/>
      <c r="H124" s="207"/>
      <c r="I124" s="207"/>
      <c r="J124" s="207" t="s">
        <v>226</v>
      </c>
      <c r="K124" s="207" t="s">
        <v>227</v>
      </c>
      <c r="L124" s="207" t="s">
        <v>228</v>
      </c>
      <c r="M124" s="207"/>
      <c r="N124" s="207" t="s">
        <v>201</v>
      </c>
      <c r="O124" s="207"/>
      <c r="P124" s="207"/>
      <c r="Q124" s="208"/>
      <c r="R124" s="209"/>
      <c r="T124" s="108" t="s">
        <v>229</v>
      </c>
      <c r="U124" s="109" t="s">
        <v>42</v>
      </c>
      <c r="V124" s="109" t="s">
        <v>230</v>
      </c>
      <c r="W124" s="109" t="s">
        <v>231</v>
      </c>
      <c r="X124" s="109" t="s">
        <v>232</v>
      </c>
      <c r="Y124" s="109" t="s">
        <v>233</v>
      </c>
      <c r="Z124" s="109" t="s">
        <v>234</v>
      </c>
      <c r="AA124" s="110" t="s">
        <v>235</v>
      </c>
    </row>
    <row r="125" spans="2:63" s="1" customFormat="1" ht="29.25" customHeight="1">
      <c r="B125" s="48"/>
      <c r="C125" s="112" t="s">
        <v>198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210">
        <f>BK125</f>
        <v>0</v>
      </c>
      <c r="O125" s="211"/>
      <c r="P125" s="211"/>
      <c r="Q125" s="211"/>
      <c r="R125" s="50"/>
      <c r="T125" s="111"/>
      <c r="U125" s="69"/>
      <c r="V125" s="69"/>
      <c r="W125" s="212">
        <f>W126+W201+W208</f>
        <v>0</v>
      </c>
      <c r="X125" s="69"/>
      <c r="Y125" s="212">
        <f>Y126+Y201+Y208</f>
        <v>59.87781</v>
      </c>
      <c r="Z125" s="69"/>
      <c r="AA125" s="213">
        <f>AA126+AA201+AA208</f>
        <v>42.486999999999995</v>
      </c>
      <c r="AT125" s="24" t="s">
        <v>77</v>
      </c>
      <c r="AU125" s="24" t="s">
        <v>203</v>
      </c>
      <c r="BK125" s="214">
        <f>BK126+BK201+BK208</f>
        <v>0</v>
      </c>
    </row>
    <row r="126" spans="2:63" s="10" customFormat="1" ht="37.4" customHeight="1">
      <c r="B126" s="215"/>
      <c r="C126" s="216"/>
      <c r="D126" s="217" t="s">
        <v>204</v>
      </c>
      <c r="E126" s="217"/>
      <c r="F126" s="217"/>
      <c r="G126" s="217"/>
      <c r="H126" s="217"/>
      <c r="I126" s="217"/>
      <c r="J126" s="217"/>
      <c r="K126" s="217"/>
      <c r="L126" s="217"/>
      <c r="M126" s="217"/>
      <c r="N126" s="218">
        <f>BK126</f>
        <v>0</v>
      </c>
      <c r="O126" s="189"/>
      <c r="P126" s="189"/>
      <c r="Q126" s="189"/>
      <c r="R126" s="219"/>
      <c r="T126" s="220"/>
      <c r="U126" s="216"/>
      <c r="V126" s="216"/>
      <c r="W126" s="221">
        <f>W127+W131+W143+W163+W180+W191</f>
        <v>0</v>
      </c>
      <c r="X126" s="216"/>
      <c r="Y126" s="221">
        <f>Y127+Y131+Y143+Y163+Y180+Y191</f>
        <v>59.87781</v>
      </c>
      <c r="Z126" s="216"/>
      <c r="AA126" s="222">
        <f>AA127+AA131+AA143+AA163+AA180+AA191</f>
        <v>42.486999999999995</v>
      </c>
      <c r="AR126" s="223" t="s">
        <v>85</v>
      </c>
      <c r="AT126" s="224" t="s">
        <v>77</v>
      </c>
      <c r="AU126" s="224" t="s">
        <v>78</v>
      </c>
      <c r="AY126" s="223" t="s">
        <v>236</v>
      </c>
      <c r="BK126" s="225">
        <f>BK127+BK131+BK143+BK163+BK180+BK191</f>
        <v>0</v>
      </c>
    </row>
    <row r="127" spans="2:63" s="10" customFormat="1" ht="19.9" customHeight="1">
      <c r="B127" s="215"/>
      <c r="C127" s="216"/>
      <c r="D127" s="226" t="s">
        <v>205</v>
      </c>
      <c r="E127" s="226"/>
      <c r="F127" s="226"/>
      <c r="G127" s="226"/>
      <c r="H127" s="226"/>
      <c r="I127" s="226"/>
      <c r="J127" s="226"/>
      <c r="K127" s="226"/>
      <c r="L127" s="226"/>
      <c r="M127" s="226"/>
      <c r="N127" s="227">
        <f>BK127</f>
        <v>0</v>
      </c>
      <c r="O127" s="228"/>
      <c r="P127" s="228"/>
      <c r="Q127" s="228"/>
      <c r="R127" s="219"/>
      <c r="T127" s="220"/>
      <c r="U127" s="216"/>
      <c r="V127" s="216"/>
      <c r="W127" s="221">
        <f>SUM(W128:W130)</f>
        <v>0</v>
      </c>
      <c r="X127" s="216"/>
      <c r="Y127" s="221">
        <f>SUM(Y128:Y130)</f>
        <v>0</v>
      </c>
      <c r="Z127" s="216"/>
      <c r="AA127" s="222">
        <f>SUM(AA128:AA130)</f>
        <v>0</v>
      </c>
      <c r="AR127" s="223" t="s">
        <v>85</v>
      </c>
      <c r="AT127" s="224" t="s">
        <v>77</v>
      </c>
      <c r="AU127" s="224" t="s">
        <v>85</v>
      </c>
      <c r="AY127" s="223" t="s">
        <v>236</v>
      </c>
      <c r="BK127" s="225">
        <f>SUM(BK128:BK130)</f>
        <v>0</v>
      </c>
    </row>
    <row r="128" spans="2:65" s="1" customFormat="1" ht="25.5" customHeight="1">
      <c r="B128" s="48"/>
      <c r="C128" s="229" t="s">
        <v>85</v>
      </c>
      <c r="D128" s="229" t="s">
        <v>237</v>
      </c>
      <c r="E128" s="230" t="s">
        <v>238</v>
      </c>
      <c r="F128" s="231" t="s">
        <v>239</v>
      </c>
      <c r="G128" s="231"/>
      <c r="H128" s="231"/>
      <c r="I128" s="231"/>
      <c r="J128" s="232" t="s">
        <v>240</v>
      </c>
      <c r="K128" s="233">
        <v>87.8</v>
      </c>
      <c r="L128" s="234">
        <v>0</v>
      </c>
      <c r="M128" s="235"/>
      <c r="N128" s="233">
        <f>ROUND(L128*K128,2)</f>
        <v>0</v>
      </c>
      <c r="O128" s="233"/>
      <c r="P128" s="233"/>
      <c r="Q128" s="233"/>
      <c r="R128" s="50"/>
      <c r="T128" s="236" t="s">
        <v>21</v>
      </c>
      <c r="U128" s="58" t="s">
        <v>43</v>
      </c>
      <c r="V128" s="49"/>
      <c r="W128" s="237">
        <f>V128*K128</f>
        <v>0</v>
      </c>
      <c r="X128" s="237">
        <v>0</v>
      </c>
      <c r="Y128" s="237">
        <f>X128*K128</f>
        <v>0</v>
      </c>
      <c r="Z128" s="237">
        <v>0</v>
      </c>
      <c r="AA128" s="238">
        <f>Z128*K128</f>
        <v>0</v>
      </c>
      <c r="AR128" s="24" t="s">
        <v>241</v>
      </c>
      <c r="AT128" s="24" t="s">
        <v>237</v>
      </c>
      <c r="AU128" s="24" t="s">
        <v>90</v>
      </c>
      <c r="AY128" s="24" t="s">
        <v>236</v>
      </c>
      <c r="BE128" s="154">
        <f>IF(U128="základní",N128,0)</f>
        <v>0</v>
      </c>
      <c r="BF128" s="154">
        <f>IF(U128="snížená",N128,0)</f>
        <v>0</v>
      </c>
      <c r="BG128" s="154">
        <f>IF(U128="zákl. přenesená",N128,0)</f>
        <v>0</v>
      </c>
      <c r="BH128" s="154">
        <f>IF(U128="sníž. přenesená",N128,0)</f>
        <v>0</v>
      </c>
      <c r="BI128" s="154">
        <f>IF(U128="nulová",N128,0)</f>
        <v>0</v>
      </c>
      <c r="BJ128" s="24" t="s">
        <v>85</v>
      </c>
      <c r="BK128" s="154">
        <f>ROUND(L128*K128,2)</f>
        <v>0</v>
      </c>
      <c r="BL128" s="24" t="s">
        <v>241</v>
      </c>
      <c r="BM128" s="24" t="s">
        <v>376</v>
      </c>
    </row>
    <row r="129" spans="2:51" s="11" customFormat="1" ht="16.5" customHeight="1">
      <c r="B129" s="239"/>
      <c r="C129" s="240"/>
      <c r="D129" s="240"/>
      <c r="E129" s="241" t="s">
        <v>21</v>
      </c>
      <c r="F129" s="242" t="s">
        <v>243</v>
      </c>
      <c r="G129" s="243"/>
      <c r="H129" s="243"/>
      <c r="I129" s="243"/>
      <c r="J129" s="240"/>
      <c r="K129" s="241" t="s">
        <v>21</v>
      </c>
      <c r="L129" s="240"/>
      <c r="M129" s="240"/>
      <c r="N129" s="240"/>
      <c r="O129" s="240"/>
      <c r="P129" s="240"/>
      <c r="Q129" s="240"/>
      <c r="R129" s="244"/>
      <c r="T129" s="245"/>
      <c r="U129" s="240"/>
      <c r="V129" s="240"/>
      <c r="W129" s="240"/>
      <c r="X129" s="240"/>
      <c r="Y129" s="240"/>
      <c r="Z129" s="240"/>
      <c r="AA129" s="246"/>
      <c r="AT129" s="247" t="s">
        <v>244</v>
      </c>
      <c r="AU129" s="247" t="s">
        <v>90</v>
      </c>
      <c r="AV129" s="11" t="s">
        <v>85</v>
      </c>
      <c r="AW129" s="11" t="s">
        <v>35</v>
      </c>
      <c r="AX129" s="11" t="s">
        <v>78</v>
      </c>
      <c r="AY129" s="247" t="s">
        <v>236</v>
      </c>
    </row>
    <row r="130" spans="2:51" s="12" customFormat="1" ht="16.5" customHeight="1">
      <c r="B130" s="248"/>
      <c r="C130" s="249"/>
      <c r="D130" s="249"/>
      <c r="E130" s="250" t="s">
        <v>21</v>
      </c>
      <c r="F130" s="251" t="s">
        <v>679</v>
      </c>
      <c r="G130" s="249"/>
      <c r="H130" s="249"/>
      <c r="I130" s="249"/>
      <c r="J130" s="249"/>
      <c r="K130" s="252">
        <v>87.8</v>
      </c>
      <c r="L130" s="249"/>
      <c r="M130" s="249"/>
      <c r="N130" s="249"/>
      <c r="O130" s="249"/>
      <c r="P130" s="249"/>
      <c r="Q130" s="249"/>
      <c r="R130" s="253"/>
      <c r="T130" s="254"/>
      <c r="U130" s="249"/>
      <c r="V130" s="249"/>
      <c r="W130" s="249"/>
      <c r="X130" s="249"/>
      <c r="Y130" s="249"/>
      <c r="Z130" s="249"/>
      <c r="AA130" s="255"/>
      <c r="AT130" s="256" t="s">
        <v>244</v>
      </c>
      <c r="AU130" s="256" t="s">
        <v>90</v>
      </c>
      <c r="AV130" s="12" t="s">
        <v>90</v>
      </c>
      <c r="AW130" s="12" t="s">
        <v>35</v>
      </c>
      <c r="AX130" s="12" t="s">
        <v>85</v>
      </c>
      <c r="AY130" s="256" t="s">
        <v>236</v>
      </c>
    </row>
    <row r="131" spans="2:63" s="10" customFormat="1" ht="29.85" customHeight="1">
      <c r="B131" s="215"/>
      <c r="C131" s="216"/>
      <c r="D131" s="226" t="s">
        <v>206</v>
      </c>
      <c r="E131" s="226"/>
      <c r="F131" s="226"/>
      <c r="G131" s="226"/>
      <c r="H131" s="226"/>
      <c r="I131" s="226"/>
      <c r="J131" s="226"/>
      <c r="K131" s="226"/>
      <c r="L131" s="226"/>
      <c r="M131" s="226"/>
      <c r="N131" s="227">
        <f>BK131</f>
        <v>0</v>
      </c>
      <c r="O131" s="228"/>
      <c r="P131" s="228"/>
      <c r="Q131" s="228"/>
      <c r="R131" s="219"/>
      <c r="T131" s="220"/>
      <c r="U131" s="216"/>
      <c r="V131" s="216"/>
      <c r="W131" s="221">
        <f>SUM(W132:W142)</f>
        <v>0</v>
      </c>
      <c r="X131" s="216"/>
      <c r="Y131" s="221">
        <f>SUM(Y132:Y142)</f>
        <v>0</v>
      </c>
      <c r="Z131" s="216"/>
      <c r="AA131" s="222">
        <f>SUM(AA132:AA142)</f>
        <v>42.486999999999995</v>
      </c>
      <c r="AR131" s="223" t="s">
        <v>85</v>
      </c>
      <c r="AT131" s="224" t="s">
        <v>77</v>
      </c>
      <c r="AU131" s="224" t="s">
        <v>85</v>
      </c>
      <c r="AY131" s="223" t="s">
        <v>236</v>
      </c>
      <c r="BK131" s="225">
        <f>SUM(BK132:BK142)</f>
        <v>0</v>
      </c>
    </row>
    <row r="132" spans="2:65" s="1" customFormat="1" ht="25.5" customHeight="1">
      <c r="B132" s="48"/>
      <c r="C132" s="229" t="s">
        <v>90</v>
      </c>
      <c r="D132" s="229" t="s">
        <v>237</v>
      </c>
      <c r="E132" s="230" t="s">
        <v>398</v>
      </c>
      <c r="F132" s="231" t="s">
        <v>399</v>
      </c>
      <c r="G132" s="231"/>
      <c r="H132" s="231"/>
      <c r="I132" s="231"/>
      <c r="J132" s="232" t="s">
        <v>240</v>
      </c>
      <c r="K132" s="233">
        <v>51.5</v>
      </c>
      <c r="L132" s="234">
        <v>0</v>
      </c>
      <c r="M132" s="235"/>
      <c r="N132" s="233">
        <f>ROUND(L132*K132,2)</f>
        <v>0</v>
      </c>
      <c r="O132" s="233"/>
      <c r="P132" s="233"/>
      <c r="Q132" s="233"/>
      <c r="R132" s="50"/>
      <c r="T132" s="236" t="s">
        <v>21</v>
      </c>
      <c r="U132" s="58" t="s">
        <v>43</v>
      </c>
      <c r="V132" s="49"/>
      <c r="W132" s="237">
        <f>V132*K132</f>
        <v>0</v>
      </c>
      <c r="X132" s="237">
        <v>0</v>
      </c>
      <c r="Y132" s="237">
        <f>X132*K132</f>
        <v>0</v>
      </c>
      <c r="Z132" s="237">
        <v>0.26</v>
      </c>
      <c r="AA132" s="238">
        <f>Z132*K132</f>
        <v>13.39</v>
      </c>
      <c r="AR132" s="24" t="s">
        <v>241</v>
      </c>
      <c r="AT132" s="24" t="s">
        <v>237</v>
      </c>
      <c r="AU132" s="24" t="s">
        <v>90</v>
      </c>
      <c r="AY132" s="24" t="s">
        <v>236</v>
      </c>
      <c r="BE132" s="154">
        <f>IF(U132="základní",N132,0)</f>
        <v>0</v>
      </c>
      <c r="BF132" s="154">
        <f>IF(U132="snížená",N132,0)</f>
        <v>0</v>
      </c>
      <c r="BG132" s="154">
        <f>IF(U132="zákl. přenesená",N132,0)</f>
        <v>0</v>
      </c>
      <c r="BH132" s="154">
        <f>IF(U132="sníž. přenesená",N132,0)</f>
        <v>0</v>
      </c>
      <c r="BI132" s="154">
        <f>IF(U132="nulová",N132,0)</f>
        <v>0</v>
      </c>
      <c r="BJ132" s="24" t="s">
        <v>85</v>
      </c>
      <c r="BK132" s="154">
        <f>ROUND(L132*K132,2)</f>
        <v>0</v>
      </c>
      <c r="BL132" s="24" t="s">
        <v>241</v>
      </c>
      <c r="BM132" s="24" t="s">
        <v>400</v>
      </c>
    </row>
    <row r="133" spans="2:51" s="11" customFormat="1" ht="16.5" customHeight="1">
      <c r="B133" s="239"/>
      <c r="C133" s="240"/>
      <c r="D133" s="240"/>
      <c r="E133" s="241" t="s">
        <v>21</v>
      </c>
      <c r="F133" s="242" t="s">
        <v>249</v>
      </c>
      <c r="G133" s="243"/>
      <c r="H133" s="243"/>
      <c r="I133" s="243"/>
      <c r="J133" s="240"/>
      <c r="K133" s="241" t="s">
        <v>21</v>
      </c>
      <c r="L133" s="240"/>
      <c r="M133" s="240"/>
      <c r="N133" s="240"/>
      <c r="O133" s="240"/>
      <c r="P133" s="240"/>
      <c r="Q133" s="240"/>
      <c r="R133" s="244"/>
      <c r="T133" s="245"/>
      <c r="U133" s="240"/>
      <c r="V133" s="240"/>
      <c r="W133" s="240"/>
      <c r="X133" s="240"/>
      <c r="Y133" s="240"/>
      <c r="Z133" s="240"/>
      <c r="AA133" s="246"/>
      <c r="AT133" s="247" t="s">
        <v>244</v>
      </c>
      <c r="AU133" s="247" t="s">
        <v>90</v>
      </c>
      <c r="AV133" s="11" t="s">
        <v>85</v>
      </c>
      <c r="AW133" s="11" t="s">
        <v>35</v>
      </c>
      <c r="AX133" s="11" t="s">
        <v>78</v>
      </c>
      <c r="AY133" s="247" t="s">
        <v>236</v>
      </c>
    </row>
    <row r="134" spans="2:51" s="12" customFormat="1" ht="16.5" customHeight="1">
      <c r="B134" s="248"/>
      <c r="C134" s="249"/>
      <c r="D134" s="249"/>
      <c r="E134" s="250" t="s">
        <v>21</v>
      </c>
      <c r="F134" s="251" t="s">
        <v>680</v>
      </c>
      <c r="G134" s="249"/>
      <c r="H134" s="249"/>
      <c r="I134" s="249"/>
      <c r="J134" s="249"/>
      <c r="K134" s="252">
        <v>51.5</v>
      </c>
      <c r="L134" s="249"/>
      <c r="M134" s="249"/>
      <c r="N134" s="249"/>
      <c r="O134" s="249"/>
      <c r="P134" s="249"/>
      <c r="Q134" s="249"/>
      <c r="R134" s="253"/>
      <c r="T134" s="254"/>
      <c r="U134" s="249"/>
      <c r="V134" s="249"/>
      <c r="W134" s="249"/>
      <c r="X134" s="249"/>
      <c r="Y134" s="249"/>
      <c r="Z134" s="249"/>
      <c r="AA134" s="255"/>
      <c r="AT134" s="256" t="s">
        <v>244</v>
      </c>
      <c r="AU134" s="256" t="s">
        <v>90</v>
      </c>
      <c r="AV134" s="12" t="s">
        <v>90</v>
      </c>
      <c r="AW134" s="12" t="s">
        <v>35</v>
      </c>
      <c r="AX134" s="12" t="s">
        <v>85</v>
      </c>
      <c r="AY134" s="256" t="s">
        <v>236</v>
      </c>
    </row>
    <row r="135" spans="2:65" s="1" customFormat="1" ht="25.5" customHeight="1">
      <c r="B135" s="48"/>
      <c r="C135" s="229" t="s">
        <v>250</v>
      </c>
      <c r="D135" s="229" t="s">
        <v>237</v>
      </c>
      <c r="E135" s="230" t="s">
        <v>406</v>
      </c>
      <c r="F135" s="231" t="s">
        <v>407</v>
      </c>
      <c r="G135" s="231"/>
      <c r="H135" s="231"/>
      <c r="I135" s="231"/>
      <c r="J135" s="232" t="s">
        <v>240</v>
      </c>
      <c r="K135" s="233">
        <v>51.5</v>
      </c>
      <c r="L135" s="234">
        <v>0</v>
      </c>
      <c r="M135" s="235"/>
      <c r="N135" s="233">
        <f>ROUND(L135*K135,2)</f>
        <v>0</v>
      </c>
      <c r="O135" s="233"/>
      <c r="P135" s="233"/>
      <c r="Q135" s="233"/>
      <c r="R135" s="50"/>
      <c r="T135" s="236" t="s">
        <v>21</v>
      </c>
      <c r="U135" s="58" t="s">
        <v>43</v>
      </c>
      <c r="V135" s="49"/>
      <c r="W135" s="237">
        <f>V135*K135</f>
        <v>0</v>
      </c>
      <c r="X135" s="237">
        <v>0</v>
      </c>
      <c r="Y135" s="237">
        <f>X135*K135</f>
        <v>0</v>
      </c>
      <c r="Z135" s="237">
        <v>0.44</v>
      </c>
      <c r="AA135" s="238">
        <f>Z135*K135</f>
        <v>22.66</v>
      </c>
      <c r="AR135" s="24" t="s">
        <v>241</v>
      </c>
      <c r="AT135" s="24" t="s">
        <v>237</v>
      </c>
      <c r="AU135" s="24" t="s">
        <v>90</v>
      </c>
      <c r="AY135" s="24" t="s">
        <v>236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24" t="s">
        <v>85</v>
      </c>
      <c r="BK135" s="154">
        <f>ROUND(L135*K135,2)</f>
        <v>0</v>
      </c>
      <c r="BL135" s="24" t="s">
        <v>241</v>
      </c>
      <c r="BM135" s="24" t="s">
        <v>408</v>
      </c>
    </row>
    <row r="136" spans="2:51" s="11" customFormat="1" ht="16.5" customHeight="1">
      <c r="B136" s="239"/>
      <c r="C136" s="240"/>
      <c r="D136" s="240"/>
      <c r="E136" s="241" t="s">
        <v>21</v>
      </c>
      <c r="F136" s="242" t="s">
        <v>249</v>
      </c>
      <c r="G136" s="243"/>
      <c r="H136" s="243"/>
      <c r="I136" s="243"/>
      <c r="J136" s="240"/>
      <c r="K136" s="241" t="s">
        <v>21</v>
      </c>
      <c r="L136" s="240"/>
      <c r="M136" s="240"/>
      <c r="N136" s="240"/>
      <c r="O136" s="240"/>
      <c r="P136" s="240"/>
      <c r="Q136" s="240"/>
      <c r="R136" s="244"/>
      <c r="T136" s="245"/>
      <c r="U136" s="240"/>
      <c r="V136" s="240"/>
      <c r="W136" s="240"/>
      <c r="X136" s="240"/>
      <c r="Y136" s="240"/>
      <c r="Z136" s="240"/>
      <c r="AA136" s="246"/>
      <c r="AT136" s="247" t="s">
        <v>244</v>
      </c>
      <c r="AU136" s="247" t="s">
        <v>90</v>
      </c>
      <c r="AV136" s="11" t="s">
        <v>85</v>
      </c>
      <c r="AW136" s="11" t="s">
        <v>35</v>
      </c>
      <c r="AX136" s="11" t="s">
        <v>78</v>
      </c>
      <c r="AY136" s="247" t="s">
        <v>236</v>
      </c>
    </row>
    <row r="137" spans="2:51" s="11" customFormat="1" ht="16.5" customHeight="1">
      <c r="B137" s="239"/>
      <c r="C137" s="240"/>
      <c r="D137" s="240"/>
      <c r="E137" s="241" t="s">
        <v>21</v>
      </c>
      <c r="F137" s="257" t="s">
        <v>409</v>
      </c>
      <c r="G137" s="240"/>
      <c r="H137" s="240"/>
      <c r="I137" s="240"/>
      <c r="J137" s="240"/>
      <c r="K137" s="241" t="s">
        <v>21</v>
      </c>
      <c r="L137" s="240"/>
      <c r="M137" s="240"/>
      <c r="N137" s="240"/>
      <c r="O137" s="240"/>
      <c r="P137" s="240"/>
      <c r="Q137" s="240"/>
      <c r="R137" s="244"/>
      <c r="T137" s="245"/>
      <c r="U137" s="240"/>
      <c r="V137" s="240"/>
      <c r="W137" s="240"/>
      <c r="X137" s="240"/>
      <c r="Y137" s="240"/>
      <c r="Z137" s="240"/>
      <c r="AA137" s="246"/>
      <c r="AT137" s="247" t="s">
        <v>244</v>
      </c>
      <c r="AU137" s="247" t="s">
        <v>90</v>
      </c>
      <c r="AV137" s="11" t="s">
        <v>85</v>
      </c>
      <c r="AW137" s="11" t="s">
        <v>35</v>
      </c>
      <c r="AX137" s="11" t="s">
        <v>78</v>
      </c>
      <c r="AY137" s="247" t="s">
        <v>236</v>
      </c>
    </row>
    <row r="138" spans="2:51" s="11" customFormat="1" ht="16.5" customHeight="1">
      <c r="B138" s="239"/>
      <c r="C138" s="240"/>
      <c r="D138" s="240"/>
      <c r="E138" s="241" t="s">
        <v>21</v>
      </c>
      <c r="F138" s="257" t="s">
        <v>611</v>
      </c>
      <c r="G138" s="240"/>
      <c r="H138" s="240"/>
      <c r="I138" s="240"/>
      <c r="J138" s="240"/>
      <c r="K138" s="241" t="s">
        <v>21</v>
      </c>
      <c r="L138" s="240"/>
      <c r="M138" s="240"/>
      <c r="N138" s="240"/>
      <c r="O138" s="240"/>
      <c r="P138" s="240"/>
      <c r="Q138" s="240"/>
      <c r="R138" s="244"/>
      <c r="T138" s="245"/>
      <c r="U138" s="240"/>
      <c r="V138" s="240"/>
      <c r="W138" s="240"/>
      <c r="X138" s="240"/>
      <c r="Y138" s="240"/>
      <c r="Z138" s="240"/>
      <c r="AA138" s="246"/>
      <c r="AT138" s="247" t="s">
        <v>244</v>
      </c>
      <c r="AU138" s="247" t="s">
        <v>90</v>
      </c>
      <c r="AV138" s="11" t="s">
        <v>85</v>
      </c>
      <c r="AW138" s="11" t="s">
        <v>35</v>
      </c>
      <c r="AX138" s="11" t="s">
        <v>78</v>
      </c>
      <c r="AY138" s="247" t="s">
        <v>236</v>
      </c>
    </row>
    <row r="139" spans="2:51" s="12" customFormat="1" ht="16.5" customHeight="1">
      <c r="B139" s="248"/>
      <c r="C139" s="249"/>
      <c r="D139" s="249"/>
      <c r="E139" s="250" t="s">
        <v>21</v>
      </c>
      <c r="F139" s="251" t="s">
        <v>680</v>
      </c>
      <c r="G139" s="249"/>
      <c r="H139" s="249"/>
      <c r="I139" s="249"/>
      <c r="J139" s="249"/>
      <c r="K139" s="252">
        <v>51.5</v>
      </c>
      <c r="L139" s="249"/>
      <c r="M139" s="249"/>
      <c r="N139" s="249"/>
      <c r="O139" s="249"/>
      <c r="P139" s="249"/>
      <c r="Q139" s="249"/>
      <c r="R139" s="253"/>
      <c r="T139" s="254"/>
      <c r="U139" s="249"/>
      <c r="V139" s="249"/>
      <c r="W139" s="249"/>
      <c r="X139" s="249"/>
      <c r="Y139" s="249"/>
      <c r="Z139" s="249"/>
      <c r="AA139" s="255"/>
      <c r="AT139" s="256" t="s">
        <v>244</v>
      </c>
      <c r="AU139" s="256" t="s">
        <v>90</v>
      </c>
      <c r="AV139" s="12" t="s">
        <v>90</v>
      </c>
      <c r="AW139" s="12" t="s">
        <v>35</v>
      </c>
      <c r="AX139" s="12" t="s">
        <v>85</v>
      </c>
      <c r="AY139" s="256" t="s">
        <v>236</v>
      </c>
    </row>
    <row r="140" spans="2:65" s="1" customFormat="1" ht="25.5" customHeight="1">
      <c r="B140" s="48"/>
      <c r="C140" s="229" t="s">
        <v>241</v>
      </c>
      <c r="D140" s="229" t="s">
        <v>237</v>
      </c>
      <c r="E140" s="230" t="s">
        <v>410</v>
      </c>
      <c r="F140" s="231" t="s">
        <v>411</v>
      </c>
      <c r="G140" s="231"/>
      <c r="H140" s="231"/>
      <c r="I140" s="231"/>
      <c r="J140" s="232" t="s">
        <v>293</v>
      </c>
      <c r="K140" s="233">
        <v>31.4</v>
      </c>
      <c r="L140" s="234">
        <v>0</v>
      </c>
      <c r="M140" s="235"/>
      <c r="N140" s="233">
        <f>ROUND(L140*K140,2)</f>
        <v>0</v>
      </c>
      <c r="O140" s="233"/>
      <c r="P140" s="233"/>
      <c r="Q140" s="233"/>
      <c r="R140" s="50"/>
      <c r="T140" s="236" t="s">
        <v>21</v>
      </c>
      <c r="U140" s="58" t="s">
        <v>43</v>
      </c>
      <c r="V140" s="49"/>
      <c r="W140" s="237">
        <f>V140*K140</f>
        <v>0</v>
      </c>
      <c r="X140" s="237">
        <v>0</v>
      </c>
      <c r="Y140" s="237">
        <f>X140*K140</f>
        <v>0</v>
      </c>
      <c r="Z140" s="237">
        <v>0.205</v>
      </c>
      <c r="AA140" s="238">
        <f>Z140*K140</f>
        <v>6.436999999999999</v>
      </c>
      <c r="AR140" s="24" t="s">
        <v>241</v>
      </c>
      <c r="AT140" s="24" t="s">
        <v>237</v>
      </c>
      <c r="AU140" s="24" t="s">
        <v>90</v>
      </c>
      <c r="AY140" s="24" t="s">
        <v>236</v>
      </c>
      <c r="BE140" s="154">
        <f>IF(U140="základní",N140,0)</f>
        <v>0</v>
      </c>
      <c r="BF140" s="154">
        <f>IF(U140="snížená",N140,0)</f>
        <v>0</v>
      </c>
      <c r="BG140" s="154">
        <f>IF(U140="zákl. přenesená",N140,0)</f>
        <v>0</v>
      </c>
      <c r="BH140" s="154">
        <f>IF(U140="sníž. přenesená",N140,0)</f>
        <v>0</v>
      </c>
      <c r="BI140" s="154">
        <f>IF(U140="nulová",N140,0)</f>
        <v>0</v>
      </c>
      <c r="BJ140" s="24" t="s">
        <v>85</v>
      </c>
      <c r="BK140" s="154">
        <f>ROUND(L140*K140,2)</f>
        <v>0</v>
      </c>
      <c r="BL140" s="24" t="s">
        <v>241</v>
      </c>
      <c r="BM140" s="24" t="s">
        <v>412</v>
      </c>
    </row>
    <row r="141" spans="2:51" s="11" customFormat="1" ht="16.5" customHeight="1">
      <c r="B141" s="239"/>
      <c r="C141" s="240"/>
      <c r="D141" s="240"/>
      <c r="E141" s="241" t="s">
        <v>21</v>
      </c>
      <c r="F141" s="242" t="s">
        <v>249</v>
      </c>
      <c r="G141" s="243"/>
      <c r="H141" s="243"/>
      <c r="I141" s="243"/>
      <c r="J141" s="240"/>
      <c r="K141" s="241" t="s">
        <v>21</v>
      </c>
      <c r="L141" s="240"/>
      <c r="M141" s="240"/>
      <c r="N141" s="240"/>
      <c r="O141" s="240"/>
      <c r="P141" s="240"/>
      <c r="Q141" s="240"/>
      <c r="R141" s="244"/>
      <c r="T141" s="245"/>
      <c r="U141" s="240"/>
      <c r="V141" s="240"/>
      <c r="W141" s="240"/>
      <c r="X141" s="240"/>
      <c r="Y141" s="240"/>
      <c r="Z141" s="240"/>
      <c r="AA141" s="246"/>
      <c r="AT141" s="247" t="s">
        <v>244</v>
      </c>
      <c r="AU141" s="247" t="s">
        <v>90</v>
      </c>
      <c r="AV141" s="11" t="s">
        <v>85</v>
      </c>
      <c r="AW141" s="11" t="s">
        <v>35</v>
      </c>
      <c r="AX141" s="11" t="s">
        <v>78</v>
      </c>
      <c r="AY141" s="247" t="s">
        <v>236</v>
      </c>
    </row>
    <row r="142" spans="2:51" s="12" customFormat="1" ht="16.5" customHeight="1">
      <c r="B142" s="248"/>
      <c r="C142" s="249"/>
      <c r="D142" s="249"/>
      <c r="E142" s="250" t="s">
        <v>21</v>
      </c>
      <c r="F142" s="251" t="s">
        <v>681</v>
      </c>
      <c r="G142" s="249"/>
      <c r="H142" s="249"/>
      <c r="I142" s="249"/>
      <c r="J142" s="249"/>
      <c r="K142" s="252">
        <v>31.4</v>
      </c>
      <c r="L142" s="249"/>
      <c r="M142" s="249"/>
      <c r="N142" s="249"/>
      <c r="O142" s="249"/>
      <c r="P142" s="249"/>
      <c r="Q142" s="249"/>
      <c r="R142" s="253"/>
      <c r="T142" s="254"/>
      <c r="U142" s="249"/>
      <c r="V142" s="249"/>
      <c r="W142" s="249"/>
      <c r="X142" s="249"/>
      <c r="Y142" s="249"/>
      <c r="Z142" s="249"/>
      <c r="AA142" s="255"/>
      <c r="AT142" s="256" t="s">
        <v>244</v>
      </c>
      <c r="AU142" s="256" t="s">
        <v>90</v>
      </c>
      <c r="AV142" s="12" t="s">
        <v>90</v>
      </c>
      <c r="AW142" s="12" t="s">
        <v>35</v>
      </c>
      <c r="AX142" s="12" t="s">
        <v>85</v>
      </c>
      <c r="AY142" s="256" t="s">
        <v>236</v>
      </c>
    </row>
    <row r="143" spans="2:63" s="10" customFormat="1" ht="29.85" customHeight="1">
      <c r="B143" s="215"/>
      <c r="C143" s="216"/>
      <c r="D143" s="226" t="s">
        <v>207</v>
      </c>
      <c r="E143" s="226"/>
      <c r="F143" s="226"/>
      <c r="G143" s="226"/>
      <c r="H143" s="226"/>
      <c r="I143" s="226"/>
      <c r="J143" s="226"/>
      <c r="K143" s="226"/>
      <c r="L143" s="226"/>
      <c r="M143" s="226"/>
      <c r="N143" s="227">
        <f>BK143</f>
        <v>0</v>
      </c>
      <c r="O143" s="228"/>
      <c r="P143" s="228"/>
      <c r="Q143" s="228"/>
      <c r="R143" s="219"/>
      <c r="T143" s="220"/>
      <c r="U143" s="216"/>
      <c r="V143" s="216"/>
      <c r="W143" s="221">
        <f>SUM(W144:W162)</f>
        <v>0</v>
      </c>
      <c r="X143" s="216"/>
      <c r="Y143" s="221">
        <f>SUM(Y144:Y162)</f>
        <v>53.014489999999995</v>
      </c>
      <c r="Z143" s="216"/>
      <c r="AA143" s="222">
        <f>SUM(AA144:AA162)</f>
        <v>0</v>
      </c>
      <c r="AR143" s="223" t="s">
        <v>85</v>
      </c>
      <c r="AT143" s="224" t="s">
        <v>77</v>
      </c>
      <c r="AU143" s="224" t="s">
        <v>85</v>
      </c>
      <c r="AY143" s="223" t="s">
        <v>236</v>
      </c>
      <c r="BK143" s="225">
        <f>SUM(BK144:BK162)</f>
        <v>0</v>
      </c>
    </row>
    <row r="144" spans="2:65" s="1" customFormat="1" ht="16.5" customHeight="1">
      <c r="B144" s="48"/>
      <c r="C144" s="229" t="s">
        <v>260</v>
      </c>
      <c r="D144" s="229" t="s">
        <v>237</v>
      </c>
      <c r="E144" s="230" t="s">
        <v>416</v>
      </c>
      <c r="F144" s="231" t="s">
        <v>417</v>
      </c>
      <c r="G144" s="231"/>
      <c r="H144" s="231"/>
      <c r="I144" s="231"/>
      <c r="J144" s="232" t="s">
        <v>240</v>
      </c>
      <c r="K144" s="233">
        <v>87.8</v>
      </c>
      <c r="L144" s="234">
        <v>0</v>
      </c>
      <c r="M144" s="235"/>
      <c r="N144" s="233">
        <f>ROUND(L144*K144,2)</f>
        <v>0</v>
      </c>
      <c r="O144" s="233"/>
      <c r="P144" s="233"/>
      <c r="Q144" s="233"/>
      <c r="R144" s="50"/>
      <c r="T144" s="236" t="s">
        <v>21</v>
      </c>
      <c r="U144" s="58" t="s">
        <v>43</v>
      </c>
      <c r="V144" s="49"/>
      <c r="W144" s="237">
        <f>V144*K144</f>
        <v>0</v>
      </c>
      <c r="X144" s="237">
        <v>0.378</v>
      </c>
      <c r="Y144" s="237">
        <f>X144*K144</f>
        <v>33.1884</v>
      </c>
      <c r="Z144" s="237">
        <v>0</v>
      </c>
      <c r="AA144" s="238">
        <f>Z144*K144</f>
        <v>0</v>
      </c>
      <c r="AR144" s="24" t="s">
        <v>241</v>
      </c>
      <c r="AT144" s="24" t="s">
        <v>237</v>
      </c>
      <c r="AU144" s="24" t="s">
        <v>90</v>
      </c>
      <c r="AY144" s="24" t="s">
        <v>236</v>
      </c>
      <c r="BE144" s="154">
        <f>IF(U144="základní",N144,0)</f>
        <v>0</v>
      </c>
      <c r="BF144" s="154">
        <f>IF(U144="snížená",N144,0)</f>
        <v>0</v>
      </c>
      <c r="BG144" s="154">
        <f>IF(U144="zákl. přenesená",N144,0)</f>
        <v>0</v>
      </c>
      <c r="BH144" s="154">
        <f>IF(U144="sníž. přenesená",N144,0)</f>
        <v>0</v>
      </c>
      <c r="BI144" s="154">
        <f>IF(U144="nulová",N144,0)</f>
        <v>0</v>
      </c>
      <c r="BJ144" s="24" t="s">
        <v>85</v>
      </c>
      <c r="BK144" s="154">
        <f>ROUND(L144*K144,2)</f>
        <v>0</v>
      </c>
      <c r="BL144" s="24" t="s">
        <v>241</v>
      </c>
      <c r="BM144" s="24" t="s">
        <v>418</v>
      </c>
    </row>
    <row r="145" spans="2:51" s="11" customFormat="1" ht="16.5" customHeight="1">
      <c r="B145" s="239"/>
      <c r="C145" s="240"/>
      <c r="D145" s="240"/>
      <c r="E145" s="241" t="s">
        <v>21</v>
      </c>
      <c r="F145" s="242" t="s">
        <v>419</v>
      </c>
      <c r="G145" s="243"/>
      <c r="H145" s="243"/>
      <c r="I145" s="243"/>
      <c r="J145" s="240"/>
      <c r="K145" s="241" t="s">
        <v>21</v>
      </c>
      <c r="L145" s="240"/>
      <c r="M145" s="240"/>
      <c r="N145" s="240"/>
      <c r="O145" s="240"/>
      <c r="P145" s="240"/>
      <c r="Q145" s="240"/>
      <c r="R145" s="244"/>
      <c r="T145" s="245"/>
      <c r="U145" s="240"/>
      <c r="V145" s="240"/>
      <c r="W145" s="240"/>
      <c r="X145" s="240"/>
      <c r="Y145" s="240"/>
      <c r="Z145" s="240"/>
      <c r="AA145" s="246"/>
      <c r="AT145" s="247" t="s">
        <v>244</v>
      </c>
      <c r="AU145" s="247" t="s">
        <v>90</v>
      </c>
      <c r="AV145" s="11" t="s">
        <v>85</v>
      </c>
      <c r="AW145" s="11" t="s">
        <v>35</v>
      </c>
      <c r="AX145" s="11" t="s">
        <v>78</v>
      </c>
      <c r="AY145" s="247" t="s">
        <v>236</v>
      </c>
    </row>
    <row r="146" spans="2:51" s="11" customFormat="1" ht="16.5" customHeight="1">
      <c r="B146" s="239"/>
      <c r="C146" s="240"/>
      <c r="D146" s="240"/>
      <c r="E146" s="241" t="s">
        <v>21</v>
      </c>
      <c r="F146" s="257" t="s">
        <v>249</v>
      </c>
      <c r="G146" s="240"/>
      <c r="H146" s="240"/>
      <c r="I146" s="240"/>
      <c r="J146" s="240"/>
      <c r="K146" s="241" t="s">
        <v>21</v>
      </c>
      <c r="L146" s="240"/>
      <c r="M146" s="240"/>
      <c r="N146" s="240"/>
      <c r="O146" s="240"/>
      <c r="P146" s="240"/>
      <c r="Q146" s="240"/>
      <c r="R146" s="244"/>
      <c r="T146" s="245"/>
      <c r="U146" s="240"/>
      <c r="V146" s="240"/>
      <c r="W146" s="240"/>
      <c r="X146" s="240"/>
      <c r="Y146" s="240"/>
      <c r="Z146" s="240"/>
      <c r="AA146" s="246"/>
      <c r="AT146" s="247" t="s">
        <v>244</v>
      </c>
      <c r="AU146" s="247" t="s">
        <v>90</v>
      </c>
      <c r="AV146" s="11" t="s">
        <v>85</v>
      </c>
      <c r="AW146" s="11" t="s">
        <v>35</v>
      </c>
      <c r="AX146" s="11" t="s">
        <v>78</v>
      </c>
      <c r="AY146" s="247" t="s">
        <v>236</v>
      </c>
    </row>
    <row r="147" spans="2:51" s="12" customFormat="1" ht="16.5" customHeight="1">
      <c r="B147" s="248"/>
      <c r="C147" s="249"/>
      <c r="D147" s="249"/>
      <c r="E147" s="250" t="s">
        <v>21</v>
      </c>
      <c r="F147" s="251" t="s">
        <v>679</v>
      </c>
      <c r="G147" s="249"/>
      <c r="H147" s="249"/>
      <c r="I147" s="249"/>
      <c r="J147" s="249"/>
      <c r="K147" s="252">
        <v>87.8</v>
      </c>
      <c r="L147" s="249"/>
      <c r="M147" s="249"/>
      <c r="N147" s="249"/>
      <c r="O147" s="249"/>
      <c r="P147" s="249"/>
      <c r="Q147" s="249"/>
      <c r="R147" s="253"/>
      <c r="T147" s="254"/>
      <c r="U147" s="249"/>
      <c r="V147" s="249"/>
      <c r="W147" s="249"/>
      <c r="X147" s="249"/>
      <c r="Y147" s="249"/>
      <c r="Z147" s="249"/>
      <c r="AA147" s="255"/>
      <c r="AT147" s="256" t="s">
        <v>244</v>
      </c>
      <c r="AU147" s="256" t="s">
        <v>90</v>
      </c>
      <c r="AV147" s="12" t="s">
        <v>90</v>
      </c>
      <c r="AW147" s="12" t="s">
        <v>35</v>
      </c>
      <c r="AX147" s="12" t="s">
        <v>85</v>
      </c>
      <c r="AY147" s="256" t="s">
        <v>236</v>
      </c>
    </row>
    <row r="148" spans="2:65" s="1" customFormat="1" ht="38.25" customHeight="1">
      <c r="B148" s="48"/>
      <c r="C148" s="229" t="s">
        <v>265</v>
      </c>
      <c r="D148" s="229" t="s">
        <v>237</v>
      </c>
      <c r="E148" s="230" t="s">
        <v>420</v>
      </c>
      <c r="F148" s="231" t="s">
        <v>421</v>
      </c>
      <c r="G148" s="231"/>
      <c r="H148" s="231"/>
      <c r="I148" s="231"/>
      <c r="J148" s="232" t="s">
        <v>240</v>
      </c>
      <c r="K148" s="233">
        <v>87.8</v>
      </c>
      <c r="L148" s="234">
        <v>0</v>
      </c>
      <c r="M148" s="235"/>
      <c r="N148" s="233">
        <f>ROUND(L148*K148,2)</f>
        <v>0</v>
      </c>
      <c r="O148" s="233"/>
      <c r="P148" s="233"/>
      <c r="Q148" s="233"/>
      <c r="R148" s="50"/>
      <c r="T148" s="236" t="s">
        <v>21</v>
      </c>
      <c r="U148" s="58" t="s">
        <v>43</v>
      </c>
      <c r="V148" s="49"/>
      <c r="W148" s="237">
        <f>V148*K148</f>
        <v>0</v>
      </c>
      <c r="X148" s="237">
        <v>0.08425</v>
      </c>
      <c r="Y148" s="237">
        <f>X148*K148</f>
        <v>7.39715</v>
      </c>
      <c r="Z148" s="237">
        <v>0</v>
      </c>
      <c r="AA148" s="238">
        <f>Z148*K148</f>
        <v>0</v>
      </c>
      <c r="AR148" s="24" t="s">
        <v>241</v>
      </c>
      <c r="AT148" s="24" t="s">
        <v>237</v>
      </c>
      <c r="AU148" s="24" t="s">
        <v>90</v>
      </c>
      <c r="AY148" s="24" t="s">
        <v>236</v>
      </c>
      <c r="BE148" s="154">
        <f>IF(U148="základní",N148,0)</f>
        <v>0</v>
      </c>
      <c r="BF148" s="154">
        <f>IF(U148="snížená",N148,0)</f>
        <v>0</v>
      </c>
      <c r="BG148" s="154">
        <f>IF(U148="zákl. přenesená",N148,0)</f>
        <v>0</v>
      </c>
      <c r="BH148" s="154">
        <f>IF(U148="sníž. přenesená",N148,0)</f>
        <v>0</v>
      </c>
      <c r="BI148" s="154">
        <f>IF(U148="nulová",N148,0)</f>
        <v>0</v>
      </c>
      <c r="BJ148" s="24" t="s">
        <v>85</v>
      </c>
      <c r="BK148" s="154">
        <f>ROUND(L148*K148,2)</f>
        <v>0</v>
      </c>
      <c r="BL148" s="24" t="s">
        <v>241</v>
      </c>
      <c r="BM148" s="24" t="s">
        <v>422</v>
      </c>
    </row>
    <row r="149" spans="2:51" s="11" customFormat="1" ht="16.5" customHeight="1">
      <c r="B149" s="239"/>
      <c r="C149" s="240"/>
      <c r="D149" s="240"/>
      <c r="E149" s="241" t="s">
        <v>21</v>
      </c>
      <c r="F149" s="242" t="s">
        <v>419</v>
      </c>
      <c r="G149" s="243"/>
      <c r="H149" s="243"/>
      <c r="I149" s="243"/>
      <c r="J149" s="240"/>
      <c r="K149" s="241" t="s">
        <v>21</v>
      </c>
      <c r="L149" s="240"/>
      <c r="M149" s="240"/>
      <c r="N149" s="240"/>
      <c r="O149" s="240"/>
      <c r="P149" s="240"/>
      <c r="Q149" s="240"/>
      <c r="R149" s="244"/>
      <c r="T149" s="245"/>
      <c r="U149" s="240"/>
      <c r="V149" s="240"/>
      <c r="W149" s="240"/>
      <c r="X149" s="240"/>
      <c r="Y149" s="240"/>
      <c r="Z149" s="240"/>
      <c r="AA149" s="246"/>
      <c r="AT149" s="247" t="s">
        <v>244</v>
      </c>
      <c r="AU149" s="247" t="s">
        <v>90</v>
      </c>
      <c r="AV149" s="11" t="s">
        <v>85</v>
      </c>
      <c r="AW149" s="11" t="s">
        <v>35</v>
      </c>
      <c r="AX149" s="11" t="s">
        <v>78</v>
      </c>
      <c r="AY149" s="247" t="s">
        <v>236</v>
      </c>
    </row>
    <row r="150" spans="2:51" s="11" customFormat="1" ht="16.5" customHeight="1">
      <c r="B150" s="239"/>
      <c r="C150" s="240"/>
      <c r="D150" s="240"/>
      <c r="E150" s="241" t="s">
        <v>21</v>
      </c>
      <c r="F150" s="257" t="s">
        <v>249</v>
      </c>
      <c r="G150" s="240"/>
      <c r="H150" s="240"/>
      <c r="I150" s="240"/>
      <c r="J150" s="240"/>
      <c r="K150" s="241" t="s">
        <v>21</v>
      </c>
      <c r="L150" s="240"/>
      <c r="M150" s="240"/>
      <c r="N150" s="240"/>
      <c r="O150" s="240"/>
      <c r="P150" s="240"/>
      <c r="Q150" s="240"/>
      <c r="R150" s="244"/>
      <c r="T150" s="245"/>
      <c r="U150" s="240"/>
      <c r="V150" s="240"/>
      <c r="W150" s="240"/>
      <c r="X150" s="240"/>
      <c r="Y150" s="240"/>
      <c r="Z150" s="240"/>
      <c r="AA150" s="246"/>
      <c r="AT150" s="247" t="s">
        <v>244</v>
      </c>
      <c r="AU150" s="247" t="s">
        <v>90</v>
      </c>
      <c r="AV150" s="11" t="s">
        <v>85</v>
      </c>
      <c r="AW150" s="11" t="s">
        <v>35</v>
      </c>
      <c r="AX150" s="11" t="s">
        <v>78</v>
      </c>
      <c r="AY150" s="247" t="s">
        <v>236</v>
      </c>
    </row>
    <row r="151" spans="2:51" s="12" customFormat="1" ht="16.5" customHeight="1">
      <c r="B151" s="248"/>
      <c r="C151" s="249"/>
      <c r="D151" s="249"/>
      <c r="E151" s="250" t="s">
        <v>21</v>
      </c>
      <c r="F151" s="251" t="s">
        <v>679</v>
      </c>
      <c r="G151" s="249"/>
      <c r="H151" s="249"/>
      <c r="I151" s="249"/>
      <c r="J151" s="249"/>
      <c r="K151" s="252">
        <v>87.8</v>
      </c>
      <c r="L151" s="249"/>
      <c r="M151" s="249"/>
      <c r="N151" s="249"/>
      <c r="O151" s="249"/>
      <c r="P151" s="249"/>
      <c r="Q151" s="249"/>
      <c r="R151" s="253"/>
      <c r="T151" s="254"/>
      <c r="U151" s="249"/>
      <c r="V151" s="249"/>
      <c r="W151" s="249"/>
      <c r="X151" s="249"/>
      <c r="Y151" s="249"/>
      <c r="Z151" s="249"/>
      <c r="AA151" s="255"/>
      <c r="AT151" s="256" t="s">
        <v>244</v>
      </c>
      <c r="AU151" s="256" t="s">
        <v>90</v>
      </c>
      <c r="AV151" s="12" t="s">
        <v>90</v>
      </c>
      <c r="AW151" s="12" t="s">
        <v>35</v>
      </c>
      <c r="AX151" s="12" t="s">
        <v>85</v>
      </c>
      <c r="AY151" s="256" t="s">
        <v>236</v>
      </c>
    </row>
    <row r="152" spans="2:65" s="1" customFormat="1" ht="25.5" customHeight="1">
      <c r="B152" s="48"/>
      <c r="C152" s="271" t="s">
        <v>269</v>
      </c>
      <c r="D152" s="271" t="s">
        <v>385</v>
      </c>
      <c r="E152" s="272" t="s">
        <v>428</v>
      </c>
      <c r="F152" s="273" t="s">
        <v>429</v>
      </c>
      <c r="G152" s="273"/>
      <c r="H152" s="273"/>
      <c r="I152" s="273"/>
      <c r="J152" s="274" t="s">
        <v>240</v>
      </c>
      <c r="K152" s="275">
        <v>64.89</v>
      </c>
      <c r="L152" s="276">
        <v>0</v>
      </c>
      <c r="M152" s="277"/>
      <c r="N152" s="275">
        <f>ROUND(L152*K152,2)</f>
        <v>0</v>
      </c>
      <c r="O152" s="233"/>
      <c r="P152" s="233"/>
      <c r="Q152" s="233"/>
      <c r="R152" s="50"/>
      <c r="T152" s="236" t="s">
        <v>21</v>
      </c>
      <c r="U152" s="58" t="s">
        <v>43</v>
      </c>
      <c r="V152" s="49"/>
      <c r="W152" s="237">
        <f>V152*K152</f>
        <v>0</v>
      </c>
      <c r="X152" s="237">
        <v>0.131</v>
      </c>
      <c r="Y152" s="237">
        <f>X152*K152</f>
        <v>8.50059</v>
      </c>
      <c r="Z152" s="237">
        <v>0</v>
      </c>
      <c r="AA152" s="238">
        <f>Z152*K152</f>
        <v>0</v>
      </c>
      <c r="AR152" s="24" t="s">
        <v>274</v>
      </c>
      <c r="AT152" s="24" t="s">
        <v>385</v>
      </c>
      <c r="AU152" s="24" t="s">
        <v>90</v>
      </c>
      <c r="AY152" s="24" t="s">
        <v>236</v>
      </c>
      <c r="BE152" s="154">
        <f>IF(U152="základní",N152,0)</f>
        <v>0</v>
      </c>
      <c r="BF152" s="154">
        <f>IF(U152="snížená",N152,0)</f>
        <v>0</v>
      </c>
      <c r="BG152" s="154">
        <f>IF(U152="zákl. přenesená",N152,0)</f>
        <v>0</v>
      </c>
      <c r="BH152" s="154">
        <f>IF(U152="sníž. přenesená",N152,0)</f>
        <v>0</v>
      </c>
      <c r="BI152" s="154">
        <f>IF(U152="nulová",N152,0)</f>
        <v>0</v>
      </c>
      <c r="BJ152" s="24" t="s">
        <v>85</v>
      </c>
      <c r="BK152" s="154">
        <f>ROUND(L152*K152,2)</f>
        <v>0</v>
      </c>
      <c r="BL152" s="24" t="s">
        <v>241</v>
      </c>
      <c r="BM152" s="24" t="s">
        <v>616</v>
      </c>
    </row>
    <row r="153" spans="2:51" s="12" customFormat="1" ht="16.5" customHeight="1">
      <c r="B153" s="248"/>
      <c r="C153" s="249"/>
      <c r="D153" s="249"/>
      <c r="E153" s="250" t="s">
        <v>21</v>
      </c>
      <c r="F153" s="267" t="s">
        <v>682</v>
      </c>
      <c r="G153" s="268"/>
      <c r="H153" s="268"/>
      <c r="I153" s="268"/>
      <c r="J153" s="249"/>
      <c r="K153" s="252">
        <v>64.89</v>
      </c>
      <c r="L153" s="249"/>
      <c r="M153" s="249"/>
      <c r="N153" s="249"/>
      <c r="O153" s="249"/>
      <c r="P153" s="249"/>
      <c r="Q153" s="249"/>
      <c r="R153" s="253"/>
      <c r="T153" s="254"/>
      <c r="U153" s="249"/>
      <c r="V153" s="249"/>
      <c r="W153" s="249"/>
      <c r="X153" s="249"/>
      <c r="Y153" s="249"/>
      <c r="Z153" s="249"/>
      <c r="AA153" s="255"/>
      <c r="AT153" s="256" t="s">
        <v>244</v>
      </c>
      <c r="AU153" s="256" t="s">
        <v>90</v>
      </c>
      <c r="AV153" s="12" t="s">
        <v>90</v>
      </c>
      <c r="AW153" s="12" t="s">
        <v>35</v>
      </c>
      <c r="AX153" s="12" t="s">
        <v>85</v>
      </c>
      <c r="AY153" s="256" t="s">
        <v>236</v>
      </c>
    </row>
    <row r="154" spans="2:51" s="11" customFormat="1" ht="16.5" customHeight="1">
      <c r="B154" s="239"/>
      <c r="C154" s="240"/>
      <c r="D154" s="240"/>
      <c r="E154" s="241" t="s">
        <v>21</v>
      </c>
      <c r="F154" s="257" t="s">
        <v>427</v>
      </c>
      <c r="G154" s="240"/>
      <c r="H154" s="240"/>
      <c r="I154" s="240"/>
      <c r="J154" s="240"/>
      <c r="K154" s="241" t="s">
        <v>21</v>
      </c>
      <c r="L154" s="240"/>
      <c r="M154" s="240"/>
      <c r="N154" s="240"/>
      <c r="O154" s="240"/>
      <c r="P154" s="240"/>
      <c r="Q154" s="240"/>
      <c r="R154" s="244"/>
      <c r="T154" s="245"/>
      <c r="U154" s="240"/>
      <c r="V154" s="240"/>
      <c r="W154" s="240"/>
      <c r="X154" s="240"/>
      <c r="Y154" s="240"/>
      <c r="Z154" s="240"/>
      <c r="AA154" s="246"/>
      <c r="AT154" s="247" t="s">
        <v>244</v>
      </c>
      <c r="AU154" s="247" t="s">
        <v>90</v>
      </c>
      <c r="AV154" s="11" t="s">
        <v>85</v>
      </c>
      <c r="AW154" s="11" t="s">
        <v>35</v>
      </c>
      <c r="AX154" s="11" t="s">
        <v>78</v>
      </c>
      <c r="AY154" s="247" t="s">
        <v>236</v>
      </c>
    </row>
    <row r="155" spans="2:65" s="1" customFormat="1" ht="25.5" customHeight="1">
      <c r="B155" s="48"/>
      <c r="C155" s="271" t="s">
        <v>274</v>
      </c>
      <c r="D155" s="271" t="s">
        <v>385</v>
      </c>
      <c r="E155" s="272" t="s">
        <v>432</v>
      </c>
      <c r="F155" s="273" t="s">
        <v>433</v>
      </c>
      <c r="G155" s="273"/>
      <c r="H155" s="273"/>
      <c r="I155" s="273"/>
      <c r="J155" s="274" t="s">
        <v>240</v>
      </c>
      <c r="K155" s="275">
        <v>11.33</v>
      </c>
      <c r="L155" s="276">
        <v>0</v>
      </c>
      <c r="M155" s="277"/>
      <c r="N155" s="275">
        <f>ROUND(L155*K155,2)</f>
        <v>0</v>
      </c>
      <c r="O155" s="233"/>
      <c r="P155" s="233"/>
      <c r="Q155" s="233"/>
      <c r="R155" s="50"/>
      <c r="T155" s="236" t="s">
        <v>21</v>
      </c>
      <c r="U155" s="58" t="s">
        <v>43</v>
      </c>
      <c r="V155" s="49"/>
      <c r="W155" s="237">
        <f>V155*K155</f>
        <v>0</v>
      </c>
      <c r="X155" s="237">
        <v>0.131</v>
      </c>
      <c r="Y155" s="237">
        <f>X155*K155</f>
        <v>1.4842300000000002</v>
      </c>
      <c r="Z155" s="237">
        <v>0</v>
      </c>
      <c r="AA155" s="238">
        <f>Z155*K155</f>
        <v>0</v>
      </c>
      <c r="AR155" s="24" t="s">
        <v>274</v>
      </c>
      <c r="AT155" s="24" t="s">
        <v>385</v>
      </c>
      <c r="AU155" s="24" t="s">
        <v>90</v>
      </c>
      <c r="AY155" s="24" t="s">
        <v>236</v>
      </c>
      <c r="BE155" s="154">
        <f>IF(U155="základní",N155,0)</f>
        <v>0</v>
      </c>
      <c r="BF155" s="154">
        <f>IF(U155="snížená",N155,0)</f>
        <v>0</v>
      </c>
      <c r="BG155" s="154">
        <f>IF(U155="zákl. přenesená",N155,0)</f>
        <v>0</v>
      </c>
      <c r="BH155" s="154">
        <f>IF(U155="sníž. přenesená",N155,0)</f>
        <v>0</v>
      </c>
      <c r="BI155" s="154">
        <f>IF(U155="nulová",N155,0)</f>
        <v>0</v>
      </c>
      <c r="BJ155" s="24" t="s">
        <v>85</v>
      </c>
      <c r="BK155" s="154">
        <f>ROUND(L155*K155,2)</f>
        <v>0</v>
      </c>
      <c r="BL155" s="24" t="s">
        <v>241</v>
      </c>
      <c r="BM155" s="24" t="s">
        <v>434</v>
      </c>
    </row>
    <row r="156" spans="2:51" s="11" customFormat="1" ht="16.5" customHeight="1">
      <c r="B156" s="239"/>
      <c r="C156" s="240"/>
      <c r="D156" s="240"/>
      <c r="E156" s="241" t="s">
        <v>21</v>
      </c>
      <c r="F156" s="242" t="s">
        <v>419</v>
      </c>
      <c r="G156" s="243"/>
      <c r="H156" s="243"/>
      <c r="I156" s="243"/>
      <c r="J156" s="240"/>
      <c r="K156" s="241" t="s">
        <v>21</v>
      </c>
      <c r="L156" s="240"/>
      <c r="M156" s="240"/>
      <c r="N156" s="240"/>
      <c r="O156" s="240"/>
      <c r="P156" s="240"/>
      <c r="Q156" s="240"/>
      <c r="R156" s="244"/>
      <c r="T156" s="245"/>
      <c r="U156" s="240"/>
      <c r="V156" s="240"/>
      <c r="W156" s="240"/>
      <c r="X156" s="240"/>
      <c r="Y156" s="240"/>
      <c r="Z156" s="240"/>
      <c r="AA156" s="246"/>
      <c r="AT156" s="247" t="s">
        <v>244</v>
      </c>
      <c r="AU156" s="247" t="s">
        <v>90</v>
      </c>
      <c r="AV156" s="11" t="s">
        <v>85</v>
      </c>
      <c r="AW156" s="11" t="s">
        <v>35</v>
      </c>
      <c r="AX156" s="11" t="s">
        <v>78</v>
      </c>
      <c r="AY156" s="247" t="s">
        <v>236</v>
      </c>
    </row>
    <row r="157" spans="2:51" s="11" customFormat="1" ht="16.5" customHeight="1">
      <c r="B157" s="239"/>
      <c r="C157" s="240"/>
      <c r="D157" s="240"/>
      <c r="E157" s="241" t="s">
        <v>21</v>
      </c>
      <c r="F157" s="257" t="s">
        <v>249</v>
      </c>
      <c r="G157" s="240"/>
      <c r="H157" s="240"/>
      <c r="I157" s="240"/>
      <c r="J157" s="240"/>
      <c r="K157" s="241" t="s">
        <v>21</v>
      </c>
      <c r="L157" s="240"/>
      <c r="M157" s="240"/>
      <c r="N157" s="240"/>
      <c r="O157" s="240"/>
      <c r="P157" s="240"/>
      <c r="Q157" s="240"/>
      <c r="R157" s="244"/>
      <c r="T157" s="245"/>
      <c r="U157" s="240"/>
      <c r="V157" s="240"/>
      <c r="W157" s="240"/>
      <c r="X157" s="240"/>
      <c r="Y157" s="240"/>
      <c r="Z157" s="240"/>
      <c r="AA157" s="246"/>
      <c r="AT157" s="247" t="s">
        <v>244</v>
      </c>
      <c r="AU157" s="247" t="s">
        <v>90</v>
      </c>
      <c r="AV157" s="11" t="s">
        <v>85</v>
      </c>
      <c r="AW157" s="11" t="s">
        <v>35</v>
      </c>
      <c r="AX157" s="11" t="s">
        <v>78</v>
      </c>
      <c r="AY157" s="247" t="s">
        <v>236</v>
      </c>
    </row>
    <row r="158" spans="2:51" s="12" customFormat="1" ht="16.5" customHeight="1">
      <c r="B158" s="248"/>
      <c r="C158" s="249"/>
      <c r="D158" s="249"/>
      <c r="E158" s="250" t="s">
        <v>21</v>
      </c>
      <c r="F158" s="251" t="s">
        <v>683</v>
      </c>
      <c r="G158" s="249"/>
      <c r="H158" s="249"/>
      <c r="I158" s="249"/>
      <c r="J158" s="249"/>
      <c r="K158" s="252">
        <v>11.33</v>
      </c>
      <c r="L158" s="249"/>
      <c r="M158" s="249"/>
      <c r="N158" s="249"/>
      <c r="O158" s="249"/>
      <c r="P158" s="249"/>
      <c r="Q158" s="249"/>
      <c r="R158" s="253"/>
      <c r="T158" s="254"/>
      <c r="U158" s="249"/>
      <c r="V158" s="249"/>
      <c r="W158" s="249"/>
      <c r="X158" s="249"/>
      <c r="Y158" s="249"/>
      <c r="Z158" s="249"/>
      <c r="AA158" s="255"/>
      <c r="AT158" s="256" t="s">
        <v>244</v>
      </c>
      <c r="AU158" s="256" t="s">
        <v>90</v>
      </c>
      <c r="AV158" s="12" t="s">
        <v>90</v>
      </c>
      <c r="AW158" s="12" t="s">
        <v>35</v>
      </c>
      <c r="AX158" s="12" t="s">
        <v>85</v>
      </c>
      <c r="AY158" s="256" t="s">
        <v>236</v>
      </c>
    </row>
    <row r="159" spans="2:51" s="11" customFormat="1" ht="16.5" customHeight="1">
      <c r="B159" s="239"/>
      <c r="C159" s="240"/>
      <c r="D159" s="240"/>
      <c r="E159" s="241" t="s">
        <v>21</v>
      </c>
      <c r="F159" s="257" t="s">
        <v>427</v>
      </c>
      <c r="G159" s="240"/>
      <c r="H159" s="240"/>
      <c r="I159" s="240"/>
      <c r="J159" s="240"/>
      <c r="K159" s="241" t="s">
        <v>21</v>
      </c>
      <c r="L159" s="240"/>
      <c r="M159" s="240"/>
      <c r="N159" s="240"/>
      <c r="O159" s="240"/>
      <c r="P159" s="240"/>
      <c r="Q159" s="240"/>
      <c r="R159" s="244"/>
      <c r="T159" s="245"/>
      <c r="U159" s="240"/>
      <c r="V159" s="240"/>
      <c r="W159" s="240"/>
      <c r="X159" s="240"/>
      <c r="Y159" s="240"/>
      <c r="Z159" s="240"/>
      <c r="AA159" s="246"/>
      <c r="AT159" s="247" t="s">
        <v>244</v>
      </c>
      <c r="AU159" s="247" t="s">
        <v>90</v>
      </c>
      <c r="AV159" s="11" t="s">
        <v>85</v>
      </c>
      <c r="AW159" s="11" t="s">
        <v>35</v>
      </c>
      <c r="AX159" s="11" t="s">
        <v>78</v>
      </c>
      <c r="AY159" s="247" t="s">
        <v>236</v>
      </c>
    </row>
    <row r="160" spans="2:65" s="1" customFormat="1" ht="38.25" customHeight="1">
      <c r="B160" s="48"/>
      <c r="C160" s="271" t="s">
        <v>278</v>
      </c>
      <c r="D160" s="271" t="s">
        <v>385</v>
      </c>
      <c r="E160" s="272" t="s">
        <v>619</v>
      </c>
      <c r="F160" s="273" t="s">
        <v>620</v>
      </c>
      <c r="G160" s="273"/>
      <c r="H160" s="273"/>
      <c r="I160" s="273"/>
      <c r="J160" s="274" t="s">
        <v>240</v>
      </c>
      <c r="K160" s="275">
        <v>14.21</v>
      </c>
      <c r="L160" s="276">
        <v>0</v>
      </c>
      <c r="M160" s="277"/>
      <c r="N160" s="275">
        <f>ROUND(L160*K160,2)</f>
        <v>0</v>
      </c>
      <c r="O160" s="233"/>
      <c r="P160" s="233"/>
      <c r="Q160" s="233"/>
      <c r="R160" s="50"/>
      <c r="T160" s="236" t="s">
        <v>21</v>
      </c>
      <c r="U160" s="58" t="s">
        <v>43</v>
      </c>
      <c r="V160" s="49"/>
      <c r="W160" s="237">
        <f>V160*K160</f>
        <v>0</v>
      </c>
      <c r="X160" s="237">
        <v>0.172</v>
      </c>
      <c r="Y160" s="237">
        <f>X160*K160</f>
        <v>2.44412</v>
      </c>
      <c r="Z160" s="237">
        <v>0</v>
      </c>
      <c r="AA160" s="238">
        <f>Z160*K160</f>
        <v>0</v>
      </c>
      <c r="AR160" s="24" t="s">
        <v>274</v>
      </c>
      <c r="AT160" s="24" t="s">
        <v>385</v>
      </c>
      <c r="AU160" s="24" t="s">
        <v>90</v>
      </c>
      <c r="AY160" s="24" t="s">
        <v>236</v>
      </c>
      <c r="BE160" s="154">
        <f>IF(U160="základní",N160,0)</f>
        <v>0</v>
      </c>
      <c r="BF160" s="154">
        <f>IF(U160="snížená",N160,0)</f>
        <v>0</v>
      </c>
      <c r="BG160" s="154">
        <f>IF(U160="zákl. přenesená",N160,0)</f>
        <v>0</v>
      </c>
      <c r="BH160" s="154">
        <f>IF(U160="sníž. přenesená",N160,0)</f>
        <v>0</v>
      </c>
      <c r="BI160" s="154">
        <f>IF(U160="nulová",N160,0)</f>
        <v>0</v>
      </c>
      <c r="BJ160" s="24" t="s">
        <v>85</v>
      </c>
      <c r="BK160" s="154">
        <f>ROUND(L160*K160,2)</f>
        <v>0</v>
      </c>
      <c r="BL160" s="24" t="s">
        <v>241</v>
      </c>
      <c r="BM160" s="24" t="s">
        <v>621</v>
      </c>
    </row>
    <row r="161" spans="2:51" s="12" customFormat="1" ht="16.5" customHeight="1">
      <c r="B161" s="248"/>
      <c r="C161" s="249"/>
      <c r="D161" s="249"/>
      <c r="E161" s="250" t="s">
        <v>21</v>
      </c>
      <c r="F161" s="267" t="s">
        <v>684</v>
      </c>
      <c r="G161" s="268"/>
      <c r="H161" s="268"/>
      <c r="I161" s="268"/>
      <c r="J161" s="249"/>
      <c r="K161" s="252">
        <v>14.21</v>
      </c>
      <c r="L161" s="249"/>
      <c r="M161" s="249"/>
      <c r="N161" s="249"/>
      <c r="O161" s="249"/>
      <c r="P161" s="249"/>
      <c r="Q161" s="249"/>
      <c r="R161" s="253"/>
      <c r="T161" s="254"/>
      <c r="U161" s="249"/>
      <c r="V161" s="249"/>
      <c r="W161" s="249"/>
      <c r="X161" s="249"/>
      <c r="Y161" s="249"/>
      <c r="Z161" s="249"/>
      <c r="AA161" s="255"/>
      <c r="AT161" s="256" t="s">
        <v>244</v>
      </c>
      <c r="AU161" s="256" t="s">
        <v>90</v>
      </c>
      <c r="AV161" s="12" t="s">
        <v>90</v>
      </c>
      <c r="AW161" s="12" t="s">
        <v>35</v>
      </c>
      <c r="AX161" s="12" t="s">
        <v>85</v>
      </c>
      <c r="AY161" s="256" t="s">
        <v>236</v>
      </c>
    </row>
    <row r="162" spans="2:51" s="11" customFormat="1" ht="16.5" customHeight="1">
      <c r="B162" s="239"/>
      <c r="C162" s="240"/>
      <c r="D162" s="240"/>
      <c r="E162" s="241" t="s">
        <v>21</v>
      </c>
      <c r="F162" s="257" t="s">
        <v>427</v>
      </c>
      <c r="G162" s="240"/>
      <c r="H162" s="240"/>
      <c r="I162" s="240"/>
      <c r="J162" s="240"/>
      <c r="K162" s="241" t="s">
        <v>21</v>
      </c>
      <c r="L162" s="240"/>
      <c r="M162" s="240"/>
      <c r="N162" s="240"/>
      <c r="O162" s="240"/>
      <c r="P162" s="240"/>
      <c r="Q162" s="240"/>
      <c r="R162" s="244"/>
      <c r="T162" s="245"/>
      <c r="U162" s="240"/>
      <c r="V162" s="240"/>
      <c r="W162" s="240"/>
      <c r="X162" s="240"/>
      <c r="Y162" s="240"/>
      <c r="Z162" s="240"/>
      <c r="AA162" s="246"/>
      <c r="AT162" s="247" t="s">
        <v>244</v>
      </c>
      <c r="AU162" s="247" t="s">
        <v>90</v>
      </c>
      <c r="AV162" s="11" t="s">
        <v>85</v>
      </c>
      <c r="AW162" s="11" t="s">
        <v>35</v>
      </c>
      <c r="AX162" s="11" t="s">
        <v>78</v>
      </c>
      <c r="AY162" s="247" t="s">
        <v>236</v>
      </c>
    </row>
    <row r="163" spans="2:63" s="10" customFormat="1" ht="29.85" customHeight="1">
      <c r="B163" s="215"/>
      <c r="C163" s="216"/>
      <c r="D163" s="226" t="s">
        <v>208</v>
      </c>
      <c r="E163" s="226"/>
      <c r="F163" s="226"/>
      <c r="G163" s="226"/>
      <c r="H163" s="226"/>
      <c r="I163" s="226"/>
      <c r="J163" s="226"/>
      <c r="K163" s="226"/>
      <c r="L163" s="226"/>
      <c r="M163" s="226"/>
      <c r="N163" s="227">
        <f>BK163</f>
        <v>0</v>
      </c>
      <c r="O163" s="228"/>
      <c r="P163" s="228"/>
      <c r="Q163" s="228"/>
      <c r="R163" s="219"/>
      <c r="T163" s="220"/>
      <c r="U163" s="216"/>
      <c r="V163" s="216"/>
      <c r="W163" s="221">
        <f>SUM(W164:W179)</f>
        <v>0</v>
      </c>
      <c r="X163" s="216"/>
      <c r="Y163" s="221">
        <f>SUM(Y164:Y179)</f>
        <v>6.863320000000002</v>
      </c>
      <c r="Z163" s="216"/>
      <c r="AA163" s="222">
        <f>SUM(AA164:AA179)</f>
        <v>0</v>
      </c>
      <c r="AR163" s="223" t="s">
        <v>85</v>
      </c>
      <c r="AT163" s="224" t="s">
        <v>77</v>
      </c>
      <c r="AU163" s="224" t="s">
        <v>85</v>
      </c>
      <c r="AY163" s="223" t="s">
        <v>236</v>
      </c>
      <c r="BK163" s="225">
        <f>SUM(BK164:BK179)</f>
        <v>0</v>
      </c>
    </row>
    <row r="164" spans="2:65" s="1" customFormat="1" ht="25.5" customHeight="1">
      <c r="B164" s="48"/>
      <c r="C164" s="229" t="s">
        <v>170</v>
      </c>
      <c r="D164" s="229" t="s">
        <v>237</v>
      </c>
      <c r="E164" s="230" t="s">
        <v>436</v>
      </c>
      <c r="F164" s="231" t="s">
        <v>437</v>
      </c>
      <c r="G164" s="231"/>
      <c r="H164" s="231"/>
      <c r="I164" s="231"/>
      <c r="J164" s="232" t="s">
        <v>438</v>
      </c>
      <c r="K164" s="233">
        <v>3</v>
      </c>
      <c r="L164" s="234">
        <v>0</v>
      </c>
      <c r="M164" s="235"/>
      <c r="N164" s="233">
        <f>ROUND(L164*K164,2)</f>
        <v>0</v>
      </c>
      <c r="O164" s="233"/>
      <c r="P164" s="233"/>
      <c r="Q164" s="233"/>
      <c r="R164" s="50"/>
      <c r="T164" s="236" t="s">
        <v>21</v>
      </c>
      <c r="U164" s="58" t="s">
        <v>43</v>
      </c>
      <c r="V164" s="49"/>
      <c r="W164" s="237">
        <f>V164*K164</f>
        <v>0</v>
      </c>
      <c r="X164" s="237">
        <v>0.0007</v>
      </c>
      <c r="Y164" s="237">
        <f>X164*K164</f>
        <v>0.0021</v>
      </c>
      <c r="Z164" s="237">
        <v>0</v>
      </c>
      <c r="AA164" s="238">
        <f>Z164*K164</f>
        <v>0</v>
      </c>
      <c r="AR164" s="24" t="s">
        <v>241</v>
      </c>
      <c r="AT164" s="24" t="s">
        <v>237</v>
      </c>
      <c r="AU164" s="24" t="s">
        <v>90</v>
      </c>
      <c r="AY164" s="24" t="s">
        <v>236</v>
      </c>
      <c r="BE164" s="154">
        <f>IF(U164="základní",N164,0)</f>
        <v>0</v>
      </c>
      <c r="BF164" s="154">
        <f>IF(U164="snížená",N164,0)</f>
        <v>0</v>
      </c>
      <c r="BG164" s="154">
        <f>IF(U164="zákl. přenesená",N164,0)</f>
        <v>0</v>
      </c>
      <c r="BH164" s="154">
        <f>IF(U164="sníž. přenesená",N164,0)</f>
        <v>0</v>
      </c>
      <c r="BI164" s="154">
        <f>IF(U164="nulová",N164,0)</f>
        <v>0</v>
      </c>
      <c r="BJ164" s="24" t="s">
        <v>85</v>
      </c>
      <c r="BK164" s="154">
        <f>ROUND(L164*K164,2)</f>
        <v>0</v>
      </c>
      <c r="BL164" s="24" t="s">
        <v>241</v>
      </c>
      <c r="BM164" s="24" t="s">
        <v>623</v>
      </c>
    </row>
    <row r="165" spans="2:51" s="11" customFormat="1" ht="25.5" customHeight="1">
      <c r="B165" s="239"/>
      <c r="C165" s="240"/>
      <c r="D165" s="240"/>
      <c r="E165" s="241" t="s">
        <v>21</v>
      </c>
      <c r="F165" s="242" t="s">
        <v>440</v>
      </c>
      <c r="G165" s="243"/>
      <c r="H165" s="243"/>
      <c r="I165" s="243"/>
      <c r="J165" s="240"/>
      <c r="K165" s="241" t="s">
        <v>21</v>
      </c>
      <c r="L165" s="240"/>
      <c r="M165" s="240"/>
      <c r="N165" s="240"/>
      <c r="O165" s="240"/>
      <c r="P165" s="240"/>
      <c r="Q165" s="240"/>
      <c r="R165" s="244"/>
      <c r="T165" s="245"/>
      <c r="U165" s="240"/>
      <c r="V165" s="240"/>
      <c r="W165" s="240"/>
      <c r="X165" s="240"/>
      <c r="Y165" s="240"/>
      <c r="Z165" s="240"/>
      <c r="AA165" s="246"/>
      <c r="AT165" s="247" t="s">
        <v>244</v>
      </c>
      <c r="AU165" s="247" t="s">
        <v>90</v>
      </c>
      <c r="AV165" s="11" t="s">
        <v>85</v>
      </c>
      <c r="AW165" s="11" t="s">
        <v>35</v>
      </c>
      <c r="AX165" s="11" t="s">
        <v>78</v>
      </c>
      <c r="AY165" s="247" t="s">
        <v>236</v>
      </c>
    </row>
    <row r="166" spans="2:51" s="12" customFormat="1" ht="16.5" customHeight="1">
      <c r="B166" s="248"/>
      <c r="C166" s="249"/>
      <c r="D166" s="249"/>
      <c r="E166" s="250" t="s">
        <v>21</v>
      </c>
      <c r="F166" s="251" t="s">
        <v>90</v>
      </c>
      <c r="G166" s="249"/>
      <c r="H166" s="249"/>
      <c r="I166" s="249"/>
      <c r="J166" s="249"/>
      <c r="K166" s="252">
        <v>2</v>
      </c>
      <c r="L166" s="249"/>
      <c r="M166" s="249"/>
      <c r="N166" s="249"/>
      <c r="O166" s="249"/>
      <c r="P166" s="249"/>
      <c r="Q166" s="249"/>
      <c r="R166" s="253"/>
      <c r="T166" s="254"/>
      <c r="U166" s="249"/>
      <c r="V166" s="249"/>
      <c r="W166" s="249"/>
      <c r="X166" s="249"/>
      <c r="Y166" s="249"/>
      <c r="Z166" s="249"/>
      <c r="AA166" s="255"/>
      <c r="AT166" s="256" t="s">
        <v>244</v>
      </c>
      <c r="AU166" s="256" t="s">
        <v>90</v>
      </c>
      <c r="AV166" s="12" t="s">
        <v>90</v>
      </c>
      <c r="AW166" s="12" t="s">
        <v>35</v>
      </c>
      <c r="AX166" s="12" t="s">
        <v>78</v>
      </c>
      <c r="AY166" s="256" t="s">
        <v>236</v>
      </c>
    </row>
    <row r="167" spans="2:51" s="11" customFormat="1" ht="25.5" customHeight="1">
      <c r="B167" s="239"/>
      <c r="C167" s="240"/>
      <c r="D167" s="240"/>
      <c r="E167" s="241" t="s">
        <v>21</v>
      </c>
      <c r="F167" s="257" t="s">
        <v>685</v>
      </c>
      <c r="G167" s="240"/>
      <c r="H167" s="240"/>
      <c r="I167" s="240"/>
      <c r="J167" s="240"/>
      <c r="K167" s="241" t="s">
        <v>21</v>
      </c>
      <c r="L167" s="240"/>
      <c r="M167" s="240"/>
      <c r="N167" s="240"/>
      <c r="O167" s="240"/>
      <c r="P167" s="240"/>
      <c r="Q167" s="240"/>
      <c r="R167" s="244"/>
      <c r="T167" s="245"/>
      <c r="U167" s="240"/>
      <c r="V167" s="240"/>
      <c r="W167" s="240"/>
      <c r="X167" s="240"/>
      <c r="Y167" s="240"/>
      <c r="Z167" s="240"/>
      <c r="AA167" s="246"/>
      <c r="AT167" s="247" t="s">
        <v>244</v>
      </c>
      <c r="AU167" s="247" t="s">
        <v>90</v>
      </c>
      <c r="AV167" s="11" t="s">
        <v>85</v>
      </c>
      <c r="AW167" s="11" t="s">
        <v>35</v>
      </c>
      <c r="AX167" s="11" t="s">
        <v>78</v>
      </c>
      <c r="AY167" s="247" t="s">
        <v>236</v>
      </c>
    </row>
    <row r="168" spans="2:51" s="12" customFormat="1" ht="16.5" customHeight="1">
      <c r="B168" s="248"/>
      <c r="C168" s="249"/>
      <c r="D168" s="249"/>
      <c r="E168" s="250" t="s">
        <v>21</v>
      </c>
      <c r="F168" s="251" t="s">
        <v>85</v>
      </c>
      <c r="G168" s="249"/>
      <c r="H168" s="249"/>
      <c r="I168" s="249"/>
      <c r="J168" s="249"/>
      <c r="K168" s="252">
        <v>1</v>
      </c>
      <c r="L168" s="249"/>
      <c r="M168" s="249"/>
      <c r="N168" s="249"/>
      <c r="O168" s="249"/>
      <c r="P168" s="249"/>
      <c r="Q168" s="249"/>
      <c r="R168" s="253"/>
      <c r="T168" s="254"/>
      <c r="U168" s="249"/>
      <c r="V168" s="249"/>
      <c r="W168" s="249"/>
      <c r="X168" s="249"/>
      <c r="Y168" s="249"/>
      <c r="Z168" s="249"/>
      <c r="AA168" s="255"/>
      <c r="AT168" s="256" t="s">
        <v>244</v>
      </c>
      <c r="AU168" s="256" t="s">
        <v>90</v>
      </c>
      <c r="AV168" s="12" t="s">
        <v>90</v>
      </c>
      <c r="AW168" s="12" t="s">
        <v>35</v>
      </c>
      <c r="AX168" s="12" t="s">
        <v>78</v>
      </c>
      <c r="AY168" s="256" t="s">
        <v>236</v>
      </c>
    </row>
    <row r="169" spans="2:51" s="13" customFormat="1" ht="16.5" customHeight="1">
      <c r="B169" s="258"/>
      <c r="C169" s="259"/>
      <c r="D169" s="259"/>
      <c r="E169" s="260" t="s">
        <v>21</v>
      </c>
      <c r="F169" s="261" t="s">
        <v>299</v>
      </c>
      <c r="G169" s="259"/>
      <c r="H169" s="259"/>
      <c r="I169" s="259"/>
      <c r="J169" s="259"/>
      <c r="K169" s="262">
        <v>3</v>
      </c>
      <c r="L169" s="259"/>
      <c r="M169" s="259"/>
      <c r="N169" s="259"/>
      <c r="O169" s="259"/>
      <c r="P169" s="259"/>
      <c r="Q169" s="259"/>
      <c r="R169" s="263"/>
      <c r="T169" s="264"/>
      <c r="U169" s="259"/>
      <c r="V169" s="259"/>
      <c r="W169" s="259"/>
      <c r="X169" s="259"/>
      <c r="Y169" s="259"/>
      <c r="Z169" s="259"/>
      <c r="AA169" s="265"/>
      <c r="AT169" s="266" t="s">
        <v>244</v>
      </c>
      <c r="AU169" s="266" t="s">
        <v>90</v>
      </c>
      <c r="AV169" s="13" t="s">
        <v>241</v>
      </c>
      <c r="AW169" s="13" t="s">
        <v>35</v>
      </c>
      <c r="AX169" s="13" t="s">
        <v>85</v>
      </c>
      <c r="AY169" s="266" t="s">
        <v>236</v>
      </c>
    </row>
    <row r="170" spans="2:65" s="1" customFormat="1" ht="16.5" customHeight="1">
      <c r="B170" s="48"/>
      <c r="C170" s="271" t="s">
        <v>286</v>
      </c>
      <c r="D170" s="271" t="s">
        <v>385</v>
      </c>
      <c r="E170" s="272" t="s">
        <v>551</v>
      </c>
      <c r="F170" s="273" t="s">
        <v>686</v>
      </c>
      <c r="G170" s="273"/>
      <c r="H170" s="273"/>
      <c r="I170" s="273"/>
      <c r="J170" s="274" t="s">
        <v>438</v>
      </c>
      <c r="K170" s="275">
        <v>1</v>
      </c>
      <c r="L170" s="276">
        <v>0</v>
      </c>
      <c r="M170" s="277"/>
      <c r="N170" s="275">
        <f>ROUND(L170*K170,2)</f>
        <v>0</v>
      </c>
      <c r="O170" s="233"/>
      <c r="P170" s="233"/>
      <c r="Q170" s="233"/>
      <c r="R170" s="50"/>
      <c r="T170" s="236" t="s">
        <v>21</v>
      </c>
      <c r="U170" s="58" t="s">
        <v>43</v>
      </c>
      <c r="V170" s="49"/>
      <c r="W170" s="237">
        <f>V170*K170</f>
        <v>0</v>
      </c>
      <c r="X170" s="237">
        <v>0</v>
      </c>
      <c r="Y170" s="237">
        <f>X170*K170</f>
        <v>0</v>
      </c>
      <c r="Z170" s="237">
        <v>0</v>
      </c>
      <c r="AA170" s="238">
        <f>Z170*K170</f>
        <v>0</v>
      </c>
      <c r="AR170" s="24" t="s">
        <v>274</v>
      </c>
      <c r="AT170" s="24" t="s">
        <v>385</v>
      </c>
      <c r="AU170" s="24" t="s">
        <v>90</v>
      </c>
      <c r="AY170" s="24" t="s">
        <v>236</v>
      </c>
      <c r="BE170" s="154">
        <f>IF(U170="základní",N170,0)</f>
        <v>0</v>
      </c>
      <c r="BF170" s="154">
        <f>IF(U170="snížená",N170,0)</f>
        <v>0</v>
      </c>
      <c r="BG170" s="154">
        <f>IF(U170="zákl. přenesená",N170,0)</f>
        <v>0</v>
      </c>
      <c r="BH170" s="154">
        <f>IF(U170="sníž. přenesená",N170,0)</f>
        <v>0</v>
      </c>
      <c r="BI170" s="154">
        <f>IF(U170="nulová",N170,0)</f>
        <v>0</v>
      </c>
      <c r="BJ170" s="24" t="s">
        <v>85</v>
      </c>
      <c r="BK170" s="154">
        <f>ROUND(L170*K170,2)</f>
        <v>0</v>
      </c>
      <c r="BL170" s="24" t="s">
        <v>241</v>
      </c>
      <c r="BM170" s="24" t="s">
        <v>687</v>
      </c>
    </row>
    <row r="171" spans="2:65" s="1" customFormat="1" ht="25.5" customHeight="1">
      <c r="B171" s="48"/>
      <c r="C171" s="229" t="s">
        <v>290</v>
      </c>
      <c r="D171" s="229" t="s">
        <v>237</v>
      </c>
      <c r="E171" s="230" t="s">
        <v>554</v>
      </c>
      <c r="F171" s="231" t="s">
        <v>555</v>
      </c>
      <c r="G171" s="231"/>
      <c r="H171" s="231"/>
      <c r="I171" s="231"/>
      <c r="J171" s="232" t="s">
        <v>556</v>
      </c>
      <c r="K171" s="233">
        <v>2</v>
      </c>
      <c r="L171" s="234">
        <v>0</v>
      </c>
      <c r="M171" s="235"/>
      <c r="N171" s="233">
        <f>ROUND(L171*K171,2)</f>
        <v>0</v>
      </c>
      <c r="O171" s="233"/>
      <c r="P171" s="233"/>
      <c r="Q171" s="233"/>
      <c r="R171" s="50"/>
      <c r="T171" s="236" t="s">
        <v>21</v>
      </c>
      <c r="U171" s="58" t="s">
        <v>43</v>
      </c>
      <c r="V171" s="49"/>
      <c r="W171" s="237">
        <f>V171*K171</f>
        <v>0</v>
      </c>
      <c r="X171" s="237">
        <v>0</v>
      </c>
      <c r="Y171" s="237">
        <f>X171*K171</f>
        <v>0</v>
      </c>
      <c r="Z171" s="237">
        <v>0</v>
      </c>
      <c r="AA171" s="238">
        <f>Z171*K171</f>
        <v>0</v>
      </c>
      <c r="AR171" s="24" t="s">
        <v>241</v>
      </c>
      <c r="AT171" s="24" t="s">
        <v>237</v>
      </c>
      <c r="AU171" s="24" t="s">
        <v>90</v>
      </c>
      <c r="AY171" s="24" t="s">
        <v>236</v>
      </c>
      <c r="BE171" s="154">
        <f>IF(U171="základní",N171,0)</f>
        <v>0</v>
      </c>
      <c r="BF171" s="154">
        <f>IF(U171="snížená",N171,0)</f>
        <v>0</v>
      </c>
      <c r="BG171" s="154">
        <f>IF(U171="zákl. přenesená",N171,0)</f>
        <v>0</v>
      </c>
      <c r="BH171" s="154">
        <f>IF(U171="sníž. přenesená",N171,0)</f>
        <v>0</v>
      </c>
      <c r="BI171" s="154">
        <f>IF(U171="nulová",N171,0)</f>
        <v>0</v>
      </c>
      <c r="BJ171" s="24" t="s">
        <v>85</v>
      </c>
      <c r="BK171" s="154">
        <f>ROUND(L171*K171,2)</f>
        <v>0</v>
      </c>
      <c r="BL171" s="24" t="s">
        <v>241</v>
      </c>
      <c r="BM171" s="24" t="s">
        <v>688</v>
      </c>
    </row>
    <row r="172" spans="2:51" s="11" customFormat="1" ht="25.5" customHeight="1">
      <c r="B172" s="239"/>
      <c r="C172" s="240"/>
      <c r="D172" s="240"/>
      <c r="E172" s="241" t="s">
        <v>21</v>
      </c>
      <c r="F172" s="242" t="s">
        <v>689</v>
      </c>
      <c r="G172" s="243"/>
      <c r="H172" s="243"/>
      <c r="I172" s="243"/>
      <c r="J172" s="240"/>
      <c r="K172" s="241" t="s">
        <v>21</v>
      </c>
      <c r="L172" s="240"/>
      <c r="M172" s="240"/>
      <c r="N172" s="240"/>
      <c r="O172" s="240"/>
      <c r="P172" s="240"/>
      <c r="Q172" s="240"/>
      <c r="R172" s="244"/>
      <c r="T172" s="245"/>
      <c r="U172" s="240"/>
      <c r="V172" s="240"/>
      <c r="W172" s="240"/>
      <c r="X172" s="240"/>
      <c r="Y172" s="240"/>
      <c r="Z172" s="240"/>
      <c r="AA172" s="246"/>
      <c r="AT172" s="247" t="s">
        <v>244</v>
      </c>
      <c r="AU172" s="247" t="s">
        <v>90</v>
      </c>
      <c r="AV172" s="11" t="s">
        <v>85</v>
      </c>
      <c r="AW172" s="11" t="s">
        <v>35</v>
      </c>
      <c r="AX172" s="11" t="s">
        <v>78</v>
      </c>
      <c r="AY172" s="247" t="s">
        <v>236</v>
      </c>
    </row>
    <row r="173" spans="2:51" s="12" customFormat="1" ht="16.5" customHeight="1">
      <c r="B173" s="248"/>
      <c r="C173" s="249"/>
      <c r="D173" s="249"/>
      <c r="E173" s="250" t="s">
        <v>21</v>
      </c>
      <c r="F173" s="251" t="s">
        <v>90</v>
      </c>
      <c r="G173" s="249"/>
      <c r="H173" s="249"/>
      <c r="I173" s="249"/>
      <c r="J173" s="249"/>
      <c r="K173" s="252">
        <v>2</v>
      </c>
      <c r="L173" s="249"/>
      <c r="M173" s="249"/>
      <c r="N173" s="249"/>
      <c r="O173" s="249"/>
      <c r="P173" s="249"/>
      <c r="Q173" s="249"/>
      <c r="R173" s="253"/>
      <c r="T173" s="254"/>
      <c r="U173" s="249"/>
      <c r="V173" s="249"/>
      <c r="W173" s="249"/>
      <c r="X173" s="249"/>
      <c r="Y173" s="249"/>
      <c r="Z173" s="249"/>
      <c r="AA173" s="255"/>
      <c r="AT173" s="256" t="s">
        <v>244</v>
      </c>
      <c r="AU173" s="256" t="s">
        <v>90</v>
      </c>
      <c r="AV173" s="12" t="s">
        <v>90</v>
      </c>
      <c r="AW173" s="12" t="s">
        <v>35</v>
      </c>
      <c r="AX173" s="12" t="s">
        <v>85</v>
      </c>
      <c r="AY173" s="256" t="s">
        <v>236</v>
      </c>
    </row>
    <row r="174" spans="2:65" s="1" customFormat="1" ht="38.25" customHeight="1">
      <c r="B174" s="48"/>
      <c r="C174" s="229" t="s">
        <v>300</v>
      </c>
      <c r="D174" s="229" t="s">
        <v>237</v>
      </c>
      <c r="E174" s="230" t="s">
        <v>441</v>
      </c>
      <c r="F174" s="231" t="s">
        <v>442</v>
      </c>
      <c r="G174" s="231"/>
      <c r="H174" s="231"/>
      <c r="I174" s="231"/>
      <c r="J174" s="232" t="s">
        <v>293</v>
      </c>
      <c r="K174" s="233">
        <v>29.3</v>
      </c>
      <c r="L174" s="234">
        <v>0</v>
      </c>
      <c r="M174" s="235"/>
      <c r="N174" s="233">
        <f>ROUND(L174*K174,2)</f>
        <v>0</v>
      </c>
      <c r="O174" s="233"/>
      <c r="P174" s="233"/>
      <c r="Q174" s="233"/>
      <c r="R174" s="50"/>
      <c r="T174" s="236" t="s">
        <v>21</v>
      </c>
      <c r="U174" s="58" t="s">
        <v>43</v>
      </c>
      <c r="V174" s="49"/>
      <c r="W174" s="237">
        <f>V174*K174</f>
        <v>0</v>
      </c>
      <c r="X174" s="237">
        <v>0.1554</v>
      </c>
      <c r="Y174" s="237">
        <f>X174*K174</f>
        <v>4.5532200000000005</v>
      </c>
      <c r="Z174" s="237">
        <v>0</v>
      </c>
      <c r="AA174" s="238">
        <f>Z174*K174</f>
        <v>0</v>
      </c>
      <c r="AR174" s="24" t="s">
        <v>241</v>
      </c>
      <c r="AT174" s="24" t="s">
        <v>237</v>
      </c>
      <c r="AU174" s="24" t="s">
        <v>90</v>
      </c>
      <c r="AY174" s="24" t="s">
        <v>236</v>
      </c>
      <c r="BE174" s="154">
        <f>IF(U174="základní",N174,0)</f>
        <v>0</v>
      </c>
      <c r="BF174" s="154">
        <f>IF(U174="snížená",N174,0)</f>
        <v>0</v>
      </c>
      <c r="BG174" s="154">
        <f>IF(U174="zákl. přenesená",N174,0)</f>
        <v>0</v>
      </c>
      <c r="BH174" s="154">
        <f>IF(U174="sníž. přenesená",N174,0)</f>
        <v>0</v>
      </c>
      <c r="BI174" s="154">
        <f>IF(U174="nulová",N174,0)</f>
        <v>0</v>
      </c>
      <c r="BJ174" s="24" t="s">
        <v>85</v>
      </c>
      <c r="BK174" s="154">
        <f>ROUND(L174*K174,2)</f>
        <v>0</v>
      </c>
      <c r="BL174" s="24" t="s">
        <v>241</v>
      </c>
      <c r="BM174" s="24" t="s">
        <v>443</v>
      </c>
    </row>
    <row r="175" spans="2:51" s="11" customFormat="1" ht="16.5" customHeight="1">
      <c r="B175" s="239"/>
      <c r="C175" s="240"/>
      <c r="D175" s="240"/>
      <c r="E175" s="241" t="s">
        <v>21</v>
      </c>
      <c r="F175" s="242" t="s">
        <v>249</v>
      </c>
      <c r="G175" s="243"/>
      <c r="H175" s="243"/>
      <c r="I175" s="243"/>
      <c r="J175" s="240"/>
      <c r="K175" s="241" t="s">
        <v>21</v>
      </c>
      <c r="L175" s="240"/>
      <c r="M175" s="240"/>
      <c r="N175" s="240"/>
      <c r="O175" s="240"/>
      <c r="P175" s="240"/>
      <c r="Q175" s="240"/>
      <c r="R175" s="244"/>
      <c r="T175" s="245"/>
      <c r="U175" s="240"/>
      <c r="V175" s="240"/>
      <c r="W175" s="240"/>
      <c r="X175" s="240"/>
      <c r="Y175" s="240"/>
      <c r="Z175" s="240"/>
      <c r="AA175" s="246"/>
      <c r="AT175" s="247" t="s">
        <v>244</v>
      </c>
      <c r="AU175" s="247" t="s">
        <v>90</v>
      </c>
      <c r="AV175" s="11" t="s">
        <v>85</v>
      </c>
      <c r="AW175" s="11" t="s">
        <v>35</v>
      </c>
      <c r="AX175" s="11" t="s">
        <v>78</v>
      </c>
      <c r="AY175" s="247" t="s">
        <v>236</v>
      </c>
    </row>
    <row r="176" spans="2:51" s="12" customFormat="1" ht="16.5" customHeight="1">
      <c r="B176" s="248"/>
      <c r="C176" s="249"/>
      <c r="D176" s="249"/>
      <c r="E176" s="250" t="s">
        <v>21</v>
      </c>
      <c r="F176" s="251" t="s">
        <v>690</v>
      </c>
      <c r="G176" s="249"/>
      <c r="H176" s="249"/>
      <c r="I176" s="249"/>
      <c r="J176" s="249"/>
      <c r="K176" s="252">
        <v>29.3</v>
      </c>
      <c r="L176" s="249"/>
      <c r="M176" s="249"/>
      <c r="N176" s="249"/>
      <c r="O176" s="249"/>
      <c r="P176" s="249"/>
      <c r="Q176" s="249"/>
      <c r="R176" s="253"/>
      <c r="T176" s="254"/>
      <c r="U176" s="249"/>
      <c r="V176" s="249"/>
      <c r="W176" s="249"/>
      <c r="X176" s="249"/>
      <c r="Y176" s="249"/>
      <c r="Z176" s="249"/>
      <c r="AA176" s="255"/>
      <c r="AT176" s="256" t="s">
        <v>244</v>
      </c>
      <c r="AU176" s="256" t="s">
        <v>90</v>
      </c>
      <c r="AV176" s="12" t="s">
        <v>90</v>
      </c>
      <c r="AW176" s="12" t="s">
        <v>35</v>
      </c>
      <c r="AX176" s="12" t="s">
        <v>85</v>
      </c>
      <c r="AY176" s="256" t="s">
        <v>236</v>
      </c>
    </row>
    <row r="177" spans="2:65" s="1" customFormat="1" ht="25.5" customHeight="1">
      <c r="B177" s="48"/>
      <c r="C177" s="271" t="s">
        <v>305</v>
      </c>
      <c r="D177" s="271" t="s">
        <v>385</v>
      </c>
      <c r="E177" s="272" t="s">
        <v>445</v>
      </c>
      <c r="F177" s="273" t="s">
        <v>446</v>
      </c>
      <c r="G177" s="273"/>
      <c r="H177" s="273"/>
      <c r="I177" s="273"/>
      <c r="J177" s="274" t="s">
        <v>438</v>
      </c>
      <c r="K177" s="275">
        <v>18</v>
      </c>
      <c r="L177" s="276">
        <v>0</v>
      </c>
      <c r="M177" s="277"/>
      <c r="N177" s="275">
        <f>ROUND(L177*K177,2)</f>
        <v>0</v>
      </c>
      <c r="O177" s="233"/>
      <c r="P177" s="233"/>
      <c r="Q177" s="233"/>
      <c r="R177" s="50"/>
      <c r="T177" s="236" t="s">
        <v>21</v>
      </c>
      <c r="U177" s="58" t="s">
        <v>43</v>
      </c>
      <c r="V177" s="49"/>
      <c r="W177" s="237">
        <f>V177*K177</f>
        <v>0</v>
      </c>
      <c r="X177" s="237">
        <v>0.086</v>
      </c>
      <c r="Y177" s="237">
        <f>X177*K177</f>
        <v>1.5479999999999998</v>
      </c>
      <c r="Z177" s="237">
        <v>0</v>
      </c>
      <c r="AA177" s="238">
        <f>Z177*K177</f>
        <v>0</v>
      </c>
      <c r="AR177" s="24" t="s">
        <v>274</v>
      </c>
      <c r="AT177" s="24" t="s">
        <v>385</v>
      </c>
      <c r="AU177" s="24" t="s">
        <v>90</v>
      </c>
      <c r="AY177" s="24" t="s">
        <v>236</v>
      </c>
      <c r="BE177" s="154">
        <f>IF(U177="základní",N177,0)</f>
        <v>0</v>
      </c>
      <c r="BF177" s="154">
        <f>IF(U177="snížená",N177,0)</f>
        <v>0</v>
      </c>
      <c r="BG177" s="154">
        <f>IF(U177="zákl. přenesená",N177,0)</f>
        <v>0</v>
      </c>
      <c r="BH177" s="154">
        <f>IF(U177="sníž. přenesená",N177,0)</f>
        <v>0</v>
      </c>
      <c r="BI177" s="154">
        <f>IF(U177="nulová",N177,0)</f>
        <v>0</v>
      </c>
      <c r="BJ177" s="24" t="s">
        <v>85</v>
      </c>
      <c r="BK177" s="154">
        <f>ROUND(L177*K177,2)</f>
        <v>0</v>
      </c>
      <c r="BL177" s="24" t="s">
        <v>241</v>
      </c>
      <c r="BM177" s="24" t="s">
        <v>447</v>
      </c>
    </row>
    <row r="178" spans="2:65" s="1" customFormat="1" ht="25.5" customHeight="1">
      <c r="B178" s="48"/>
      <c r="C178" s="271" t="s">
        <v>11</v>
      </c>
      <c r="D178" s="271" t="s">
        <v>385</v>
      </c>
      <c r="E178" s="272" t="s">
        <v>448</v>
      </c>
      <c r="F178" s="273" t="s">
        <v>449</v>
      </c>
      <c r="G178" s="273"/>
      <c r="H178" s="273"/>
      <c r="I178" s="273"/>
      <c r="J178" s="274" t="s">
        <v>438</v>
      </c>
      <c r="K178" s="275">
        <v>8</v>
      </c>
      <c r="L178" s="276">
        <v>0</v>
      </c>
      <c r="M178" s="277"/>
      <c r="N178" s="275">
        <f>ROUND(L178*K178,2)</f>
        <v>0</v>
      </c>
      <c r="O178" s="233"/>
      <c r="P178" s="233"/>
      <c r="Q178" s="233"/>
      <c r="R178" s="50"/>
      <c r="T178" s="236" t="s">
        <v>21</v>
      </c>
      <c r="U178" s="58" t="s">
        <v>43</v>
      </c>
      <c r="V178" s="49"/>
      <c r="W178" s="237">
        <f>V178*K178</f>
        <v>0</v>
      </c>
      <c r="X178" s="237">
        <v>0.063</v>
      </c>
      <c r="Y178" s="237">
        <f>X178*K178</f>
        <v>0.504</v>
      </c>
      <c r="Z178" s="237">
        <v>0</v>
      </c>
      <c r="AA178" s="238">
        <f>Z178*K178</f>
        <v>0</v>
      </c>
      <c r="AR178" s="24" t="s">
        <v>274</v>
      </c>
      <c r="AT178" s="24" t="s">
        <v>385</v>
      </c>
      <c r="AU178" s="24" t="s">
        <v>90</v>
      </c>
      <c r="AY178" s="24" t="s">
        <v>236</v>
      </c>
      <c r="BE178" s="154">
        <f>IF(U178="základní",N178,0)</f>
        <v>0</v>
      </c>
      <c r="BF178" s="154">
        <f>IF(U178="snížená",N178,0)</f>
        <v>0</v>
      </c>
      <c r="BG178" s="154">
        <f>IF(U178="zákl. přenesená",N178,0)</f>
        <v>0</v>
      </c>
      <c r="BH178" s="154">
        <f>IF(U178="sníž. přenesená",N178,0)</f>
        <v>0</v>
      </c>
      <c r="BI178" s="154">
        <f>IF(U178="nulová",N178,0)</f>
        <v>0</v>
      </c>
      <c r="BJ178" s="24" t="s">
        <v>85</v>
      </c>
      <c r="BK178" s="154">
        <f>ROUND(L178*K178,2)</f>
        <v>0</v>
      </c>
      <c r="BL178" s="24" t="s">
        <v>241</v>
      </c>
      <c r="BM178" s="24" t="s">
        <v>450</v>
      </c>
    </row>
    <row r="179" spans="2:65" s="1" customFormat="1" ht="25.5" customHeight="1">
      <c r="B179" s="48"/>
      <c r="C179" s="271" t="s">
        <v>315</v>
      </c>
      <c r="D179" s="271" t="s">
        <v>385</v>
      </c>
      <c r="E179" s="272" t="s">
        <v>451</v>
      </c>
      <c r="F179" s="273" t="s">
        <v>691</v>
      </c>
      <c r="G179" s="273"/>
      <c r="H179" s="273"/>
      <c r="I179" s="273"/>
      <c r="J179" s="274" t="s">
        <v>438</v>
      </c>
      <c r="K179" s="275">
        <v>4</v>
      </c>
      <c r="L179" s="276">
        <v>0</v>
      </c>
      <c r="M179" s="277"/>
      <c r="N179" s="275">
        <f>ROUND(L179*K179,2)</f>
        <v>0</v>
      </c>
      <c r="O179" s="233"/>
      <c r="P179" s="233"/>
      <c r="Q179" s="233"/>
      <c r="R179" s="50"/>
      <c r="T179" s="236" t="s">
        <v>21</v>
      </c>
      <c r="U179" s="58" t="s">
        <v>43</v>
      </c>
      <c r="V179" s="49"/>
      <c r="W179" s="237">
        <f>V179*K179</f>
        <v>0</v>
      </c>
      <c r="X179" s="237">
        <v>0.064</v>
      </c>
      <c r="Y179" s="237">
        <f>X179*K179</f>
        <v>0.256</v>
      </c>
      <c r="Z179" s="237">
        <v>0</v>
      </c>
      <c r="AA179" s="238">
        <f>Z179*K179</f>
        <v>0</v>
      </c>
      <c r="AR179" s="24" t="s">
        <v>274</v>
      </c>
      <c r="AT179" s="24" t="s">
        <v>385</v>
      </c>
      <c r="AU179" s="24" t="s">
        <v>90</v>
      </c>
      <c r="AY179" s="24" t="s">
        <v>236</v>
      </c>
      <c r="BE179" s="154">
        <f>IF(U179="základní",N179,0)</f>
        <v>0</v>
      </c>
      <c r="BF179" s="154">
        <f>IF(U179="snížená",N179,0)</f>
        <v>0</v>
      </c>
      <c r="BG179" s="154">
        <f>IF(U179="zákl. přenesená",N179,0)</f>
        <v>0</v>
      </c>
      <c r="BH179" s="154">
        <f>IF(U179="sníž. přenesená",N179,0)</f>
        <v>0</v>
      </c>
      <c r="BI179" s="154">
        <f>IF(U179="nulová",N179,0)</f>
        <v>0</v>
      </c>
      <c r="BJ179" s="24" t="s">
        <v>85</v>
      </c>
      <c r="BK179" s="154">
        <f>ROUND(L179*K179,2)</f>
        <v>0</v>
      </c>
      <c r="BL179" s="24" t="s">
        <v>241</v>
      </c>
      <c r="BM179" s="24" t="s">
        <v>453</v>
      </c>
    </row>
    <row r="180" spans="2:63" s="10" customFormat="1" ht="29.85" customHeight="1">
      <c r="B180" s="215"/>
      <c r="C180" s="216"/>
      <c r="D180" s="226" t="s">
        <v>374</v>
      </c>
      <c r="E180" s="226"/>
      <c r="F180" s="226"/>
      <c r="G180" s="226"/>
      <c r="H180" s="226"/>
      <c r="I180" s="226"/>
      <c r="J180" s="226"/>
      <c r="K180" s="226"/>
      <c r="L180" s="226"/>
      <c r="M180" s="226"/>
      <c r="N180" s="278">
        <f>BK180</f>
        <v>0</v>
      </c>
      <c r="O180" s="279"/>
      <c r="P180" s="279"/>
      <c r="Q180" s="279"/>
      <c r="R180" s="219"/>
      <c r="T180" s="220"/>
      <c r="U180" s="216"/>
      <c r="V180" s="216"/>
      <c r="W180" s="221">
        <f>SUM(W181:W190)</f>
        <v>0</v>
      </c>
      <c r="X180" s="216"/>
      <c r="Y180" s="221">
        <f>SUM(Y181:Y190)</f>
        <v>0</v>
      </c>
      <c r="Z180" s="216"/>
      <c r="AA180" s="222">
        <f>SUM(AA181:AA190)</f>
        <v>0</v>
      </c>
      <c r="AR180" s="223" t="s">
        <v>85</v>
      </c>
      <c r="AT180" s="224" t="s">
        <v>77</v>
      </c>
      <c r="AU180" s="224" t="s">
        <v>85</v>
      </c>
      <c r="AY180" s="223" t="s">
        <v>236</v>
      </c>
      <c r="BK180" s="225">
        <f>SUM(BK181:BK190)</f>
        <v>0</v>
      </c>
    </row>
    <row r="181" spans="2:65" s="1" customFormat="1" ht="25.5" customHeight="1">
      <c r="B181" s="48"/>
      <c r="C181" s="229" t="s">
        <v>319</v>
      </c>
      <c r="D181" s="229" t="s">
        <v>237</v>
      </c>
      <c r="E181" s="230" t="s">
        <v>463</v>
      </c>
      <c r="F181" s="231" t="s">
        <v>464</v>
      </c>
      <c r="G181" s="231"/>
      <c r="H181" s="231"/>
      <c r="I181" s="231"/>
      <c r="J181" s="232" t="s">
        <v>438</v>
      </c>
      <c r="K181" s="233">
        <v>2</v>
      </c>
      <c r="L181" s="234">
        <v>0</v>
      </c>
      <c r="M181" s="235"/>
      <c r="N181" s="233">
        <f>ROUND(L181*K181,2)</f>
        <v>0</v>
      </c>
      <c r="O181" s="233"/>
      <c r="P181" s="233"/>
      <c r="Q181" s="233"/>
      <c r="R181" s="50"/>
      <c r="T181" s="236" t="s">
        <v>21</v>
      </c>
      <c r="U181" s="58" t="s">
        <v>43</v>
      </c>
      <c r="V181" s="49"/>
      <c r="W181" s="237">
        <f>V181*K181</f>
        <v>0</v>
      </c>
      <c r="X181" s="237">
        <v>0</v>
      </c>
      <c r="Y181" s="237">
        <f>X181*K181</f>
        <v>0</v>
      </c>
      <c r="Z181" s="237">
        <v>0</v>
      </c>
      <c r="AA181" s="238">
        <f>Z181*K181</f>
        <v>0</v>
      </c>
      <c r="AR181" s="24" t="s">
        <v>241</v>
      </c>
      <c r="AT181" s="24" t="s">
        <v>237</v>
      </c>
      <c r="AU181" s="24" t="s">
        <v>90</v>
      </c>
      <c r="AY181" s="24" t="s">
        <v>236</v>
      </c>
      <c r="BE181" s="154">
        <f>IF(U181="základní",N181,0)</f>
        <v>0</v>
      </c>
      <c r="BF181" s="154">
        <f>IF(U181="snížená",N181,0)</f>
        <v>0</v>
      </c>
      <c r="BG181" s="154">
        <f>IF(U181="zákl. přenesená",N181,0)</f>
        <v>0</v>
      </c>
      <c r="BH181" s="154">
        <f>IF(U181="sníž. přenesená",N181,0)</f>
        <v>0</v>
      </c>
      <c r="BI181" s="154">
        <f>IF(U181="nulová",N181,0)</f>
        <v>0</v>
      </c>
      <c r="BJ181" s="24" t="s">
        <v>85</v>
      </c>
      <c r="BK181" s="154">
        <f>ROUND(L181*K181,2)</f>
        <v>0</v>
      </c>
      <c r="BL181" s="24" t="s">
        <v>241</v>
      </c>
      <c r="BM181" s="24" t="s">
        <v>631</v>
      </c>
    </row>
    <row r="182" spans="2:51" s="11" customFormat="1" ht="16.5" customHeight="1">
      <c r="B182" s="239"/>
      <c r="C182" s="240"/>
      <c r="D182" s="240"/>
      <c r="E182" s="241" t="s">
        <v>21</v>
      </c>
      <c r="F182" s="242" t="s">
        <v>466</v>
      </c>
      <c r="G182" s="243"/>
      <c r="H182" s="243"/>
      <c r="I182" s="243"/>
      <c r="J182" s="240"/>
      <c r="K182" s="241" t="s">
        <v>21</v>
      </c>
      <c r="L182" s="240"/>
      <c r="M182" s="240"/>
      <c r="N182" s="240"/>
      <c r="O182" s="240"/>
      <c r="P182" s="240"/>
      <c r="Q182" s="240"/>
      <c r="R182" s="244"/>
      <c r="T182" s="245"/>
      <c r="U182" s="240"/>
      <c r="V182" s="240"/>
      <c r="W182" s="240"/>
      <c r="X182" s="240"/>
      <c r="Y182" s="240"/>
      <c r="Z182" s="240"/>
      <c r="AA182" s="246"/>
      <c r="AT182" s="247" t="s">
        <v>244</v>
      </c>
      <c r="AU182" s="247" t="s">
        <v>90</v>
      </c>
      <c r="AV182" s="11" t="s">
        <v>85</v>
      </c>
      <c r="AW182" s="11" t="s">
        <v>35</v>
      </c>
      <c r="AX182" s="11" t="s">
        <v>78</v>
      </c>
      <c r="AY182" s="247" t="s">
        <v>236</v>
      </c>
    </row>
    <row r="183" spans="2:51" s="12" customFormat="1" ht="16.5" customHeight="1">
      <c r="B183" s="248"/>
      <c r="C183" s="249"/>
      <c r="D183" s="249"/>
      <c r="E183" s="250" t="s">
        <v>21</v>
      </c>
      <c r="F183" s="251" t="s">
        <v>90</v>
      </c>
      <c r="G183" s="249"/>
      <c r="H183" s="249"/>
      <c r="I183" s="249"/>
      <c r="J183" s="249"/>
      <c r="K183" s="252">
        <v>2</v>
      </c>
      <c r="L183" s="249"/>
      <c r="M183" s="249"/>
      <c r="N183" s="249"/>
      <c r="O183" s="249"/>
      <c r="P183" s="249"/>
      <c r="Q183" s="249"/>
      <c r="R183" s="253"/>
      <c r="T183" s="254"/>
      <c r="U183" s="249"/>
      <c r="V183" s="249"/>
      <c r="W183" s="249"/>
      <c r="X183" s="249"/>
      <c r="Y183" s="249"/>
      <c r="Z183" s="249"/>
      <c r="AA183" s="255"/>
      <c r="AT183" s="256" t="s">
        <v>244</v>
      </c>
      <c r="AU183" s="256" t="s">
        <v>90</v>
      </c>
      <c r="AV183" s="12" t="s">
        <v>90</v>
      </c>
      <c r="AW183" s="12" t="s">
        <v>35</v>
      </c>
      <c r="AX183" s="12" t="s">
        <v>85</v>
      </c>
      <c r="AY183" s="256" t="s">
        <v>236</v>
      </c>
    </row>
    <row r="184" spans="2:65" s="1" customFormat="1" ht="25.5" customHeight="1">
      <c r="B184" s="48"/>
      <c r="C184" s="229" t="s">
        <v>324</v>
      </c>
      <c r="D184" s="229" t="s">
        <v>237</v>
      </c>
      <c r="E184" s="230" t="s">
        <v>467</v>
      </c>
      <c r="F184" s="231" t="s">
        <v>468</v>
      </c>
      <c r="G184" s="231"/>
      <c r="H184" s="231"/>
      <c r="I184" s="231"/>
      <c r="J184" s="232" t="s">
        <v>438</v>
      </c>
      <c r="K184" s="233">
        <v>3</v>
      </c>
      <c r="L184" s="234">
        <v>0</v>
      </c>
      <c r="M184" s="235"/>
      <c r="N184" s="233">
        <f>ROUND(L184*K184,2)</f>
        <v>0</v>
      </c>
      <c r="O184" s="233"/>
      <c r="P184" s="233"/>
      <c r="Q184" s="233"/>
      <c r="R184" s="50"/>
      <c r="T184" s="236" t="s">
        <v>21</v>
      </c>
      <c r="U184" s="58" t="s">
        <v>43</v>
      </c>
      <c r="V184" s="49"/>
      <c r="W184" s="237">
        <f>V184*K184</f>
        <v>0</v>
      </c>
      <c r="X184" s="237">
        <v>0</v>
      </c>
      <c r="Y184" s="237">
        <f>X184*K184</f>
        <v>0</v>
      </c>
      <c r="Z184" s="237">
        <v>0</v>
      </c>
      <c r="AA184" s="238">
        <f>Z184*K184</f>
        <v>0</v>
      </c>
      <c r="AR184" s="24" t="s">
        <v>241</v>
      </c>
      <c r="AT184" s="24" t="s">
        <v>237</v>
      </c>
      <c r="AU184" s="24" t="s">
        <v>90</v>
      </c>
      <c r="AY184" s="24" t="s">
        <v>236</v>
      </c>
      <c r="BE184" s="154">
        <f>IF(U184="základní",N184,0)</f>
        <v>0</v>
      </c>
      <c r="BF184" s="154">
        <f>IF(U184="snížená",N184,0)</f>
        <v>0</v>
      </c>
      <c r="BG184" s="154">
        <f>IF(U184="zákl. přenesená",N184,0)</f>
        <v>0</v>
      </c>
      <c r="BH184" s="154">
        <f>IF(U184="sníž. přenesená",N184,0)</f>
        <v>0</v>
      </c>
      <c r="BI184" s="154">
        <f>IF(U184="nulová",N184,0)</f>
        <v>0</v>
      </c>
      <c r="BJ184" s="24" t="s">
        <v>85</v>
      </c>
      <c r="BK184" s="154">
        <f>ROUND(L184*K184,2)</f>
        <v>0</v>
      </c>
      <c r="BL184" s="24" t="s">
        <v>241</v>
      </c>
      <c r="BM184" s="24" t="s">
        <v>633</v>
      </c>
    </row>
    <row r="185" spans="2:51" s="11" customFormat="1" ht="16.5" customHeight="1">
      <c r="B185" s="239"/>
      <c r="C185" s="240"/>
      <c r="D185" s="240"/>
      <c r="E185" s="241" t="s">
        <v>21</v>
      </c>
      <c r="F185" s="242" t="s">
        <v>470</v>
      </c>
      <c r="G185" s="243"/>
      <c r="H185" s="243"/>
      <c r="I185" s="243"/>
      <c r="J185" s="240"/>
      <c r="K185" s="241" t="s">
        <v>21</v>
      </c>
      <c r="L185" s="240"/>
      <c r="M185" s="240"/>
      <c r="N185" s="240"/>
      <c r="O185" s="240"/>
      <c r="P185" s="240"/>
      <c r="Q185" s="240"/>
      <c r="R185" s="244"/>
      <c r="T185" s="245"/>
      <c r="U185" s="240"/>
      <c r="V185" s="240"/>
      <c r="W185" s="240"/>
      <c r="X185" s="240"/>
      <c r="Y185" s="240"/>
      <c r="Z185" s="240"/>
      <c r="AA185" s="246"/>
      <c r="AT185" s="247" t="s">
        <v>244</v>
      </c>
      <c r="AU185" s="247" t="s">
        <v>90</v>
      </c>
      <c r="AV185" s="11" t="s">
        <v>85</v>
      </c>
      <c r="AW185" s="11" t="s">
        <v>35</v>
      </c>
      <c r="AX185" s="11" t="s">
        <v>78</v>
      </c>
      <c r="AY185" s="247" t="s">
        <v>236</v>
      </c>
    </row>
    <row r="186" spans="2:51" s="11" customFormat="1" ht="16.5" customHeight="1">
      <c r="B186" s="239"/>
      <c r="C186" s="240"/>
      <c r="D186" s="240"/>
      <c r="E186" s="241" t="s">
        <v>21</v>
      </c>
      <c r="F186" s="257" t="s">
        <v>471</v>
      </c>
      <c r="G186" s="240"/>
      <c r="H186" s="240"/>
      <c r="I186" s="240"/>
      <c r="J186" s="240"/>
      <c r="K186" s="241" t="s">
        <v>21</v>
      </c>
      <c r="L186" s="240"/>
      <c r="M186" s="240"/>
      <c r="N186" s="240"/>
      <c r="O186" s="240"/>
      <c r="P186" s="240"/>
      <c r="Q186" s="240"/>
      <c r="R186" s="244"/>
      <c r="T186" s="245"/>
      <c r="U186" s="240"/>
      <c r="V186" s="240"/>
      <c r="W186" s="240"/>
      <c r="X186" s="240"/>
      <c r="Y186" s="240"/>
      <c r="Z186" s="240"/>
      <c r="AA186" s="246"/>
      <c r="AT186" s="247" t="s">
        <v>244</v>
      </c>
      <c r="AU186" s="247" t="s">
        <v>90</v>
      </c>
      <c r="AV186" s="11" t="s">
        <v>85</v>
      </c>
      <c r="AW186" s="11" t="s">
        <v>35</v>
      </c>
      <c r="AX186" s="11" t="s">
        <v>78</v>
      </c>
      <c r="AY186" s="247" t="s">
        <v>236</v>
      </c>
    </row>
    <row r="187" spans="2:51" s="12" customFormat="1" ht="16.5" customHeight="1">
      <c r="B187" s="248"/>
      <c r="C187" s="249"/>
      <c r="D187" s="249"/>
      <c r="E187" s="250" t="s">
        <v>21</v>
      </c>
      <c r="F187" s="251" t="s">
        <v>90</v>
      </c>
      <c r="G187" s="249"/>
      <c r="H187" s="249"/>
      <c r="I187" s="249"/>
      <c r="J187" s="249"/>
      <c r="K187" s="252">
        <v>2</v>
      </c>
      <c r="L187" s="249"/>
      <c r="M187" s="249"/>
      <c r="N187" s="249"/>
      <c r="O187" s="249"/>
      <c r="P187" s="249"/>
      <c r="Q187" s="249"/>
      <c r="R187" s="253"/>
      <c r="T187" s="254"/>
      <c r="U187" s="249"/>
      <c r="V187" s="249"/>
      <c r="W187" s="249"/>
      <c r="X187" s="249"/>
      <c r="Y187" s="249"/>
      <c r="Z187" s="249"/>
      <c r="AA187" s="255"/>
      <c r="AT187" s="256" t="s">
        <v>244</v>
      </c>
      <c r="AU187" s="256" t="s">
        <v>90</v>
      </c>
      <c r="AV187" s="12" t="s">
        <v>90</v>
      </c>
      <c r="AW187" s="12" t="s">
        <v>35</v>
      </c>
      <c r="AX187" s="12" t="s">
        <v>78</v>
      </c>
      <c r="AY187" s="256" t="s">
        <v>236</v>
      </c>
    </row>
    <row r="188" spans="2:51" s="11" customFormat="1" ht="16.5" customHeight="1">
      <c r="B188" s="239"/>
      <c r="C188" s="240"/>
      <c r="D188" s="240"/>
      <c r="E188" s="241" t="s">
        <v>21</v>
      </c>
      <c r="F188" s="257" t="s">
        <v>692</v>
      </c>
      <c r="G188" s="240"/>
      <c r="H188" s="240"/>
      <c r="I188" s="240"/>
      <c r="J188" s="240"/>
      <c r="K188" s="241" t="s">
        <v>21</v>
      </c>
      <c r="L188" s="240"/>
      <c r="M188" s="240"/>
      <c r="N188" s="240"/>
      <c r="O188" s="240"/>
      <c r="P188" s="240"/>
      <c r="Q188" s="240"/>
      <c r="R188" s="244"/>
      <c r="T188" s="245"/>
      <c r="U188" s="240"/>
      <c r="V188" s="240"/>
      <c r="W188" s="240"/>
      <c r="X188" s="240"/>
      <c r="Y188" s="240"/>
      <c r="Z188" s="240"/>
      <c r="AA188" s="246"/>
      <c r="AT188" s="247" t="s">
        <v>244</v>
      </c>
      <c r="AU188" s="247" t="s">
        <v>90</v>
      </c>
      <c r="AV188" s="11" t="s">
        <v>85</v>
      </c>
      <c r="AW188" s="11" t="s">
        <v>35</v>
      </c>
      <c r="AX188" s="11" t="s">
        <v>78</v>
      </c>
      <c r="AY188" s="247" t="s">
        <v>236</v>
      </c>
    </row>
    <row r="189" spans="2:51" s="12" customFormat="1" ht="16.5" customHeight="1">
      <c r="B189" s="248"/>
      <c r="C189" s="249"/>
      <c r="D189" s="249"/>
      <c r="E189" s="250" t="s">
        <v>21</v>
      </c>
      <c r="F189" s="251" t="s">
        <v>85</v>
      </c>
      <c r="G189" s="249"/>
      <c r="H189" s="249"/>
      <c r="I189" s="249"/>
      <c r="J189" s="249"/>
      <c r="K189" s="252">
        <v>1</v>
      </c>
      <c r="L189" s="249"/>
      <c r="M189" s="249"/>
      <c r="N189" s="249"/>
      <c r="O189" s="249"/>
      <c r="P189" s="249"/>
      <c r="Q189" s="249"/>
      <c r="R189" s="253"/>
      <c r="T189" s="254"/>
      <c r="U189" s="249"/>
      <c r="V189" s="249"/>
      <c r="W189" s="249"/>
      <c r="X189" s="249"/>
      <c r="Y189" s="249"/>
      <c r="Z189" s="249"/>
      <c r="AA189" s="255"/>
      <c r="AT189" s="256" t="s">
        <v>244</v>
      </c>
      <c r="AU189" s="256" t="s">
        <v>90</v>
      </c>
      <c r="AV189" s="12" t="s">
        <v>90</v>
      </c>
      <c r="AW189" s="12" t="s">
        <v>35</v>
      </c>
      <c r="AX189" s="12" t="s">
        <v>78</v>
      </c>
      <c r="AY189" s="256" t="s">
        <v>236</v>
      </c>
    </row>
    <row r="190" spans="2:51" s="13" customFormat="1" ht="16.5" customHeight="1">
      <c r="B190" s="258"/>
      <c r="C190" s="259"/>
      <c r="D190" s="259"/>
      <c r="E190" s="260" t="s">
        <v>21</v>
      </c>
      <c r="F190" s="261" t="s">
        <v>299</v>
      </c>
      <c r="G190" s="259"/>
      <c r="H190" s="259"/>
      <c r="I190" s="259"/>
      <c r="J190" s="259"/>
      <c r="K190" s="262">
        <v>3</v>
      </c>
      <c r="L190" s="259"/>
      <c r="M190" s="259"/>
      <c r="N190" s="259"/>
      <c r="O190" s="259"/>
      <c r="P190" s="259"/>
      <c r="Q190" s="259"/>
      <c r="R190" s="263"/>
      <c r="T190" s="264"/>
      <c r="U190" s="259"/>
      <c r="V190" s="259"/>
      <c r="W190" s="259"/>
      <c r="X190" s="259"/>
      <c r="Y190" s="259"/>
      <c r="Z190" s="259"/>
      <c r="AA190" s="265"/>
      <c r="AT190" s="266" t="s">
        <v>244</v>
      </c>
      <c r="AU190" s="266" t="s">
        <v>90</v>
      </c>
      <c r="AV190" s="13" t="s">
        <v>241</v>
      </c>
      <c r="AW190" s="13" t="s">
        <v>35</v>
      </c>
      <c r="AX190" s="13" t="s">
        <v>85</v>
      </c>
      <c r="AY190" s="266" t="s">
        <v>236</v>
      </c>
    </row>
    <row r="191" spans="2:63" s="10" customFormat="1" ht="29.85" customHeight="1">
      <c r="B191" s="215"/>
      <c r="C191" s="216"/>
      <c r="D191" s="226" t="s">
        <v>210</v>
      </c>
      <c r="E191" s="226"/>
      <c r="F191" s="226"/>
      <c r="G191" s="226"/>
      <c r="H191" s="226"/>
      <c r="I191" s="226"/>
      <c r="J191" s="226"/>
      <c r="K191" s="226"/>
      <c r="L191" s="226"/>
      <c r="M191" s="226"/>
      <c r="N191" s="227">
        <f>BK191</f>
        <v>0</v>
      </c>
      <c r="O191" s="228"/>
      <c r="P191" s="228"/>
      <c r="Q191" s="228"/>
      <c r="R191" s="219"/>
      <c r="T191" s="220"/>
      <c r="U191" s="216"/>
      <c r="V191" s="216"/>
      <c r="W191" s="221">
        <f>SUM(W192:W200)</f>
        <v>0</v>
      </c>
      <c r="X191" s="216"/>
      <c r="Y191" s="221">
        <f>SUM(Y192:Y200)</f>
        <v>0</v>
      </c>
      <c r="Z191" s="216"/>
      <c r="AA191" s="222">
        <f>SUM(AA192:AA200)</f>
        <v>0</v>
      </c>
      <c r="AR191" s="223" t="s">
        <v>85</v>
      </c>
      <c r="AT191" s="224" t="s">
        <v>77</v>
      </c>
      <c r="AU191" s="224" t="s">
        <v>85</v>
      </c>
      <c r="AY191" s="223" t="s">
        <v>236</v>
      </c>
      <c r="BK191" s="225">
        <f>SUM(BK192:BK200)</f>
        <v>0</v>
      </c>
    </row>
    <row r="192" spans="2:65" s="1" customFormat="1" ht="16.5" customHeight="1">
      <c r="B192" s="48"/>
      <c r="C192" s="229" t="s">
        <v>329</v>
      </c>
      <c r="D192" s="229" t="s">
        <v>237</v>
      </c>
      <c r="E192" s="230" t="s">
        <v>342</v>
      </c>
      <c r="F192" s="231" t="s">
        <v>343</v>
      </c>
      <c r="G192" s="231"/>
      <c r="H192" s="231"/>
      <c r="I192" s="231"/>
      <c r="J192" s="232" t="s">
        <v>344</v>
      </c>
      <c r="K192" s="233">
        <v>42.49</v>
      </c>
      <c r="L192" s="234">
        <v>0</v>
      </c>
      <c r="M192" s="235"/>
      <c r="N192" s="233">
        <f>ROUND(L192*K192,2)</f>
        <v>0</v>
      </c>
      <c r="O192" s="233"/>
      <c r="P192" s="233"/>
      <c r="Q192" s="233"/>
      <c r="R192" s="50"/>
      <c r="T192" s="236" t="s">
        <v>21</v>
      </c>
      <c r="U192" s="58" t="s">
        <v>43</v>
      </c>
      <c r="V192" s="49"/>
      <c r="W192" s="237">
        <f>V192*K192</f>
        <v>0</v>
      </c>
      <c r="X192" s="237">
        <v>0</v>
      </c>
      <c r="Y192" s="237">
        <f>X192*K192</f>
        <v>0</v>
      </c>
      <c r="Z192" s="237">
        <v>0</v>
      </c>
      <c r="AA192" s="238">
        <f>Z192*K192</f>
        <v>0</v>
      </c>
      <c r="AR192" s="24" t="s">
        <v>241</v>
      </c>
      <c r="AT192" s="24" t="s">
        <v>237</v>
      </c>
      <c r="AU192" s="24" t="s">
        <v>90</v>
      </c>
      <c r="AY192" s="24" t="s">
        <v>236</v>
      </c>
      <c r="BE192" s="154">
        <f>IF(U192="základní",N192,0)</f>
        <v>0</v>
      </c>
      <c r="BF192" s="154">
        <f>IF(U192="snížená",N192,0)</f>
        <v>0</v>
      </c>
      <c r="BG192" s="154">
        <f>IF(U192="zákl. přenesená",N192,0)</f>
        <v>0</v>
      </c>
      <c r="BH192" s="154">
        <f>IF(U192="sníž. přenesená",N192,0)</f>
        <v>0</v>
      </c>
      <c r="BI192" s="154">
        <f>IF(U192="nulová",N192,0)</f>
        <v>0</v>
      </c>
      <c r="BJ192" s="24" t="s">
        <v>85</v>
      </c>
      <c r="BK192" s="154">
        <f>ROUND(L192*K192,2)</f>
        <v>0</v>
      </c>
      <c r="BL192" s="24" t="s">
        <v>241</v>
      </c>
      <c r="BM192" s="24" t="s">
        <v>472</v>
      </c>
    </row>
    <row r="193" spans="2:65" s="1" customFormat="1" ht="25.5" customHeight="1">
      <c r="B193" s="48"/>
      <c r="C193" s="229" t="s">
        <v>333</v>
      </c>
      <c r="D193" s="229" t="s">
        <v>237</v>
      </c>
      <c r="E193" s="230" t="s">
        <v>347</v>
      </c>
      <c r="F193" s="231" t="s">
        <v>348</v>
      </c>
      <c r="G193" s="231"/>
      <c r="H193" s="231"/>
      <c r="I193" s="231"/>
      <c r="J193" s="232" t="s">
        <v>344</v>
      </c>
      <c r="K193" s="233">
        <v>849.8</v>
      </c>
      <c r="L193" s="234">
        <v>0</v>
      </c>
      <c r="M193" s="235"/>
      <c r="N193" s="233">
        <f>ROUND(L193*K193,2)</f>
        <v>0</v>
      </c>
      <c r="O193" s="233"/>
      <c r="P193" s="233"/>
      <c r="Q193" s="233"/>
      <c r="R193" s="50"/>
      <c r="T193" s="236" t="s">
        <v>21</v>
      </c>
      <c r="U193" s="58" t="s">
        <v>43</v>
      </c>
      <c r="V193" s="49"/>
      <c r="W193" s="237">
        <f>V193*K193</f>
        <v>0</v>
      </c>
      <c r="X193" s="237">
        <v>0</v>
      </c>
      <c r="Y193" s="237">
        <f>X193*K193</f>
        <v>0</v>
      </c>
      <c r="Z193" s="237">
        <v>0</v>
      </c>
      <c r="AA193" s="238">
        <f>Z193*K193</f>
        <v>0</v>
      </c>
      <c r="AR193" s="24" t="s">
        <v>241</v>
      </c>
      <c r="AT193" s="24" t="s">
        <v>237</v>
      </c>
      <c r="AU193" s="24" t="s">
        <v>90</v>
      </c>
      <c r="AY193" s="24" t="s">
        <v>236</v>
      </c>
      <c r="BE193" s="154">
        <f>IF(U193="základní",N193,0)</f>
        <v>0</v>
      </c>
      <c r="BF193" s="154">
        <f>IF(U193="snížená",N193,0)</f>
        <v>0</v>
      </c>
      <c r="BG193" s="154">
        <f>IF(U193="zákl. přenesená",N193,0)</f>
        <v>0</v>
      </c>
      <c r="BH193" s="154">
        <f>IF(U193="sníž. přenesená",N193,0)</f>
        <v>0</v>
      </c>
      <c r="BI193" s="154">
        <f>IF(U193="nulová",N193,0)</f>
        <v>0</v>
      </c>
      <c r="BJ193" s="24" t="s">
        <v>85</v>
      </c>
      <c r="BK193" s="154">
        <f>ROUND(L193*K193,2)</f>
        <v>0</v>
      </c>
      <c r="BL193" s="24" t="s">
        <v>241</v>
      </c>
      <c r="BM193" s="24" t="s">
        <v>474</v>
      </c>
    </row>
    <row r="194" spans="2:51" s="11" customFormat="1" ht="16.5" customHeight="1">
      <c r="B194" s="239"/>
      <c r="C194" s="240"/>
      <c r="D194" s="240"/>
      <c r="E194" s="241" t="s">
        <v>21</v>
      </c>
      <c r="F194" s="242" t="s">
        <v>350</v>
      </c>
      <c r="G194" s="243"/>
      <c r="H194" s="243"/>
      <c r="I194" s="243"/>
      <c r="J194" s="240"/>
      <c r="K194" s="241" t="s">
        <v>21</v>
      </c>
      <c r="L194" s="240"/>
      <c r="M194" s="240"/>
      <c r="N194" s="240"/>
      <c r="O194" s="240"/>
      <c r="P194" s="240"/>
      <c r="Q194" s="240"/>
      <c r="R194" s="244"/>
      <c r="T194" s="245"/>
      <c r="U194" s="240"/>
      <c r="V194" s="240"/>
      <c r="W194" s="240"/>
      <c r="X194" s="240"/>
      <c r="Y194" s="240"/>
      <c r="Z194" s="240"/>
      <c r="AA194" s="246"/>
      <c r="AT194" s="247" t="s">
        <v>244</v>
      </c>
      <c r="AU194" s="247" t="s">
        <v>90</v>
      </c>
      <c r="AV194" s="11" t="s">
        <v>85</v>
      </c>
      <c r="AW194" s="11" t="s">
        <v>35</v>
      </c>
      <c r="AX194" s="11" t="s">
        <v>78</v>
      </c>
      <c r="AY194" s="247" t="s">
        <v>236</v>
      </c>
    </row>
    <row r="195" spans="2:51" s="12" customFormat="1" ht="16.5" customHeight="1">
      <c r="B195" s="248"/>
      <c r="C195" s="249"/>
      <c r="D195" s="249"/>
      <c r="E195" s="250" t="s">
        <v>21</v>
      </c>
      <c r="F195" s="251" t="s">
        <v>693</v>
      </c>
      <c r="G195" s="249"/>
      <c r="H195" s="249"/>
      <c r="I195" s="249"/>
      <c r="J195" s="249"/>
      <c r="K195" s="252">
        <v>849.8</v>
      </c>
      <c r="L195" s="249"/>
      <c r="M195" s="249"/>
      <c r="N195" s="249"/>
      <c r="O195" s="249"/>
      <c r="P195" s="249"/>
      <c r="Q195" s="249"/>
      <c r="R195" s="253"/>
      <c r="T195" s="254"/>
      <c r="U195" s="249"/>
      <c r="V195" s="249"/>
      <c r="W195" s="249"/>
      <c r="X195" s="249"/>
      <c r="Y195" s="249"/>
      <c r="Z195" s="249"/>
      <c r="AA195" s="255"/>
      <c r="AT195" s="256" t="s">
        <v>244</v>
      </c>
      <c r="AU195" s="256" t="s">
        <v>90</v>
      </c>
      <c r="AV195" s="12" t="s">
        <v>90</v>
      </c>
      <c r="AW195" s="12" t="s">
        <v>35</v>
      </c>
      <c r="AX195" s="12" t="s">
        <v>85</v>
      </c>
      <c r="AY195" s="256" t="s">
        <v>236</v>
      </c>
    </row>
    <row r="196" spans="2:65" s="1" customFormat="1" ht="25.5" customHeight="1">
      <c r="B196" s="48"/>
      <c r="C196" s="229" t="s">
        <v>10</v>
      </c>
      <c r="D196" s="229" t="s">
        <v>237</v>
      </c>
      <c r="E196" s="230" t="s">
        <v>477</v>
      </c>
      <c r="F196" s="231" t="s">
        <v>478</v>
      </c>
      <c r="G196" s="231"/>
      <c r="H196" s="231"/>
      <c r="I196" s="231"/>
      <c r="J196" s="232" t="s">
        <v>344</v>
      </c>
      <c r="K196" s="233">
        <v>19.83</v>
      </c>
      <c r="L196" s="234">
        <v>0</v>
      </c>
      <c r="M196" s="235"/>
      <c r="N196" s="233">
        <f>ROUND(L196*K196,2)</f>
        <v>0</v>
      </c>
      <c r="O196" s="233"/>
      <c r="P196" s="233"/>
      <c r="Q196" s="233"/>
      <c r="R196" s="50"/>
      <c r="T196" s="236" t="s">
        <v>21</v>
      </c>
      <c r="U196" s="58" t="s">
        <v>43</v>
      </c>
      <c r="V196" s="49"/>
      <c r="W196" s="237">
        <f>V196*K196</f>
        <v>0</v>
      </c>
      <c r="X196" s="237">
        <v>0</v>
      </c>
      <c r="Y196" s="237">
        <f>X196*K196</f>
        <v>0</v>
      </c>
      <c r="Z196" s="237">
        <v>0</v>
      </c>
      <c r="AA196" s="238">
        <f>Z196*K196</f>
        <v>0</v>
      </c>
      <c r="AR196" s="24" t="s">
        <v>241</v>
      </c>
      <c r="AT196" s="24" t="s">
        <v>237</v>
      </c>
      <c r="AU196" s="24" t="s">
        <v>90</v>
      </c>
      <c r="AY196" s="24" t="s">
        <v>236</v>
      </c>
      <c r="BE196" s="154">
        <f>IF(U196="základní",N196,0)</f>
        <v>0</v>
      </c>
      <c r="BF196" s="154">
        <f>IF(U196="snížená",N196,0)</f>
        <v>0</v>
      </c>
      <c r="BG196" s="154">
        <f>IF(U196="zákl. přenesená",N196,0)</f>
        <v>0</v>
      </c>
      <c r="BH196" s="154">
        <f>IF(U196="sníž. přenesená",N196,0)</f>
        <v>0</v>
      </c>
      <c r="BI196" s="154">
        <f>IF(U196="nulová",N196,0)</f>
        <v>0</v>
      </c>
      <c r="BJ196" s="24" t="s">
        <v>85</v>
      </c>
      <c r="BK196" s="154">
        <f>ROUND(L196*K196,2)</f>
        <v>0</v>
      </c>
      <c r="BL196" s="24" t="s">
        <v>241</v>
      </c>
      <c r="BM196" s="24" t="s">
        <v>479</v>
      </c>
    </row>
    <row r="197" spans="2:51" s="12" customFormat="1" ht="16.5" customHeight="1">
      <c r="B197" s="248"/>
      <c r="C197" s="249"/>
      <c r="D197" s="249"/>
      <c r="E197" s="250" t="s">
        <v>21</v>
      </c>
      <c r="F197" s="267" t="s">
        <v>694</v>
      </c>
      <c r="G197" s="268"/>
      <c r="H197" s="268"/>
      <c r="I197" s="268"/>
      <c r="J197" s="249"/>
      <c r="K197" s="252">
        <v>19.83</v>
      </c>
      <c r="L197" s="249"/>
      <c r="M197" s="249"/>
      <c r="N197" s="249"/>
      <c r="O197" s="249"/>
      <c r="P197" s="249"/>
      <c r="Q197" s="249"/>
      <c r="R197" s="253"/>
      <c r="T197" s="254"/>
      <c r="U197" s="249"/>
      <c r="V197" s="249"/>
      <c r="W197" s="249"/>
      <c r="X197" s="249"/>
      <c r="Y197" s="249"/>
      <c r="Z197" s="249"/>
      <c r="AA197" s="255"/>
      <c r="AT197" s="256" t="s">
        <v>244</v>
      </c>
      <c r="AU197" s="256" t="s">
        <v>90</v>
      </c>
      <c r="AV197" s="12" t="s">
        <v>90</v>
      </c>
      <c r="AW197" s="12" t="s">
        <v>35</v>
      </c>
      <c r="AX197" s="12" t="s">
        <v>85</v>
      </c>
      <c r="AY197" s="256" t="s">
        <v>236</v>
      </c>
    </row>
    <row r="198" spans="2:65" s="1" customFormat="1" ht="25.5" customHeight="1">
      <c r="B198" s="48"/>
      <c r="C198" s="229" t="s">
        <v>341</v>
      </c>
      <c r="D198" s="229" t="s">
        <v>237</v>
      </c>
      <c r="E198" s="230" t="s">
        <v>358</v>
      </c>
      <c r="F198" s="231" t="s">
        <v>359</v>
      </c>
      <c r="G198" s="231"/>
      <c r="H198" s="231"/>
      <c r="I198" s="231"/>
      <c r="J198" s="232" t="s">
        <v>344</v>
      </c>
      <c r="K198" s="233">
        <v>22.66</v>
      </c>
      <c r="L198" s="234">
        <v>0</v>
      </c>
      <c r="M198" s="235"/>
      <c r="N198" s="233">
        <f>ROUND(L198*K198,2)</f>
        <v>0</v>
      </c>
      <c r="O198" s="233"/>
      <c r="P198" s="233"/>
      <c r="Q198" s="233"/>
      <c r="R198" s="50"/>
      <c r="T198" s="236" t="s">
        <v>21</v>
      </c>
      <c r="U198" s="58" t="s">
        <v>43</v>
      </c>
      <c r="V198" s="49"/>
      <c r="W198" s="237">
        <f>V198*K198</f>
        <v>0</v>
      </c>
      <c r="X198" s="237">
        <v>0</v>
      </c>
      <c r="Y198" s="237">
        <f>X198*K198</f>
        <v>0</v>
      </c>
      <c r="Z198" s="237">
        <v>0</v>
      </c>
      <c r="AA198" s="238">
        <f>Z198*K198</f>
        <v>0</v>
      </c>
      <c r="AR198" s="24" t="s">
        <v>241</v>
      </c>
      <c r="AT198" s="24" t="s">
        <v>237</v>
      </c>
      <c r="AU198" s="24" t="s">
        <v>90</v>
      </c>
      <c r="AY198" s="24" t="s">
        <v>236</v>
      </c>
      <c r="BE198" s="154">
        <f>IF(U198="základní",N198,0)</f>
        <v>0</v>
      </c>
      <c r="BF198" s="154">
        <f>IF(U198="snížená",N198,0)</f>
        <v>0</v>
      </c>
      <c r="BG198" s="154">
        <f>IF(U198="zákl. přenesená",N198,0)</f>
        <v>0</v>
      </c>
      <c r="BH198" s="154">
        <f>IF(U198="sníž. přenesená",N198,0)</f>
        <v>0</v>
      </c>
      <c r="BI198" s="154">
        <f>IF(U198="nulová",N198,0)</f>
        <v>0</v>
      </c>
      <c r="BJ198" s="24" t="s">
        <v>85</v>
      </c>
      <c r="BK198" s="154">
        <f>ROUND(L198*K198,2)</f>
        <v>0</v>
      </c>
      <c r="BL198" s="24" t="s">
        <v>241</v>
      </c>
      <c r="BM198" s="24" t="s">
        <v>485</v>
      </c>
    </row>
    <row r="199" spans="2:51" s="12" customFormat="1" ht="16.5" customHeight="1">
      <c r="B199" s="248"/>
      <c r="C199" s="249"/>
      <c r="D199" s="249"/>
      <c r="E199" s="250" t="s">
        <v>21</v>
      </c>
      <c r="F199" s="267" t="s">
        <v>695</v>
      </c>
      <c r="G199" s="268"/>
      <c r="H199" s="268"/>
      <c r="I199" s="268"/>
      <c r="J199" s="249"/>
      <c r="K199" s="252">
        <v>22.66</v>
      </c>
      <c r="L199" s="249"/>
      <c r="M199" s="249"/>
      <c r="N199" s="249"/>
      <c r="O199" s="249"/>
      <c r="P199" s="249"/>
      <c r="Q199" s="249"/>
      <c r="R199" s="253"/>
      <c r="T199" s="254"/>
      <c r="U199" s="249"/>
      <c r="V199" s="249"/>
      <c r="W199" s="249"/>
      <c r="X199" s="249"/>
      <c r="Y199" s="249"/>
      <c r="Z199" s="249"/>
      <c r="AA199" s="255"/>
      <c r="AT199" s="256" t="s">
        <v>244</v>
      </c>
      <c r="AU199" s="256" t="s">
        <v>90</v>
      </c>
      <c r="AV199" s="12" t="s">
        <v>90</v>
      </c>
      <c r="AW199" s="12" t="s">
        <v>35</v>
      </c>
      <c r="AX199" s="12" t="s">
        <v>85</v>
      </c>
      <c r="AY199" s="256" t="s">
        <v>236</v>
      </c>
    </row>
    <row r="200" spans="2:65" s="1" customFormat="1" ht="25.5" customHeight="1">
      <c r="B200" s="48"/>
      <c r="C200" s="229" t="s">
        <v>346</v>
      </c>
      <c r="D200" s="229" t="s">
        <v>237</v>
      </c>
      <c r="E200" s="230" t="s">
        <v>488</v>
      </c>
      <c r="F200" s="231" t="s">
        <v>489</v>
      </c>
      <c r="G200" s="231"/>
      <c r="H200" s="231"/>
      <c r="I200" s="231"/>
      <c r="J200" s="232" t="s">
        <v>344</v>
      </c>
      <c r="K200" s="233">
        <v>59.88</v>
      </c>
      <c r="L200" s="234">
        <v>0</v>
      </c>
      <c r="M200" s="235"/>
      <c r="N200" s="233">
        <f>ROUND(L200*K200,2)</f>
        <v>0</v>
      </c>
      <c r="O200" s="233"/>
      <c r="P200" s="233"/>
      <c r="Q200" s="233"/>
      <c r="R200" s="50"/>
      <c r="T200" s="236" t="s">
        <v>21</v>
      </c>
      <c r="U200" s="58" t="s">
        <v>43</v>
      </c>
      <c r="V200" s="49"/>
      <c r="W200" s="237">
        <f>V200*K200</f>
        <v>0</v>
      </c>
      <c r="X200" s="237">
        <v>0</v>
      </c>
      <c r="Y200" s="237">
        <f>X200*K200</f>
        <v>0</v>
      </c>
      <c r="Z200" s="237">
        <v>0</v>
      </c>
      <c r="AA200" s="238">
        <f>Z200*K200</f>
        <v>0</v>
      </c>
      <c r="AR200" s="24" t="s">
        <v>241</v>
      </c>
      <c r="AT200" s="24" t="s">
        <v>237</v>
      </c>
      <c r="AU200" s="24" t="s">
        <v>90</v>
      </c>
      <c r="AY200" s="24" t="s">
        <v>236</v>
      </c>
      <c r="BE200" s="154">
        <f>IF(U200="základní",N200,0)</f>
        <v>0</v>
      </c>
      <c r="BF200" s="154">
        <f>IF(U200="snížená",N200,0)</f>
        <v>0</v>
      </c>
      <c r="BG200" s="154">
        <f>IF(U200="zákl. přenesená",N200,0)</f>
        <v>0</v>
      </c>
      <c r="BH200" s="154">
        <f>IF(U200="sníž. přenesená",N200,0)</f>
        <v>0</v>
      </c>
      <c r="BI200" s="154">
        <f>IF(U200="nulová",N200,0)</f>
        <v>0</v>
      </c>
      <c r="BJ200" s="24" t="s">
        <v>85</v>
      </c>
      <c r="BK200" s="154">
        <f>ROUND(L200*K200,2)</f>
        <v>0</v>
      </c>
      <c r="BL200" s="24" t="s">
        <v>241</v>
      </c>
      <c r="BM200" s="24" t="s">
        <v>490</v>
      </c>
    </row>
    <row r="201" spans="2:63" s="10" customFormat="1" ht="37.4" customHeight="1">
      <c r="B201" s="215"/>
      <c r="C201" s="216"/>
      <c r="D201" s="217" t="s">
        <v>375</v>
      </c>
      <c r="E201" s="217"/>
      <c r="F201" s="217"/>
      <c r="G201" s="217"/>
      <c r="H201" s="217"/>
      <c r="I201" s="217"/>
      <c r="J201" s="217"/>
      <c r="K201" s="217"/>
      <c r="L201" s="217"/>
      <c r="M201" s="217"/>
      <c r="N201" s="280">
        <f>BK201</f>
        <v>0</v>
      </c>
      <c r="O201" s="281"/>
      <c r="P201" s="281"/>
      <c r="Q201" s="281"/>
      <c r="R201" s="219"/>
      <c r="T201" s="220"/>
      <c r="U201" s="216"/>
      <c r="V201" s="216"/>
      <c r="W201" s="221">
        <f>SUM(W202:W207)</f>
        <v>0</v>
      </c>
      <c r="X201" s="216"/>
      <c r="Y201" s="221">
        <f>SUM(Y202:Y207)</f>
        <v>0</v>
      </c>
      <c r="Z201" s="216"/>
      <c r="AA201" s="222">
        <f>SUM(AA202:AA207)</f>
        <v>0</v>
      </c>
      <c r="AR201" s="223" t="s">
        <v>260</v>
      </c>
      <c r="AT201" s="224" t="s">
        <v>77</v>
      </c>
      <c r="AU201" s="224" t="s">
        <v>78</v>
      </c>
      <c r="AY201" s="223" t="s">
        <v>236</v>
      </c>
      <c r="BK201" s="225">
        <f>SUM(BK202:BK207)</f>
        <v>0</v>
      </c>
    </row>
    <row r="202" spans="2:65" s="1" customFormat="1" ht="16.5" customHeight="1">
      <c r="B202" s="48"/>
      <c r="C202" s="229" t="s">
        <v>352</v>
      </c>
      <c r="D202" s="229" t="s">
        <v>237</v>
      </c>
      <c r="E202" s="230" t="s">
        <v>492</v>
      </c>
      <c r="F202" s="231" t="s">
        <v>493</v>
      </c>
      <c r="G202" s="231"/>
      <c r="H202" s="231"/>
      <c r="I202" s="231"/>
      <c r="J202" s="232" t="s">
        <v>494</v>
      </c>
      <c r="K202" s="233">
        <v>1</v>
      </c>
      <c r="L202" s="234">
        <v>0</v>
      </c>
      <c r="M202" s="235"/>
      <c r="N202" s="233">
        <f>ROUND(L202*K202,2)</f>
        <v>0</v>
      </c>
      <c r="O202" s="233"/>
      <c r="P202" s="233"/>
      <c r="Q202" s="233"/>
      <c r="R202" s="50"/>
      <c r="T202" s="236" t="s">
        <v>21</v>
      </c>
      <c r="U202" s="58" t="s">
        <v>43</v>
      </c>
      <c r="V202" s="49"/>
      <c r="W202" s="237">
        <f>V202*K202</f>
        <v>0</v>
      </c>
      <c r="X202" s="237">
        <v>0</v>
      </c>
      <c r="Y202" s="237">
        <f>X202*K202</f>
        <v>0</v>
      </c>
      <c r="Z202" s="237">
        <v>0</v>
      </c>
      <c r="AA202" s="238">
        <f>Z202*K202</f>
        <v>0</v>
      </c>
      <c r="AR202" s="24" t="s">
        <v>495</v>
      </c>
      <c r="AT202" s="24" t="s">
        <v>237</v>
      </c>
      <c r="AU202" s="24" t="s">
        <v>85</v>
      </c>
      <c r="AY202" s="24" t="s">
        <v>236</v>
      </c>
      <c r="BE202" s="154">
        <f>IF(U202="základní",N202,0)</f>
        <v>0</v>
      </c>
      <c r="BF202" s="154">
        <f>IF(U202="snížená",N202,0)</f>
        <v>0</v>
      </c>
      <c r="BG202" s="154">
        <f>IF(U202="zákl. přenesená",N202,0)</f>
        <v>0</v>
      </c>
      <c r="BH202" s="154">
        <f>IF(U202="sníž. přenesená",N202,0)</f>
        <v>0</v>
      </c>
      <c r="BI202" s="154">
        <f>IF(U202="nulová",N202,0)</f>
        <v>0</v>
      </c>
      <c r="BJ202" s="24" t="s">
        <v>85</v>
      </c>
      <c r="BK202" s="154">
        <f>ROUND(L202*K202,2)</f>
        <v>0</v>
      </c>
      <c r="BL202" s="24" t="s">
        <v>495</v>
      </c>
      <c r="BM202" s="24" t="s">
        <v>496</v>
      </c>
    </row>
    <row r="203" spans="2:65" s="1" customFormat="1" ht="16.5" customHeight="1">
      <c r="B203" s="48"/>
      <c r="C203" s="229" t="s">
        <v>357</v>
      </c>
      <c r="D203" s="229" t="s">
        <v>237</v>
      </c>
      <c r="E203" s="230" t="s">
        <v>498</v>
      </c>
      <c r="F203" s="231" t="s">
        <v>499</v>
      </c>
      <c r="G203" s="231"/>
      <c r="H203" s="231"/>
      <c r="I203" s="231"/>
      <c r="J203" s="232" t="s">
        <v>494</v>
      </c>
      <c r="K203" s="233">
        <v>1</v>
      </c>
      <c r="L203" s="234">
        <v>0</v>
      </c>
      <c r="M203" s="235"/>
      <c r="N203" s="233">
        <f>ROUND(L203*K203,2)</f>
        <v>0</v>
      </c>
      <c r="O203" s="233"/>
      <c r="P203" s="233"/>
      <c r="Q203" s="233"/>
      <c r="R203" s="50"/>
      <c r="T203" s="236" t="s">
        <v>21</v>
      </c>
      <c r="U203" s="58" t="s">
        <v>43</v>
      </c>
      <c r="V203" s="49"/>
      <c r="W203" s="237">
        <f>V203*K203</f>
        <v>0</v>
      </c>
      <c r="X203" s="237">
        <v>0</v>
      </c>
      <c r="Y203" s="237">
        <f>X203*K203</f>
        <v>0</v>
      </c>
      <c r="Z203" s="237">
        <v>0</v>
      </c>
      <c r="AA203" s="238">
        <f>Z203*K203</f>
        <v>0</v>
      </c>
      <c r="AR203" s="24" t="s">
        <v>495</v>
      </c>
      <c r="AT203" s="24" t="s">
        <v>237</v>
      </c>
      <c r="AU203" s="24" t="s">
        <v>85</v>
      </c>
      <c r="AY203" s="24" t="s">
        <v>236</v>
      </c>
      <c r="BE203" s="154">
        <f>IF(U203="základní",N203,0)</f>
        <v>0</v>
      </c>
      <c r="BF203" s="154">
        <f>IF(U203="snížená",N203,0)</f>
        <v>0</v>
      </c>
      <c r="BG203" s="154">
        <f>IF(U203="zákl. přenesená",N203,0)</f>
        <v>0</v>
      </c>
      <c r="BH203" s="154">
        <f>IF(U203="sníž. přenesená",N203,0)</f>
        <v>0</v>
      </c>
      <c r="BI203" s="154">
        <f>IF(U203="nulová",N203,0)</f>
        <v>0</v>
      </c>
      <c r="BJ203" s="24" t="s">
        <v>85</v>
      </c>
      <c r="BK203" s="154">
        <f>ROUND(L203*K203,2)</f>
        <v>0</v>
      </c>
      <c r="BL203" s="24" t="s">
        <v>495</v>
      </c>
      <c r="BM203" s="24" t="s">
        <v>500</v>
      </c>
    </row>
    <row r="204" spans="2:65" s="1" customFormat="1" ht="16.5" customHeight="1">
      <c r="B204" s="48"/>
      <c r="C204" s="229" t="s">
        <v>362</v>
      </c>
      <c r="D204" s="229" t="s">
        <v>237</v>
      </c>
      <c r="E204" s="230" t="s">
        <v>502</v>
      </c>
      <c r="F204" s="231" t="s">
        <v>503</v>
      </c>
      <c r="G204" s="231"/>
      <c r="H204" s="231"/>
      <c r="I204" s="231"/>
      <c r="J204" s="232" t="s">
        <v>494</v>
      </c>
      <c r="K204" s="233">
        <v>1</v>
      </c>
      <c r="L204" s="234">
        <v>0</v>
      </c>
      <c r="M204" s="235"/>
      <c r="N204" s="233">
        <f>ROUND(L204*K204,2)</f>
        <v>0</v>
      </c>
      <c r="O204" s="233"/>
      <c r="P204" s="233"/>
      <c r="Q204" s="233"/>
      <c r="R204" s="50"/>
      <c r="T204" s="236" t="s">
        <v>21</v>
      </c>
      <c r="U204" s="58" t="s">
        <v>43</v>
      </c>
      <c r="V204" s="49"/>
      <c r="W204" s="237">
        <f>V204*K204</f>
        <v>0</v>
      </c>
      <c r="X204" s="237">
        <v>0</v>
      </c>
      <c r="Y204" s="237">
        <f>X204*K204</f>
        <v>0</v>
      </c>
      <c r="Z204" s="237">
        <v>0</v>
      </c>
      <c r="AA204" s="238">
        <f>Z204*K204</f>
        <v>0</v>
      </c>
      <c r="AR204" s="24" t="s">
        <v>495</v>
      </c>
      <c r="AT204" s="24" t="s">
        <v>237</v>
      </c>
      <c r="AU204" s="24" t="s">
        <v>85</v>
      </c>
      <c r="AY204" s="24" t="s">
        <v>236</v>
      </c>
      <c r="BE204" s="154">
        <f>IF(U204="základní",N204,0)</f>
        <v>0</v>
      </c>
      <c r="BF204" s="154">
        <f>IF(U204="snížená",N204,0)</f>
        <v>0</v>
      </c>
      <c r="BG204" s="154">
        <f>IF(U204="zákl. přenesená",N204,0)</f>
        <v>0</v>
      </c>
      <c r="BH204" s="154">
        <f>IF(U204="sníž. přenesená",N204,0)</f>
        <v>0</v>
      </c>
      <c r="BI204" s="154">
        <f>IF(U204="nulová",N204,0)</f>
        <v>0</v>
      </c>
      <c r="BJ204" s="24" t="s">
        <v>85</v>
      </c>
      <c r="BK204" s="154">
        <f>ROUND(L204*K204,2)</f>
        <v>0</v>
      </c>
      <c r="BL204" s="24" t="s">
        <v>495</v>
      </c>
      <c r="BM204" s="24" t="s">
        <v>504</v>
      </c>
    </row>
    <row r="205" spans="2:65" s="1" customFormat="1" ht="38.25" customHeight="1">
      <c r="B205" s="48"/>
      <c r="C205" s="229" t="s">
        <v>366</v>
      </c>
      <c r="D205" s="229" t="s">
        <v>237</v>
      </c>
      <c r="E205" s="230" t="s">
        <v>506</v>
      </c>
      <c r="F205" s="231" t="s">
        <v>507</v>
      </c>
      <c r="G205" s="231"/>
      <c r="H205" s="231"/>
      <c r="I205" s="231"/>
      <c r="J205" s="232" t="s">
        <v>508</v>
      </c>
      <c r="K205" s="233">
        <v>1</v>
      </c>
      <c r="L205" s="234">
        <v>0</v>
      </c>
      <c r="M205" s="235"/>
      <c r="N205" s="233">
        <f>ROUND(L205*K205,2)</f>
        <v>0</v>
      </c>
      <c r="O205" s="233"/>
      <c r="P205" s="233"/>
      <c r="Q205" s="233"/>
      <c r="R205" s="50"/>
      <c r="T205" s="236" t="s">
        <v>21</v>
      </c>
      <c r="U205" s="58" t="s">
        <v>43</v>
      </c>
      <c r="V205" s="49"/>
      <c r="W205" s="237">
        <f>V205*K205</f>
        <v>0</v>
      </c>
      <c r="X205" s="237">
        <v>0</v>
      </c>
      <c r="Y205" s="237">
        <f>X205*K205</f>
        <v>0</v>
      </c>
      <c r="Z205" s="237">
        <v>0</v>
      </c>
      <c r="AA205" s="238">
        <f>Z205*K205</f>
        <v>0</v>
      </c>
      <c r="AR205" s="24" t="s">
        <v>495</v>
      </c>
      <c r="AT205" s="24" t="s">
        <v>237</v>
      </c>
      <c r="AU205" s="24" t="s">
        <v>85</v>
      </c>
      <c r="AY205" s="24" t="s">
        <v>236</v>
      </c>
      <c r="BE205" s="154">
        <f>IF(U205="základní",N205,0)</f>
        <v>0</v>
      </c>
      <c r="BF205" s="154">
        <f>IF(U205="snížená",N205,0)</f>
        <v>0</v>
      </c>
      <c r="BG205" s="154">
        <f>IF(U205="zákl. přenesená",N205,0)</f>
        <v>0</v>
      </c>
      <c r="BH205" s="154">
        <f>IF(U205="sníž. přenesená",N205,0)</f>
        <v>0</v>
      </c>
      <c r="BI205" s="154">
        <f>IF(U205="nulová",N205,0)</f>
        <v>0</v>
      </c>
      <c r="BJ205" s="24" t="s">
        <v>85</v>
      </c>
      <c r="BK205" s="154">
        <f>ROUND(L205*K205,2)</f>
        <v>0</v>
      </c>
      <c r="BL205" s="24" t="s">
        <v>495</v>
      </c>
      <c r="BM205" s="24" t="s">
        <v>509</v>
      </c>
    </row>
    <row r="206" spans="2:65" s="1" customFormat="1" ht="25.5" customHeight="1">
      <c r="B206" s="48"/>
      <c r="C206" s="229" t="s">
        <v>473</v>
      </c>
      <c r="D206" s="229" t="s">
        <v>237</v>
      </c>
      <c r="E206" s="230" t="s">
        <v>511</v>
      </c>
      <c r="F206" s="231" t="s">
        <v>512</v>
      </c>
      <c r="G206" s="231"/>
      <c r="H206" s="231"/>
      <c r="I206" s="231"/>
      <c r="J206" s="232" t="s">
        <v>494</v>
      </c>
      <c r="K206" s="233">
        <v>1</v>
      </c>
      <c r="L206" s="234">
        <v>0</v>
      </c>
      <c r="M206" s="235"/>
      <c r="N206" s="233">
        <f>ROUND(L206*K206,2)</f>
        <v>0</v>
      </c>
      <c r="O206" s="233"/>
      <c r="P206" s="233"/>
      <c r="Q206" s="233"/>
      <c r="R206" s="50"/>
      <c r="T206" s="236" t="s">
        <v>21</v>
      </c>
      <c r="U206" s="58" t="s">
        <v>43</v>
      </c>
      <c r="V206" s="49"/>
      <c r="W206" s="237">
        <f>V206*K206</f>
        <v>0</v>
      </c>
      <c r="X206" s="237">
        <v>0</v>
      </c>
      <c r="Y206" s="237">
        <f>X206*K206</f>
        <v>0</v>
      </c>
      <c r="Z206" s="237">
        <v>0</v>
      </c>
      <c r="AA206" s="238">
        <f>Z206*K206</f>
        <v>0</v>
      </c>
      <c r="AR206" s="24" t="s">
        <v>495</v>
      </c>
      <c r="AT206" s="24" t="s">
        <v>237</v>
      </c>
      <c r="AU206" s="24" t="s">
        <v>85</v>
      </c>
      <c r="AY206" s="24" t="s">
        <v>236</v>
      </c>
      <c r="BE206" s="154">
        <f>IF(U206="základní",N206,0)</f>
        <v>0</v>
      </c>
      <c r="BF206" s="154">
        <f>IF(U206="snížená",N206,0)</f>
        <v>0</v>
      </c>
      <c r="BG206" s="154">
        <f>IF(U206="zákl. přenesená",N206,0)</f>
        <v>0</v>
      </c>
      <c r="BH206" s="154">
        <f>IF(U206="sníž. přenesená",N206,0)</f>
        <v>0</v>
      </c>
      <c r="BI206" s="154">
        <f>IF(U206="nulová",N206,0)</f>
        <v>0</v>
      </c>
      <c r="BJ206" s="24" t="s">
        <v>85</v>
      </c>
      <c r="BK206" s="154">
        <f>ROUND(L206*K206,2)</f>
        <v>0</v>
      </c>
      <c r="BL206" s="24" t="s">
        <v>495</v>
      </c>
      <c r="BM206" s="24" t="s">
        <v>513</v>
      </c>
    </row>
    <row r="207" spans="2:65" s="1" customFormat="1" ht="16.5" customHeight="1">
      <c r="B207" s="48"/>
      <c r="C207" s="229" t="s">
        <v>476</v>
      </c>
      <c r="D207" s="229" t="s">
        <v>237</v>
      </c>
      <c r="E207" s="230" t="s">
        <v>514</v>
      </c>
      <c r="F207" s="231" t="s">
        <v>515</v>
      </c>
      <c r="G207" s="231"/>
      <c r="H207" s="231"/>
      <c r="I207" s="231"/>
      <c r="J207" s="232" t="s">
        <v>494</v>
      </c>
      <c r="K207" s="233">
        <v>1</v>
      </c>
      <c r="L207" s="234">
        <v>0</v>
      </c>
      <c r="M207" s="235"/>
      <c r="N207" s="233">
        <f>ROUND(L207*K207,2)</f>
        <v>0</v>
      </c>
      <c r="O207" s="233"/>
      <c r="P207" s="233"/>
      <c r="Q207" s="233"/>
      <c r="R207" s="50"/>
      <c r="T207" s="236" t="s">
        <v>21</v>
      </c>
      <c r="U207" s="58" t="s">
        <v>43</v>
      </c>
      <c r="V207" s="49"/>
      <c r="W207" s="237">
        <f>V207*K207</f>
        <v>0</v>
      </c>
      <c r="X207" s="237">
        <v>0</v>
      </c>
      <c r="Y207" s="237">
        <f>X207*K207</f>
        <v>0</v>
      </c>
      <c r="Z207" s="237">
        <v>0</v>
      </c>
      <c r="AA207" s="238">
        <f>Z207*K207</f>
        <v>0</v>
      </c>
      <c r="AR207" s="24" t="s">
        <v>495</v>
      </c>
      <c r="AT207" s="24" t="s">
        <v>237</v>
      </c>
      <c r="AU207" s="24" t="s">
        <v>85</v>
      </c>
      <c r="AY207" s="24" t="s">
        <v>236</v>
      </c>
      <c r="BE207" s="154">
        <f>IF(U207="základní",N207,0)</f>
        <v>0</v>
      </c>
      <c r="BF207" s="154">
        <f>IF(U207="snížená",N207,0)</f>
        <v>0</v>
      </c>
      <c r="BG207" s="154">
        <f>IF(U207="zákl. přenesená",N207,0)</f>
        <v>0</v>
      </c>
      <c r="BH207" s="154">
        <f>IF(U207="sníž. přenesená",N207,0)</f>
        <v>0</v>
      </c>
      <c r="BI207" s="154">
        <f>IF(U207="nulová",N207,0)</f>
        <v>0</v>
      </c>
      <c r="BJ207" s="24" t="s">
        <v>85</v>
      </c>
      <c r="BK207" s="154">
        <f>ROUND(L207*K207,2)</f>
        <v>0</v>
      </c>
      <c r="BL207" s="24" t="s">
        <v>495</v>
      </c>
      <c r="BM207" s="24" t="s">
        <v>516</v>
      </c>
    </row>
    <row r="208" spans="2:63" s="1" customFormat="1" ht="49.9" customHeight="1">
      <c r="B208" s="48"/>
      <c r="C208" s="49"/>
      <c r="D208" s="217" t="s">
        <v>371</v>
      </c>
      <c r="E208" s="49"/>
      <c r="F208" s="49"/>
      <c r="G208" s="49"/>
      <c r="H208" s="49"/>
      <c r="I208" s="49"/>
      <c r="J208" s="49"/>
      <c r="K208" s="49"/>
      <c r="L208" s="49"/>
      <c r="M208" s="49"/>
      <c r="N208" s="269">
        <f>BK208</f>
        <v>0</v>
      </c>
      <c r="O208" s="270"/>
      <c r="P208" s="270"/>
      <c r="Q208" s="270"/>
      <c r="R208" s="50"/>
      <c r="T208" s="203"/>
      <c r="U208" s="74"/>
      <c r="V208" s="74"/>
      <c r="W208" s="74"/>
      <c r="X208" s="74"/>
      <c r="Y208" s="74"/>
      <c r="Z208" s="74"/>
      <c r="AA208" s="76"/>
      <c r="AT208" s="24" t="s">
        <v>77</v>
      </c>
      <c r="AU208" s="24" t="s">
        <v>78</v>
      </c>
      <c r="AY208" s="24" t="s">
        <v>372</v>
      </c>
      <c r="BK208" s="154">
        <v>0</v>
      </c>
    </row>
    <row r="209" spans="2:18" s="1" customFormat="1" ht="6.95" customHeight="1">
      <c r="B209" s="77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9"/>
    </row>
  </sheetData>
  <sheetProtection password="CC35" sheet="1" objects="1" scenarios="1" formatColumns="0" formatRows="0"/>
  <mergeCells count="215">
    <mergeCell ref="F207:I207"/>
    <mergeCell ref="F204:I204"/>
    <mergeCell ref="F205:I205"/>
    <mergeCell ref="F206:I206"/>
    <mergeCell ref="F170:I170"/>
    <mergeCell ref="F172:I172"/>
    <mergeCell ref="F171:I171"/>
    <mergeCell ref="F173:I173"/>
    <mergeCell ref="F174:I174"/>
    <mergeCell ref="L174:M174"/>
    <mergeCell ref="N174:Q174"/>
    <mergeCell ref="F175:I175"/>
    <mergeCell ref="F179:I179"/>
    <mergeCell ref="F177:I177"/>
    <mergeCell ref="F176:I176"/>
    <mergeCell ref="L177:M177"/>
    <mergeCell ref="N177:Q177"/>
    <mergeCell ref="F178:I178"/>
    <mergeCell ref="L178:M178"/>
    <mergeCell ref="N178:Q178"/>
    <mergeCell ref="L179:M179"/>
    <mergeCell ref="N179:Q179"/>
    <mergeCell ref="N180:Q180"/>
    <mergeCell ref="F181:I181"/>
    <mergeCell ref="F184:I184"/>
    <mergeCell ref="L181:M181"/>
    <mergeCell ref="N181:Q181"/>
    <mergeCell ref="F182:I182"/>
    <mergeCell ref="F183:I183"/>
    <mergeCell ref="L184:M184"/>
    <mergeCell ref="N184:Q184"/>
    <mergeCell ref="F185:I185"/>
    <mergeCell ref="F186:I186"/>
    <mergeCell ref="F187:I187"/>
    <mergeCell ref="F188:I188"/>
    <mergeCell ref="F189:I189"/>
    <mergeCell ref="F192:I192"/>
    <mergeCell ref="F190:I190"/>
    <mergeCell ref="L192:M192"/>
    <mergeCell ref="N192:Q192"/>
    <mergeCell ref="F193:I193"/>
    <mergeCell ref="L193:M193"/>
    <mergeCell ref="N193:Q193"/>
    <mergeCell ref="F194:I194"/>
    <mergeCell ref="N191:Q191"/>
    <mergeCell ref="F195:I195"/>
    <mergeCell ref="F198:I198"/>
    <mergeCell ref="F196:I196"/>
    <mergeCell ref="L196:M196"/>
    <mergeCell ref="N196:Q196"/>
    <mergeCell ref="F197:I197"/>
    <mergeCell ref="L198:M198"/>
    <mergeCell ref="N198:Q198"/>
    <mergeCell ref="F199:I199"/>
    <mergeCell ref="L200:M200"/>
    <mergeCell ref="N200:Q200"/>
    <mergeCell ref="N208:Q208"/>
    <mergeCell ref="L207:M207"/>
    <mergeCell ref="N207:Q207"/>
    <mergeCell ref="F200:I200"/>
    <mergeCell ref="F203:I203"/>
    <mergeCell ref="F202:I202"/>
    <mergeCell ref="L202:M202"/>
    <mergeCell ref="N202:Q202"/>
    <mergeCell ref="L203:M203"/>
    <mergeCell ref="N203:Q203"/>
    <mergeCell ref="L204:M204"/>
    <mergeCell ref="N204:Q204"/>
    <mergeCell ref="L205:M205"/>
    <mergeCell ref="N205:Q205"/>
    <mergeCell ref="L206:M206"/>
    <mergeCell ref="N206:Q206"/>
    <mergeCell ref="N201:Q201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D103:H103"/>
    <mergeCell ref="D100:H100"/>
    <mergeCell ref="D101:H101"/>
    <mergeCell ref="D102:H102"/>
    <mergeCell ref="D104:H104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9:Q99"/>
    <mergeCell ref="N100:Q100"/>
    <mergeCell ref="N101:Q101"/>
    <mergeCell ref="N102:Q102"/>
    <mergeCell ref="N103:Q103"/>
    <mergeCell ref="N104:Q104"/>
    <mergeCell ref="N105:Q105"/>
    <mergeCell ref="L107:Q107"/>
    <mergeCell ref="C113:Q113"/>
    <mergeCell ref="F115:P115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N125:Q125"/>
    <mergeCell ref="N126:Q126"/>
    <mergeCell ref="N127:Q127"/>
    <mergeCell ref="F128:I128"/>
    <mergeCell ref="F130:I130"/>
    <mergeCell ref="L128:M128"/>
    <mergeCell ref="N128:Q128"/>
    <mergeCell ref="F129:I129"/>
    <mergeCell ref="L132:M132"/>
    <mergeCell ref="N132:Q132"/>
    <mergeCell ref="N131:Q131"/>
    <mergeCell ref="F132:I132"/>
    <mergeCell ref="F133:I133"/>
    <mergeCell ref="F134:I134"/>
    <mergeCell ref="F135:I135"/>
    <mergeCell ref="L135:M135"/>
    <mergeCell ref="N135:Q135"/>
    <mergeCell ref="F136:I136"/>
    <mergeCell ref="F139:I139"/>
    <mergeCell ref="F137:I137"/>
    <mergeCell ref="F138:I138"/>
    <mergeCell ref="F140:I140"/>
    <mergeCell ref="L140:M140"/>
    <mergeCell ref="N140:Q140"/>
    <mergeCell ref="F141:I141"/>
    <mergeCell ref="F144:I144"/>
    <mergeCell ref="F142:I142"/>
    <mergeCell ref="L144:M144"/>
    <mergeCell ref="N144:Q144"/>
    <mergeCell ref="N143:Q143"/>
    <mergeCell ref="F145:I145"/>
    <mergeCell ref="F148:I148"/>
    <mergeCell ref="F146:I146"/>
    <mergeCell ref="F147:I147"/>
    <mergeCell ref="L148:M148"/>
    <mergeCell ref="N148:Q148"/>
    <mergeCell ref="F149:I149"/>
    <mergeCell ref="F152:I152"/>
    <mergeCell ref="F150:I150"/>
    <mergeCell ref="F151:I151"/>
    <mergeCell ref="L152:M152"/>
    <mergeCell ref="N152:Q152"/>
    <mergeCell ref="F153:I153"/>
    <mergeCell ref="F155:I155"/>
    <mergeCell ref="F154:I154"/>
    <mergeCell ref="L155:M155"/>
    <mergeCell ref="N155:Q155"/>
    <mergeCell ref="F156:I156"/>
    <mergeCell ref="F157:I157"/>
    <mergeCell ref="F160:I160"/>
    <mergeCell ref="F158:I158"/>
    <mergeCell ref="F159:I159"/>
    <mergeCell ref="L160:M160"/>
    <mergeCell ref="N160:Q160"/>
    <mergeCell ref="F161:I161"/>
    <mergeCell ref="F164:I164"/>
    <mergeCell ref="F162:I162"/>
    <mergeCell ref="L164:M164"/>
    <mergeCell ref="N164:Q164"/>
    <mergeCell ref="F165:I165"/>
    <mergeCell ref="F166:I166"/>
    <mergeCell ref="N163:Q163"/>
    <mergeCell ref="F167:I167"/>
    <mergeCell ref="F168:I168"/>
    <mergeCell ref="F169:I169"/>
    <mergeCell ref="L170:M170"/>
    <mergeCell ref="N170:Q170"/>
    <mergeCell ref="L171:M171"/>
    <mergeCell ref="N171:Q171"/>
  </mergeCells>
  <hyperlinks>
    <hyperlink ref="F1:G1" location="C2" display="1) Krycí list rozpočtu"/>
    <hyperlink ref="H1:K1" location="C87" display="2) Rekapitulace rozpočtu"/>
    <hyperlink ref="L1" location="C12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SN-PC\SN</dc:creator>
  <cp:keywords/>
  <dc:description/>
  <cp:lastModifiedBy>SN-PC\SN</cp:lastModifiedBy>
  <dcterms:created xsi:type="dcterms:W3CDTF">2018-08-30T09:13:07Z</dcterms:created>
  <dcterms:modified xsi:type="dcterms:W3CDTF">2018-08-30T09:13:29Z</dcterms:modified>
  <cp:category/>
  <cp:version/>
  <cp:contentType/>
  <cp:contentStatus/>
</cp:coreProperties>
</file>