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patro - DS Vojkov chodb..." sheetId="2" r:id="rId2"/>
    <sheet name="prádelna - DS Vojkov - pr..." sheetId="3" r:id="rId3"/>
    <sheet name="schodiště - DS Vojkov - S..." sheetId="4" r:id="rId4"/>
    <sheet name="Vojkov - Pokoje - DS Vojk..." sheetId="5" r:id="rId5"/>
  </sheets>
  <definedNames>
    <definedName name="_xlnm.Print_Area" localSheetId="0">'Rekapitulace stavby'!$C$4:$AP$70,'Rekapitulace stavby'!$C$76:$AP$99</definedName>
    <definedName name="_xlnm.Print_Area" localSheetId="1">'1 patro - DS Vojkov chodb...'!$C$4:$Q$70,'1 patro - DS Vojkov chodb...'!$C$76:$Q$104,'1 patro - DS Vojkov chodb...'!$C$110:$Q$151</definedName>
    <definedName name="_xlnm.Print_Area" localSheetId="2">'prádelna - DS Vojkov - pr...'!$C$4:$Q$70,'prádelna - DS Vojkov - pr...'!$C$76:$Q$101,'prádelna - DS Vojkov - pr...'!$C$107:$Q$135</definedName>
    <definedName name="_xlnm.Print_Area" localSheetId="3">'schodiště - DS Vojkov - S...'!$C$4:$Q$70,'schodiště - DS Vojkov - S...'!$C$76:$Q$103,'schodiště - DS Vojkov - S...'!$C$109:$Q$154</definedName>
    <definedName name="_xlnm.Print_Area" localSheetId="4">'Vojkov - Pokoje - DS Vojk...'!$C$4:$Q$70,'Vojkov - Pokoje - DS Vojk...'!$C$76:$Q$102,'Vojkov - Pokoje - DS Vojk...'!$C$108:$Q$135</definedName>
    <definedName name="_xlnm.Print_Titles" localSheetId="0">'Rekapitulace stavby'!$85:$85</definedName>
    <definedName name="_xlnm.Print_Titles" localSheetId="1">'1 patro - DS Vojkov chodb...'!$120:$120</definedName>
    <definedName name="_xlnm.Print_Titles" localSheetId="2">'prádelna - DS Vojkov - pr...'!$117:$117</definedName>
    <definedName name="_xlnm.Print_Titles" localSheetId="3">'schodiště - DS Vojkov - S...'!$119:$119</definedName>
    <definedName name="_xlnm.Print_Titles" localSheetId="4">'Vojkov - Pokoje - DS Vojk...'!$118:$118</definedName>
  </definedNames>
  <calcPr fullCalcOnLoad="1"/>
</workbook>
</file>

<file path=xl/sharedStrings.xml><?xml version="1.0" encoding="utf-8"?>
<sst xmlns="http://schemas.openxmlformats.org/spreadsheetml/2006/main" count="1930" uniqueCount="334">
  <si>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</si>
  <si>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</si>
  <si>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</si>
  <si>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</si>
  <si>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</si>
  <si>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</si>
  <si>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</si>
  <si>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</si>
  <si>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</si>
  <si>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</si>
  <si>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</si>
  <si>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</si>
  <si>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</si>
  <si>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</si>
  <si>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</si>
  <si>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</si>
  <si>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</si>
  <si>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Vojkov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</si>
  <si>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</si>
  <si>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</si>
  <si>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vinylových podlah budovy č.p. 40 DS Vojkov</t>
  </si>
  <si>
    <t>JKSO:</t>
  </si>
  <si>
    <t/>
  </si>
  <si>
    <t>CC-CZ:</t>
  </si>
  <si>
    <t>Místo:</t>
  </si>
  <si>
    <t>Datum:</t>
  </si>
  <si>
    <t>19. 9. 2018</t>
  </si>
  <si>
    <t>Objednatel:</t>
  </si>
  <si>
    <t>IČ:</t>
  </si>
  <si>
    <t>DS Vojkov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</si>
  <si>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</si>
  <si>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</si>
  <si>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</si>
  <si>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</si>
  <si>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</si>
  <si>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</si>
  <si>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</si>
  <si>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</si>
  <si>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</si>
  <si>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</si>
  <si>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</si>
  <si>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</si>
  <si>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</si>
  <si>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</si>
  <si>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</si>
  <si>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</si>
  <si>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</si>
  <si>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</si>
  <si>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</si>
  <si>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</si>
  <si>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</si>
  <si>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</si>
  <si>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</si>
  <si>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</si>
  <si>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</si>
  <si>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</si>
  <si>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</si>
  <si>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</si>
  <si>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</si>
  <si>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</si>
  <si>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</si>
  <si>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</si>
  <si>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</si>
  <si>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</si>
  <si>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</si>
  <si>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</si>
  <si>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</si>
  <si>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</si>
  <si>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</si>
  <si>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</si>
  <si>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</si>
  <si>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</si>
  <si>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</si>
  <si>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</si>
  <si>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</si>
  <si>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</si>
  <si>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</si>
  <si>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</si>
  <si>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</si>
  <si>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</si>
  <si>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{0345d5cb-5e04-4d72-92f2-867295662d56}</t>
  </si>
  <si>
    <t>{00000000-0000-0000-0000-000000000000}</t>
  </si>
  <si>
    <t>/</t>
  </si>
  <si>
    <t>1 patro</t>
  </si>
  <si>
    <t>DS Vojkov chodba 1. patro obklad stěn</t>
  </si>
  <si>
    <t>1</t>
  </si>
  <si>
    <t>{68da4b50-d9a7-4aa5-a032-4c7a31ec1159}</t>
  </si>
  <si>
    <t>prádelna</t>
  </si>
  <si>
    <t>DS Vojkov - prádelna</t>
  </si>
  <si>
    <t>{3be2ee6e-85a1-4e1b-be55-e9bd5af2d60a}</t>
  </si>
  <si>
    <t>schodiště</t>
  </si>
  <si>
    <t>DS Vojkov - Schodiště mezi přízemím a 1 patrem</t>
  </si>
  <si>
    <t>{0924e898-12c4-421a-8a68-ff8a9eb26283}</t>
  </si>
  <si>
    <t>Vojkov - Pokoje</t>
  </si>
  <si>
    <t>DS Vojkov - pokoje 2,11,12,29,23</t>
  </si>
  <si>
    <t>{7dc595ab-76be-42c8-8fe9-2b6e4646bcfb}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</si>
  <si>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</si>
  <si>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</si>
  <si>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</si>
  <si>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</si>
  <si>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</si>
  <si>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</si>
  <si>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</si>
  <si>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</si>
  <si>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</si>
  <si>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</si>
  <si>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</si>
  <si>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</si>
  <si>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</si>
  <si>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</si>
  <si>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</si>
  <si>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</si>
  <si>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patro - DS Vojkov chodba 1. patro obklad stěn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</si>
  <si>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</si>
  <si>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</si>
  <si>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</si>
  <si>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</si>
  <si>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</si>
  <si>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</si>
  <si>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</si>
  <si>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</si>
  <si>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</si>
  <si>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</si>
  <si>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</si>
  <si>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776 - Podlahy povlakové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</si>
  <si>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</si>
  <si>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</si>
  <si>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</si>
  <si>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</si>
  <si>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</si>
  <si>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</si>
  <si>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</si>
  <si>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</si>
  <si>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</si>
  <si>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</si>
  <si>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</si>
  <si>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</si>
  <si>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</si>
  <si>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</si>
  <si>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</si>
  <si>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</si>
  <si>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</si>
  <si>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</si>
  <si>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</si>
  <si>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</si>
  <si>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</si>
  <si>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</si>
  <si>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</si>
  <si>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</si>
  <si>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</si>
  <si>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</si>
  <si>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</si>
  <si>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612315411</t>
  </si>
  <si>
    <t>Oprava vnitřní vápenné hladké omítky stěn v rozsahu plochy do 10%</t>
  </si>
  <si>
    <t>m2</t>
  </si>
  <si>
    <t>4</t>
  </si>
  <si>
    <t>-706789036</t>
  </si>
  <si>
    <t>997013212</t>
  </si>
  <si>
    <t>Vnitrostaveništní doprava suti a vybouraných hmot pro budovy v do 9 m ručně</t>
  </si>
  <si>
    <t>t</t>
  </si>
  <si>
    <t>-1402177355</t>
  </si>
  <si>
    <t>3</t>
  </si>
  <si>
    <t>997013501</t>
  </si>
  <si>
    <t>Odvoz suti a vybouraných hmot na skládku nebo meziskládku do 1 km se složením</t>
  </si>
  <si>
    <t>-230659760</t>
  </si>
  <si>
    <t>997013509</t>
  </si>
  <si>
    <t>Příplatek k odvozu suti a vybouraných hmot na skládku ZKD 1 km přes 1 km</t>
  </si>
  <si>
    <t>-710585542</t>
  </si>
  <si>
    <t>5</t>
  </si>
  <si>
    <t>997013813</t>
  </si>
  <si>
    <t>Poplatek za uložení na skládce (skládkovné) stavebního odpadu z plastických hmot kód odpadu 170 203</t>
  </si>
  <si>
    <t>58874362</t>
  </si>
  <si>
    <t>6</t>
  </si>
  <si>
    <t>776111112</t>
  </si>
  <si>
    <t>Broušení betonového podkladu povlakových podlah</t>
  </si>
  <si>
    <t>16</t>
  </si>
  <si>
    <t>-1243431623</t>
  </si>
  <si>
    <t>7</t>
  </si>
  <si>
    <t>776111311</t>
  </si>
  <si>
    <t>Vysátí podkladu povlakových podlah</t>
  </si>
  <si>
    <t>654431796</t>
  </si>
  <si>
    <t>8</t>
  </si>
  <si>
    <t>776121111</t>
  </si>
  <si>
    <t>Vodou ředitelná penetrace savého podkladu povlakových podlah ředěná v poměru 1:3</t>
  </si>
  <si>
    <t>-1517056706</t>
  </si>
  <si>
    <t>9</t>
  </si>
  <si>
    <t>776121111R</t>
  </si>
  <si>
    <t>Vodou ředitelná penetrace savého podkladu povlakových stěn ředěná v poměru 1:3</t>
  </si>
  <si>
    <t>-628420487</t>
  </si>
  <si>
    <t>10</t>
  </si>
  <si>
    <t>776141113</t>
  </si>
  <si>
    <t>Vyrovnání podkladu povlakových podlah stěrkou pevnosti 20 MPa tl 8 mm</t>
  </si>
  <si>
    <t>274637244</t>
  </si>
  <si>
    <t>11</t>
  </si>
  <si>
    <t>776201811</t>
  </si>
  <si>
    <t>Demontáž lepených povlakových podlah bez podložky ručně</t>
  </si>
  <si>
    <t>-1875713333</t>
  </si>
  <si>
    <t>12</t>
  </si>
  <si>
    <t>776221111</t>
  </si>
  <si>
    <t>Lepení pásů z PVC standardním lepidlem</t>
  </si>
  <si>
    <t>1796541317</t>
  </si>
  <si>
    <t>13</t>
  </si>
  <si>
    <t>M</t>
  </si>
  <si>
    <t>28411014</t>
  </si>
  <si>
    <t>Vinylová podlaha povrchová úprava PUR Top clean, nášlapná vrstva 0,70mm - cena dle dodávky a výběru investora</t>
  </si>
  <si>
    <t>32</t>
  </si>
  <si>
    <t>-395688539</t>
  </si>
  <si>
    <t>14</t>
  </si>
  <si>
    <t>776411111</t>
  </si>
  <si>
    <t>Montáž obvodových soklíků výšky do 80 mm</t>
  </si>
  <si>
    <t>m</t>
  </si>
  <si>
    <t>481949728</t>
  </si>
  <si>
    <t>28411008</t>
  </si>
  <si>
    <t>Dodávka soklu PVC</t>
  </si>
  <si>
    <t>-1612057077</t>
  </si>
  <si>
    <t>776421111</t>
  </si>
  <si>
    <t>Montáž obvodových lišt lepením  -   na stěnu</t>
  </si>
  <si>
    <t>619011271</t>
  </si>
  <si>
    <t>17</t>
  </si>
  <si>
    <t>77642</t>
  </si>
  <si>
    <t>Dodávka lišty ukončovací na stěnu</t>
  </si>
  <si>
    <t>-279920241</t>
  </si>
  <si>
    <t>18</t>
  </si>
  <si>
    <t>776421311</t>
  </si>
  <si>
    <t>Montáž přechodových samolepících lišt</t>
  </si>
  <si>
    <t>-1313234398</t>
  </si>
  <si>
    <t>19</t>
  </si>
  <si>
    <t>7764221-1</t>
  </si>
  <si>
    <t>Dodávka přechodové lišty</t>
  </si>
  <si>
    <t>-1009892646</t>
  </si>
  <si>
    <t>20</t>
  </si>
  <si>
    <t>776521111</t>
  </si>
  <si>
    <t>Lepení pásů z PVC na stěnu výšky do 2,0 m</t>
  </si>
  <si>
    <t>475727313</t>
  </si>
  <si>
    <t>28411000</t>
  </si>
  <si>
    <t>Dodávka vinylových pásů PVC vhodných na stěnu - cena dle dodávky a výběru investora</t>
  </si>
  <si>
    <t>818852255</t>
  </si>
  <si>
    <t>22</t>
  </si>
  <si>
    <t>998776202</t>
  </si>
  <si>
    <t>Přesun hmot procentní pro podlahy povlakové v objektech v do 12 m</t>
  </si>
  <si>
    <t>%</t>
  </si>
  <si>
    <t>798471515</t>
  </si>
  <si>
    <t>VP - Vícepráce</t>
  </si>
  <si>
    <t>PN</t>
  </si>
  <si>
    <t>prádelna - DS Vojkov - prádelna</t>
  </si>
  <si>
    <t>63131999R</t>
  </si>
  <si>
    <t>Lokální oprava stávajícího podkladu betonem</t>
  </si>
  <si>
    <t>kpl</t>
  </si>
  <si>
    <t>-222698299</t>
  </si>
  <si>
    <t>-36306633</t>
  </si>
  <si>
    <t>217294732</t>
  </si>
  <si>
    <t>1387452641</t>
  </si>
  <si>
    <t>21427206</t>
  </si>
  <si>
    <t>-738597137</t>
  </si>
  <si>
    <t>Vinylová podlaha  povrchová úprava PUR Top clean, nášlapná vrstva 0,70mm - cena dle dodávky a výběru investora</t>
  </si>
  <si>
    <t>-228883120</t>
  </si>
  <si>
    <t>1705550191</t>
  </si>
  <si>
    <t>-161447835</t>
  </si>
  <si>
    <t>567693303</t>
  </si>
  <si>
    <t>-562734907</t>
  </si>
  <si>
    <t>168000817</t>
  </si>
  <si>
    <t>schodiště - DS Vojkov - Schodiště mezi přízemím a 1 patrem</t>
  </si>
  <si>
    <t>1227962572</t>
  </si>
  <si>
    <t>1369687873</t>
  </si>
  <si>
    <t>-1988802058</t>
  </si>
  <si>
    <t>1960247762</t>
  </si>
  <si>
    <t>Lokální oprava stávajícího podkladu betonováním</t>
  </si>
  <si>
    <t>487667062</t>
  </si>
  <si>
    <t>-808432080</t>
  </si>
  <si>
    <t>776111321</t>
  </si>
  <si>
    <t>Vysátí schodišťových stupnic š do 300 mm</t>
  </si>
  <si>
    <t>22142144</t>
  </si>
  <si>
    <t>776111331</t>
  </si>
  <si>
    <t>Vysátí schodišťových podstupnic v do 200 mm</t>
  </si>
  <si>
    <t>1003974283</t>
  </si>
  <si>
    <t>-1229447224</t>
  </si>
  <si>
    <t>776121211</t>
  </si>
  <si>
    <t>Penetrace schodišťových stupnic š do 300 mm</t>
  </si>
  <si>
    <t>2067609698</t>
  </si>
  <si>
    <t>776121221</t>
  </si>
  <si>
    <t>Penetrace schodišťových podstupnic v do 200 mm</t>
  </si>
  <si>
    <t>-761461396</t>
  </si>
  <si>
    <t>1768769778</t>
  </si>
  <si>
    <t>776142113</t>
  </si>
  <si>
    <t>Vyrovnání schodišťových stupnic š do 300 samonivelační stěrkou min pevnosti 35 MPa tl 8 mm</t>
  </si>
  <si>
    <t>196608780</t>
  </si>
  <si>
    <t>776143113</t>
  </si>
  <si>
    <t>Tmelení schodišťových podstupnic v do 200 mm stěrkou tl 8 mm</t>
  </si>
  <si>
    <t>1780381218</t>
  </si>
  <si>
    <t>662257005</t>
  </si>
  <si>
    <t>95601890</t>
  </si>
  <si>
    <t>1804506076</t>
  </si>
  <si>
    <t>776301811</t>
  </si>
  <si>
    <t>Odstranění lepených podlahovin bez podložky ze schodišťových stupňů</t>
  </si>
  <si>
    <t>571492841</t>
  </si>
  <si>
    <t>776321111</t>
  </si>
  <si>
    <t>Montáž podlahovin z PVC na stupnice šířky do 300 mm</t>
  </si>
  <si>
    <t>-1947035219</t>
  </si>
  <si>
    <t>776321211</t>
  </si>
  <si>
    <t>Montáž podlahovin z PVC na podstupnice výšky do 200 mm</t>
  </si>
  <si>
    <t>2065405861</t>
  </si>
  <si>
    <t>776410811</t>
  </si>
  <si>
    <t>Odstranění soklíků a lišt pryžových nebo plastových</t>
  </si>
  <si>
    <t>1429381268</t>
  </si>
  <si>
    <t>1175418495</t>
  </si>
  <si>
    <t>23</t>
  </si>
  <si>
    <t>-1039397714</t>
  </si>
  <si>
    <t>24</t>
  </si>
  <si>
    <t>776430811</t>
  </si>
  <si>
    <t>Odstranění hran schodišťových</t>
  </si>
  <si>
    <t>-978522233</t>
  </si>
  <si>
    <t>25</t>
  </si>
  <si>
    <t>776431111</t>
  </si>
  <si>
    <t>Montáž schodišťových hran lepených</t>
  </si>
  <si>
    <t>260999684</t>
  </si>
  <si>
    <t>26</t>
  </si>
  <si>
    <t>28342160</t>
  </si>
  <si>
    <t>hrana schodová s lemovým ukončením z PVC</t>
  </si>
  <si>
    <t>-1958071167</t>
  </si>
  <si>
    <t>27</t>
  </si>
  <si>
    <t>1738068192</t>
  </si>
  <si>
    <t>Vojkov - Pokoje - DS Vojkov - pokoje 2,11,12,29,23</t>
  </si>
  <si>
    <t>-1948137768</t>
  </si>
  <si>
    <t>-1633030101</t>
  </si>
  <si>
    <t>77614777R</t>
  </si>
  <si>
    <t>Lokální vyrovnání stávajícího podkladu stěrkovou hmotou</t>
  </si>
  <si>
    <t>-1337943333</t>
  </si>
  <si>
    <t>-1075864491</t>
  </si>
  <si>
    <t>-683016192</t>
  </si>
  <si>
    <t>-1365328048</t>
  </si>
  <si>
    <t>941452618</t>
  </si>
  <si>
    <t>1316754463</t>
  </si>
  <si>
    <t>2029469263</t>
  </si>
  <si>
    <t>-1477209670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</si>
</sst>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166" fontId="29" fillId="0" borderId="17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  <protection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  <protection/>
    </xf>
    <xf numFmtId="0" fontId="24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4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4" fillId="0" borderId="25" xfId="0" applyFont="1" applyBorder="1" applyAlignment="1" applyProtection="1">
      <alignment horizontal="center" vertical="center"/>
      <protection/>
    </xf>
    <xf numFmtId="49" fontId="34" fillId="0" borderId="25" xfId="0" applyNumberFormat="1" applyFont="1" applyBorder="1" applyAlignment="1" applyProtection="1">
      <alignment horizontal="left" vertical="center" wrapText="1"/>
      <protection/>
    </xf>
    <xf numFmtId="0" fontId="34" fillId="0" borderId="25" xfId="0" applyFont="1" applyBorder="1" applyAlignment="1" applyProtection="1">
      <alignment horizontal="left" vertical="center" wrapText="1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167" fontId="34" fillId="0" borderId="25" xfId="0" applyNumberFormat="1" applyFont="1" applyBorder="1" applyAlignment="1" applyProtection="1">
      <alignment vertical="center"/>
      <protection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  <protection/>
    </xf>
    <xf numFmtId="4" fontId="34" fillId="0" borderId="25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spans="2:71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spans="2:71" ht="36.95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spans="2:71" ht="14.4" customHeight="1">
      <c r="B7" s="24"/>
      <c r="C7" s="29"/>
      <c r="D7" s="36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23</v>
      </c>
      <c r="AL7" s="29"/>
      <c r="AM7" s="29"/>
      <c r="AN7" s="31" t="s">
        <v>22</v>
      </c>
      <c r="AO7" s="29"/>
      <c r="AP7" s="29"/>
      <c r="AQ7" s="27"/>
      <c r="BE7" s="35"/>
      <c r="BS7" s="20" t="s">
        <v>9</v>
      </c>
    </row>
    <row r="8" spans="2:71" ht="14.4" customHeight="1">
      <c r="B8" s="24"/>
      <c r="C8" s="29"/>
      <c r="D8" s="36" t="s">
        <v>24</v>
      </c>
      <c r="E8" s="29"/>
      <c r="F8" s="29"/>
      <c r="G8" s="29"/>
      <c r="H8" s="29"/>
      <c r="I8" s="29"/>
      <c r="J8" s="29"/>
      <c r="K8" s="31" t="s">
        <v>17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25</v>
      </c>
      <c r="AL8" s="29"/>
      <c r="AM8" s="29"/>
      <c r="AN8" s="37" t="s">
        <v>26</v>
      </c>
      <c r="AO8" s="29"/>
      <c r="AP8" s="29"/>
      <c r="AQ8" s="27"/>
      <c r="BE8" s="35"/>
      <c r="BS8" s="20" t="s">
        <v>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spans="2:71" ht="14.4" customHeight="1">
      <c r="B10" s="24"/>
      <c r="C10" s="29"/>
      <c r="D10" s="36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28</v>
      </c>
      <c r="AL10" s="29"/>
      <c r="AM10" s="29"/>
      <c r="AN10" s="31" t="s">
        <v>22</v>
      </c>
      <c r="AO10" s="29"/>
      <c r="AP10" s="29"/>
      <c r="AQ10" s="27"/>
      <c r="BE10" s="35"/>
      <c r="BS10" s="20" t="s">
        <v>9</v>
      </c>
    </row>
    <row r="11" spans="2:71" ht="18.45" customHeight="1">
      <c r="B11" s="24"/>
      <c r="C11" s="29"/>
      <c r="D11" s="29"/>
      <c r="E11" s="31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30</v>
      </c>
      <c r="AL11" s="29"/>
      <c r="AM11" s="29"/>
      <c r="AN11" s="31" t="s">
        <v>22</v>
      </c>
      <c r="AO11" s="29"/>
      <c r="AP11" s="29"/>
      <c r="AQ11" s="27"/>
      <c r="BE11" s="35"/>
      <c r="BS11" s="20" t="s">
        <v>9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spans="2:71" ht="14.4" customHeight="1">
      <c r="B13" s="24"/>
      <c r="C13" s="29"/>
      <c r="D13" s="36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28</v>
      </c>
      <c r="AL13" s="29"/>
      <c r="AM13" s="29"/>
      <c r="AN13" s="38" t="s">
        <v>32</v>
      </c>
      <c r="AO13" s="29"/>
      <c r="AP13" s="29"/>
      <c r="AQ13" s="27"/>
      <c r="BE13" s="35"/>
      <c r="BS13" s="20" t="s">
        <v>9</v>
      </c>
    </row>
    <row r="14" spans="2:71" ht="13.5">
      <c r="B14" s="24"/>
      <c r="C14" s="29"/>
      <c r="D14" s="29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9"/>
      <c r="AM14" s="29"/>
      <c r="AN14" s="38" t="s">
        <v>32</v>
      </c>
      <c r="AO14" s="29"/>
      <c r="AP14" s="29"/>
      <c r="AQ14" s="27"/>
      <c r="BE14" s="35"/>
      <c r="BS14" s="20" t="s">
        <v>9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28</v>
      </c>
      <c r="AL16" s="29"/>
      <c r="AM16" s="29"/>
      <c r="AN16" s="31" t="s">
        <v>22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30</v>
      </c>
      <c r="AL17" s="29"/>
      <c r="AM17" s="29"/>
      <c r="AN17" s="31" t="s">
        <v>22</v>
      </c>
      <c r="AO17" s="29"/>
      <c r="AP17" s="29"/>
      <c r="AQ17" s="27"/>
      <c r="BE17" s="35"/>
      <c r="BS17" s="20" t="s">
        <v>35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spans="2:71" ht="14.4" customHeight="1">
      <c r="B19" s="24"/>
      <c r="C19" s="29"/>
      <c r="D19" s="36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28</v>
      </c>
      <c r="AL19" s="29"/>
      <c r="AM19" s="29"/>
      <c r="AN19" s="31" t="s">
        <v>22</v>
      </c>
      <c r="AO19" s="29"/>
      <c r="AP19" s="29"/>
      <c r="AQ19" s="27"/>
      <c r="BE19" s="35"/>
      <c r="BS19" s="20" t="s">
        <v>9</v>
      </c>
    </row>
    <row r="20" spans="2:57" ht="18.45" customHeight="1">
      <c r="B20" s="24"/>
      <c r="C20" s="29"/>
      <c r="D20" s="29"/>
      <c r="E20" s="31" t="s">
        <v>34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30</v>
      </c>
      <c r="AL20" s="29"/>
      <c r="AM20" s="29"/>
      <c r="AN20" s="31" t="s">
        <v>22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22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38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ROUND(AG93,2)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41</v>
      </c>
      <c r="E31" s="51"/>
      <c r="F31" s="52" t="s">
        <v>42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43</v>
      </c>
      <c r="U31" s="51"/>
      <c r="V31" s="51"/>
      <c r="W31" s="55">
        <f>ROUND(AZ87+SUM(CD94:CD98),2)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ROUND(AV87+SUM(BY94:BY98),2)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44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43</v>
      </c>
      <c r="U32" s="51"/>
      <c r="V32" s="51"/>
      <c r="W32" s="55">
        <f>ROUND(BA87+SUM(CE94:CE98),2)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ROUND(AW87+SUM(BZ94:BZ98),2)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45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43</v>
      </c>
      <c r="U33" s="51"/>
      <c r="V33" s="51"/>
      <c r="W33" s="55">
        <f>ROUND(BB87+SUM(CF94:CF98),2)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46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43</v>
      </c>
      <c r="U34" s="51"/>
      <c r="V34" s="51"/>
      <c r="W34" s="55">
        <f>ROUND(BC87+SUM(CG94:CG98),2)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47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43</v>
      </c>
      <c r="U35" s="51"/>
      <c r="V35" s="51"/>
      <c r="W35" s="55">
        <f>ROUND(BD87+SUM(CH94:CH98),2)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48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49</v>
      </c>
      <c r="U37" s="59"/>
      <c r="V37" s="59"/>
      <c r="W37" s="59"/>
      <c r="X37" s="61" t="s">
        <v>50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52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54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53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54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55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56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53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54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53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54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57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Vojkov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Oprava vinylových podlah budovy č.p. 40 DS Vojkov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24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Vojkov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25</v>
      </c>
      <c r="AJ80" s="45"/>
      <c r="AK80" s="45"/>
      <c r="AL80" s="45"/>
      <c r="AM80" s="88" t="str">
        <f>IF(AN8="","",AN8)</f>
        <v>19. 9. 2018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27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DS Vojkov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33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58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pans="2:56" s="1" customFormat="1" ht="13.5">
      <c r="B83" s="44"/>
      <c r="C83" s="36" t="s">
        <v>31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36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pans="2:56" s="1" customFormat="1" ht="29.25" customHeight="1">
      <c r="B85" s="44"/>
      <c r="C85" s="99" t="s">
        <v>59</v>
      </c>
      <c r="D85" s="100"/>
      <c r="E85" s="100"/>
      <c r="F85" s="100"/>
      <c r="G85" s="100"/>
      <c r="H85" s="101"/>
      <c r="I85" s="102" t="s">
        <v>60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61</v>
      </c>
      <c r="AH85" s="100"/>
      <c r="AI85" s="100"/>
      <c r="AJ85" s="100"/>
      <c r="AK85" s="100"/>
      <c r="AL85" s="100"/>
      <c r="AM85" s="100"/>
      <c r="AN85" s="102" t="s">
        <v>62</v>
      </c>
      <c r="AO85" s="100"/>
      <c r="AP85" s="103"/>
      <c r="AQ85" s="46"/>
      <c r="AS85" s="104" t="s">
        <v>63</v>
      </c>
      <c r="AT85" s="105" t="s">
        <v>64</v>
      </c>
      <c r="AU85" s="105" t="s">
        <v>65</v>
      </c>
      <c r="AV85" s="105" t="s">
        <v>66</v>
      </c>
      <c r="AW85" s="105" t="s">
        <v>67</v>
      </c>
      <c r="AX85" s="105" t="s">
        <v>68</v>
      </c>
      <c r="AY85" s="105" t="s">
        <v>69</v>
      </c>
      <c r="AZ85" s="105" t="s">
        <v>70</v>
      </c>
      <c r="BA85" s="105" t="s">
        <v>71</v>
      </c>
      <c r="BB85" s="105" t="s">
        <v>72</v>
      </c>
      <c r="BC85" s="105" t="s">
        <v>73</v>
      </c>
      <c r="BD85" s="106" t="s">
        <v>74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8" t="s">
        <v>75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ROUND(SUM(AG88:AG91),2)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ROUND(SUM(AS88:AS91),2)</f>
        <v>0</v>
      </c>
      <c r="AT87" s="113">
        <f>ROUND(SUM(AV87:AW87),2)</f>
        <v>0</v>
      </c>
      <c r="AU87" s="114">
        <f>ROUND(SUM(AU88:AU91),5)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ROUND(SUM(AZ88:AZ91),2)</f>
        <v>0</v>
      </c>
      <c r="BA87" s="113">
        <f>ROUND(SUM(BA88:BA91),2)</f>
        <v>0</v>
      </c>
      <c r="BB87" s="113">
        <f>ROUND(SUM(BB88:BB91),2)</f>
        <v>0</v>
      </c>
      <c r="BC87" s="113">
        <f>ROUND(SUM(BC88:BC91),2)</f>
        <v>0</v>
      </c>
      <c r="BD87" s="115">
        <f>ROUND(SUM(BD88:BD91),2)</f>
        <v>0</v>
      </c>
      <c r="BS87" s="116" t="s">
        <v>76</v>
      </c>
      <c r="BT87" s="116" t="s">
        <v>77</v>
      </c>
      <c r="BU87" s="117" t="s">
        <v>78</v>
      </c>
      <c r="BV87" s="116" t="s">
        <v>79</v>
      </c>
      <c r="BW87" s="116" t="s">
        <v>80</v>
      </c>
      <c r="BX87" s="116" t="s">
        <v>81</v>
      </c>
    </row>
    <row r="88" spans="1:76" s="5" customFormat="1" ht="31.5" customHeight="1">
      <c r="A88" s="118" t="s">
        <v>82</v>
      </c>
      <c r="B88" s="119"/>
      <c r="C88" s="120"/>
      <c r="D88" s="121" t="s">
        <v>83</v>
      </c>
      <c r="E88" s="121"/>
      <c r="F88" s="121"/>
      <c r="G88" s="121"/>
      <c r="H88" s="121"/>
      <c r="I88" s="122"/>
      <c r="J88" s="121" t="s">
        <v>84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'1 patro - DS Vojkov chodb...'!M30</f>
        <v>0</v>
      </c>
      <c r="AH88" s="122"/>
      <c r="AI88" s="122"/>
      <c r="AJ88" s="122"/>
      <c r="AK88" s="122"/>
      <c r="AL88" s="122"/>
      <c r="AM88" s="122"/>
      <c r="AN88" s="123">
        <f>SUM(AG88,AT88)</f>
        <v>0</v>
      </c>
      <c r="AO88" s="122"/>
      <c r="AP88" s="122"/>
      <c r="AQ88" s="124"/>
      <c r="AS88" s="125">
        <f>'1 patro - DS Vojkov chodb...'!M28</f>
        <v>0</v>
      </c>
      <c r="AT88" s="126">
        <f>ROUND(SUM(AV88:AW88),2)</f>
        <v>0</v>
      </c>
      <c r="AU88" s="127">
        <f>'1 patro - DS Vojkov chodb...'!W121</f>
        <v>0</v>
      </c>
      <c r="AV88" s="126">
        <f>'1 patro - DS Vojkov chodb...'!M32</f>
        <v>0</v>
      </c>
      <c r="AW88" s="126">
        <f>'1 patro - DS Vojkov chodb...'!M33</f>
        <v>0</v>
      </c>
      <c r="AX88" s="126">
        <f>'1 patro - DS Vojkov chodb...'!M34</f>
        <v>0</v>
      </c>
      <c r="AY88" s="126">
        <f>'1 patro - DS Vojkov chodb...'!M35</f>
        <v>0</v>
      </c>
      <c r="AZ88" s="126">
        <f>'1 patro - DS Vojkov chodb...'!H32</f>
        <v>0</v>
      </c>
      <c r="BA88" s="126">
        <f>'1 patro - DS Vojkov chodb...'!H33</f>
        <v>0</v>
      </c>
      <c r="BB88" s="126">
        <f>'1 patro - DS Vojkov chodb...'!H34</f>
        <v>0</v>
      </c>
      <c r="BC88" s="126">
        <f>'1 patro - DS Vojkov chodb...'!H35</f>
        <v>0</v>
      </c>
      <c r="BD88" s="128">
        <f>'1 patro - DS Vojkov chodb...'!H36</f>
        <v>0</v>
      </c>
      <c r="BT88" s="129" t="s">
        <v>85</v>
      </c>
      <c r="BV88" s="129" t="s">
        <v>79</v>
      </c>
      <c r="BW88" s="129" t="s">
        <v>86</v>
      </c>
      <c r="BX88" s="129" t="s">
        <v>80</v>
      </c>
    </row>
    <row r="89" spans="1:76" s="5" customFormat="1" ht="31.5" customHeight="1">
      <c r="A89" s="118" t="s">
        <v>82</v>
      </c>
      <c r="B89" s="119"/>
      <c r="C89" s="120"/>
      <c r="D89" s="121" t="s">
        <v>87</v>
      </c>
      <c r="E89" s="121"/>
      <c r="F89" s="121"/>
      <c r="G89" s="121"/>
      <c r="H89" s="121"/>
      <c r="I89" s="122"/>
      <c r="J89" s="121" t="s">
        <v>88</v>
      </c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>
        <f>'prádelna - DS Vojkov - pr...'!M30</f>
        <v>0</v>
      </c>
      <c r="AH89" s="122"/>
      <c r="AI89" s="122"/>
      <c r="AJ89" s="122"/>
      <c r="AK89" s="122"/>
      <c r="AL89" s="122"/>
      <c r="AM89" s="122"/>
      <c r="AN89" s="123">
        <f>SUM(AG89,AT89)</f>
        <v>0</v>
      </c>
      <c r="AO89" s="122"/>
      <c r="AP89" s="122"/>
      <c r="AQ89" s="124"/>
      <c r="AS89" s="125">
        <f>'prádelna - DS Vojkov - pr...'!M28</f>
        <v>0</v>
      </c>
      <c r="AT89" s="126">
        <f>ROUND(SUM(AV89:AW89),2)</f>
        <v>0</v>
      </c>
      <c r="AU89" s="127">
        <f>'prádelna - DS Vojkov - pr...'!W118</f>
        <v>0</v>
      </c>
      <c r="AV89" s="126">
        <f>'prádelna - DS Vojkov - pr...'!M32</f>
        <v>0</v>
      </c>
      <c r="AW89" s="126">
        <f>'prádelna - DS Vojkov - pr...'!M33</f>
        <v>0</v>
      </c>
      <c r="AX89" s="126">
        <f>'prádelna - DS Vojkov - pr...'!M34</f>
        <v>0</v>
      </c>
      <c r="AY89" s="126">
        <f>'prádelna - DS Vojkov - pr...'!M35</f>
        <v>0</v>
      </c>
      <c r="AZ89" s="126">
        <f>'prádelna - DS Vojkov - pr...'!H32</f>
        <v>0</v>
      </c>
      <c r="BA89" s="126">
        <f>'prádelna - DS Vojkov - pr...'!H33</f>
        <v>0</v>
      </c>
      <c r="BB89" s="126">
        <f>'prádelna - DS Vojkov - pr...'!H34</f>
        <v>0</v>
      </c>
      <c r="BC89" s="126">
        <f>'prádelna - DS Vojkov - pr...'!H35</f>
        <v>0</v>
      </c>
      <c r="BD89" s="128">
        <f>'prádelna - DS Vojkov - pr...'!H36</f>
        <v>0</v>
      </c>
      <c r="BT89" s="129" t="s">
        <v>85</v>
      </c>
      <c r="BV89" s="129" t="s">
        <v>79</v>
      </c>
      <c r="BW89" s="129" t="s">
        <v>89</v>
      </c>
      <c r="BX89" s="129" t="s">
        <v>80</v>
      </c>
    </row>
    <row r="90" spans="1:76" s="5" customFormat="1" ht="31.5" customHeight="1">
      <c r="A90" s="118" t="s">
        <v>82</v>
      </c>
      <c r="B90" s="119"/>
      <c r="C90" s="120"/>
      <c r="D90" s="121" t="s">
        <v>90</v>
      </c>
      <c r="E90" s="121"/>
      <c r="F90" s="121"/>
      <c r="G90" s="121"/>
      <c r="H90" s="121"/>
      <c r="I90" s="122"/>
      <c r="J90" s="121" t="s">
        <v>91</v>
      </c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3">
        <f>'schodiště - DS Vojkov - S...'!M30</f>
        <v>0</v>
      </c>
      <c r="AH90" s="122"/>
      <c r="AI90" s="122"/>
      <c r="AJ90" s="122"/>
      <c r="AK90" s="122"/>
      <c r="AL90" s="122"/>
      <c r="AM90" s="122"/>
      <c r="AN90" s="123">
        <f>SUM(AG90,AT90)</f>
        <v>0</v>
      </c>
      <c r="AO90" s="122"/>
      <c r="AP90" s="122"/>
      <c r="AQ90" s="124"/>
      <c r="AS90" s="125">
        <f>'schodiště - DS Vojkov - S...'!M28</f>
        <v>0</v>
      </c>
      <c r="AT90" s="126">
        <f>ROUND(SUM(AV90:AW90),2)</f>
        <v>0</v>
      </c>
      <c r="AU90" s="127">
        <f>'schodiště - DS Vojkov - S...'!W120</f>
        <v>0</v>
      </c>
      <c r="AV90" s="126">
        <f>'schodiště - DS Vojkov - S...'!M32</f>
        <v>0</v>
      </c>
      <c r="AW90" s="126">
        <f>'schodiště - DS Vojkov - S...'!M33</f>
        <v>0</v>
      </c>
      <c r="AX90" s="126">
        <f>'schodiště - DS Vojkov - S...'!M34</f>
        <v>0</v>
      </c>
      <c r="AY90" s="126">
        <f>'schodiště - DS Vojkov - S...'!M35</f>
        <v>0</v>
      </c>
      <c r="AZ90" s="126">
        <f>'schodiště - DS Vojkov - S...'!H32</f>
        <v>0</v>
      </c>
      <c r="BA90" s="126">
        <f>'schodiště - DS Vojkov - S...'!H33</f>
        <v>0</v>
      </c>
      <c r="BB90" s="126">
        <f>'schodiště - DS Vojkov - S...'!H34</f>
        <v>0</v>
      </c>
      <c r="BC90" s="126">
        <f>'schodiště - DS Vojkov - S...'!H35</f>
        <v>0</v>
      </c>
      <c r="BD90" s="128">
        <f>'schodiště - DS Vojkov - S...'!H36</f>
        <v>0</v>
      </c>
      <c r="BT90" s="129" t="s">
        <v>85</v>
      </c>
      <c r="BV90" s="129" t="s">
        <v>79</v>
      </c>
      <c r="BW90" s="129" t="s">
        <v>92</v>
      </c>
      <c r="BX90" s="129" t="s">
        <v>80</v>
      </c>
    </row>
    <row r="91" spans="1:76" s="5" customFormat="1" ht="47.25" customHeight="1">
      <c r="A91" s="118" t="s">
        <v>82</v>
      </c>
      <c r="B91" s="119"/>
      <c r="C91" s="120"/>
      <c r="D91" s="121" t="s">
        <v>93</v>
      </c>
      <c r="E91" s="121"/>
      <c r="F91" s="121"/>
      <c r="G91" s="121"/>
      <c r="H91" s="121"/>
      <c r="I91" s="122"/>
      <c r="J91" s="121" t="s">
        <v>94</v>
      </c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3">
        <f>'Vojkov - Pokoje - DS Vojk...'!M30</f>
        <v>0</v>
      </c>
      <c r="AH91" s="122"/>
      <c r="AI91" s="122"/>
      <c r="AJ91" s="122"/>
      <c r="AK91" s="122"/>
      <c r="AL91" s="122"/>
      <c r="AM91" s="122"/>
      <c r="AN91" s="123">
        <f>SUM(AG91,AT91)</f>
        <v>0</v>
      </c>
      <c r="AO91" s="122"/>
      <c r="AP91" s="122"/>
      <c r="AQ91" s="124"/>
      <c r="AS91" s="130">
        <f>'Vojkov - Pokoje - DS Vojk...'!M28</f>
        <v>0</v>
      </c>
      <c r="AT91" s="131">
        <f>ROUND(SUM(AV91:AW91),2)</f>
        <v>0</v>
      </c>
      <c r="AU91" s="132">
        <f>'Vojkov - Pokoje - DS Vojk...'!W119</f>
        <v>0</v>
      </c>
      <c r="AV91" s="131">
        <f>'Vojkov - Pokoje - DS Vojk...'!M32</f>
        <v>0</v>
      </c>
      <c r="AW91" s="131">
        <f>'Vojkov - Pokoje - DS Vojk...'!M33</f>
        <v>0</v>
      </c>
      <c r="AX91" s="131">
        <f>'Vojkov - Pokoje - DS Vojk...'!M34</f>
        <v>0</v>
      </c>
      <c r="AY91" s="131">
        <f>'Vojkov - Pokoje - DS Vojk...'!M35</f>
        <v>0</v>
      </c>
      <c r="AZ91" s="131">
        <f>'Vojkov - Pokoje - DS Vojk...'!H32</f>
        <v>0</v>
      </c>
      <c r="BA91" s="131">
        <f>'Vojkov - Pokoje - DS Vojk...'!H33</f>
        <v>0</v>
      </c>
      <c r="BB91" s="131">
        <f>'Vojkov - Pokoje - DS Vojk...'!H34</f>
        <v>0</v>
      </c>
      <c r="BC91" s="131">
        <f>'Vojkov - Pokoje - DS Vojk...'!H35</f>
        <v>0</v>
      </c>
      <c r="BD91" s="133">
        <f>'Vojkov - Pokoje - DS Vojk...'!H36</f>
        <v>0</v>
      </c>
      <c r="BT91" s="129" t="s">
        <v>85</v>
      </c>
      <c r="BV91" s="129" t="s">
        <v>79</v>
      </c>
      <c r="BW91" s="129" t="s">
        <v>95</v>
      </c>
      <c r="BX91" s="129" t="s">
        <v>80</v>
      </c>
    </row>
    <row r="92" spans="2:43" ht="13.5">
      <c r="B92" s="2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7"/>
    </row>
    <row r="93" spans="2:48" s="1" customFormat="1" ht="30" customHeight="1">
      <c r="B93" s="44"/>
      <c r="C93" s="108" t="s">
        <v>96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111">
        <f>ROUND(SUM(AG94:AG97),2)</f>
        <v>0</v>
      </c>
      <c r="AH93" s="111"/>
      <c r="AI93" s="111"/>
      <c r="AJ93" s="111"/>
      <c r="AK93" s="111"/>
      <c r="AL93" s="111"/>
      <c r="AM93" s="111"/>
      <c r="AN93" s="111">
        <f>ROUND(SUM(AN94:AN97),2)</f>
        <v>0</v>
      </c>
      <c r="AO93" s="111"/>
      <c r="AP93" s="111"/>
      <c r="AQ93" s="46"/>
      <c r="AS93" s="104" t="s">
        <v>97</v>
      </c>
      <c r="AT93" s="105" t="s">
        <v>98</v>
      </c>
      <c r="AU93" s="105" t="s">
        <v>41</v>
      </c>
      <c r="AV93" s="106" t="s">
        <v>64</v>
      </c>
    </row>
    <row r="94" spans="2:89" s="1" customFormat="1" ht="19.9" customHeight="1">
      <c r="B94" s="44"/>
      <c r="C94" s="45"/>
      <c r="D94" s="134" t="s">
        <v>99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135">
        <f>ROUND(AG87*AS94,2)</f>
        <v>0</v>
      </c>
      <c r="AH94" s="136"/>
      <c r="AI94" s="136"/>
      <c r="AJ94" s="136"/>
      <c r="AK94" s="136"/>
      <c r="AL94" s="136"/>
      <c r="AM94" s="136"/>
      <c r="AN94" s="136">
        <f>ROUND(AG94+AV94,2)</f>
        <v>0</v>
      </c>
      <c r="AO94" s="136"/>
      <c r="AP94" s="136"/>
      <c r="AQ94" s="46"/>
      <c r="AS94" s="137">
        <v>0</v>
      </c>
      <c r="AT94" s="138" t="s">
        <v>100</v>
      </c>
      <c r="AU94" s="138" t="s">
        <v>42</v>
      </c>
      <c r="AV94" s="139">
        <f>ROUND(IF(AU94="základní",AG94*L31,IF(AU94="snížená",AG94*L32,0)),2)</f>
        <v>0</v>
      </c>
      <c r="BV94" s="20" t="s">
        <v>101</v>
      </c>
      <c r="BY94" s="140">
        <f>IF(AU94="základní",AV94,0)</f>
        <v>0</v>
      </c>
      <c r="BZ94" s="140">
        <f>IF(AU94="snížená",AV94,0)</f>
        <v>0</v>
      </c>
      <c r="CA94" s="140">
        <v>0</v>
      </c>
      <c r="CB94" s="140">
        <v>0</v>
      </c>
      <c r="CC94" s="140">
        <v>0</v>
      </c>
      <c r="CD94" s="140">
        <f>IF(AU94="základní",AG94,0)</f>
        <v>0</v>
      </c>
      <c r="CE94" s="140">
        <f>IF(AU94="snížená",AG94,0)</f>
        <v>0</v>
      </c>
      <c r="CF94" s="140">
        <f>IF(AU94="zákl. přenesená",AG94,0)</f>
        <v>0</v>
      </c>
      <c r="CG94" s="140">
        <f>IF(AU94="sníž. přenesená",AG94,0)</f>
        <v>0</v>
      </c>
      <c r="CH94" s="140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>x</v>
      </c>
    </row>
    <row r="95" spans="2:89" s="1" customFormat="1" ht="19.9" customHeight="1">
      <c r="B95" s="44"/>
      <c r="C95" s="45"/>
      <c r="D95" s="141" t="s">
        <v>102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45"/>
      <c r="AD95" s="45"/>
      <c r="AE95" s="45"/>
      <c r="AF95" s="45"/>
      <c r="AG95" s="135">
        <f>AG87*AS95</f>
        <v>0</v>
      </c>
      <c r="AH95" s="136"/>
      <c r="AI95" s="136"/>
      <c r="AJ95" s="136"/>
      <c r="AK95" s="136"/>
      <c r="AL95" s="136"/>
      <c r="AM95" s="136"/>
      <c r="AN95" s="136">
        <f>AG95+AV95</f>
        <v>0</v>
      </c>
      <c r="AO95" s="136"/>
      <c r="AP95" s="136"/>
      <c r="AQ95" s="46"/>
      <c r="AS95" s="142">
        <v>0</v>
      </c>
      <c r="AT95" s="143" t="s">
        <v>100</v>
      </c>
      <c r="AU95" s="143" t="s">
        <v>42</v>
      </c>
      <c r="AV95" s="144">
        <f>ROUND(IF(AU95="nulová",0,IF(OR(AU95="základní",AU95="zákl. přenesená"),AG95*L31,AG95*L32)),2)</f>
        <v>0</v>
      </c>
      <c r="BV95" s="20" t="s">
        <v>103</v>
      </c>
      <c r="BY95" s="140">
        <f>IF(AU95="základní",AV95,0)</f>
        <v>0</v>
      </c>
      <c r="BZ95" s="140">
        <f>IF(AU95="snížená",AV95,0)</f>
        <v>0</v>
      </c>
      <c r="CA95" s="140">
        <f>IF(AU95="zákl. přenesená",AV95,0)</f>
        <v>0</v>
      </c>
      <c r="CB95" s="140">
        <f>IF(AU95="sníž. přenesená",AV95,0)</f>
        <v>0</v>
      </c>
      <c r="CC95" s="140">
        <f>IF(AU95="nulová",AV95,0)</f>
        <v>0</v>
      </c>
      <c r="CD95" s="140">
        <f>IF(AU95="základní",AG95,0)</f>
        <v>0</v>
      </c>
      <c r="CE95" s="140">
        <f>IF(AU95="snížená",AG95,0)</f>
        <v>0</v>
      </c>
      <c r="CF95" s="140">
        <f>IF(AU95="zákl. přenesená",AG95,0)</f>
        <v>0</v>
      </c>
      <c r="CG95" s="140">
        <f>IF(AU95="sníž. přenesená",AG95,0)</f>
        <v>0</v>
      </c>
      <c r="CH95" s="140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89" s="1" customFormat="1" ht="19.9" customHeight="1">
      <c r="B96" s="44"/>
      <c r="C96" s="45"/>
      <c r="D96" s="141" t="s">
        <v>102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45"/>
      <c r="AD96" s="45"/>
      <c r="AE96" s="45"/>
      <c r="AF96" s="45"/>
      <c r="AG96" s="135">
        <f>AG87*AS96</f>
        <v>0</v>
      </c>
      <c r="AH96" s="136"/>
      <c r="AI96" s="136"/>
      <c r="AJ96" s="136"/>
      <c r="AK96" s="136"/>
      <c r="AL96" s="136"/>
      <c r="AM96" s="136"/>
      <c r="AN96" s="136">
        <f>AG96+AV96</f>
        <v>0</v>
      </c>
      <c r="AO96" s="136"/>
      <c r="AP96" s="136"/>
      <c r="AQ96" s="46"/>
      <c r="AS96" s="142">
        <v>0</v>
      </c>
      <c r="AT96" s="143" t="s">
        <v>100</v>
      </c>
      <c r="AU96" s="143" t="s">
        <v>42</v>
      </c>
      <c r="AV96" s="144">
        <f>ROUND(IF(AU96="nulová",0,IF(OR(AU96="základní",AU96="zákl. přenesená"),AG96*L31,AG96*L32)),2)</f>
        <v>0</v>
      </c>
      <c r="BV96" s="20" t="s">
        <v>103</v>
      </c>
      <c r="BY96" s="140">
        <f>IF(AU96="základní",AV96,0)</f>
        <v>0</v>
      </c>
      <c r="BZ96" s="140">
        <f>IF(AU96="snížená",AV96,0)</f>
        <v>0</v>
      </c>
      <c r="CA96" s="140">
        <f>IF(AU96="zákl. přenesená",AV96,0)</f>
        <v>0</v>
      </c>
      <c r="CB96" s="140">
        <f>IF(AU96="sníž. přenesená",AV96,0)</f>
        <v>0</v>
      </c>
      <c r="CC96" s="140">
        <f>IF(AU96="nulová",AV96,0)</f>
        <v>0</v>
      </c>
      <c r="CD96" s="140">
        <f>IF(AU96="základní",AG96,0)</f>
        <v>0</v>
      </c>
      <c r="CE96" s="140">
        <f>IF(AU96="snížená",AG96,0)</f>
        <v>0</v>
      </c>
      <c r="CF96" s="140">
        <f>IF(AU96="zákl. přenesená",AG96,0)</f>
        <v>0</v>
      </c>
      <c r="CG96" s="140">
        <f>IF(AU96="sníž. přenesená",AG96,0)</f>
        <v>0</v>
      </c>
      <c r="CH96" s="140">
        <f>IF(AU96="nulová",AG96,0)</f>
        <v>0</v>
      </c>
      <c r="CI96" s="20">
        <f>IF(AU96="základní",1,IF(AU96="snížená",2,IF(AU96="zákl. přenesená",4,IF(AU96="sníž. přenesená",5,3))))</f>
        <v>1</v>
      </c>
      <c r="CJ96" s="20">
        <f>IF(AT96="stavební čast",1,IF(8896="investiční čast",2,3))</f>
        <v>1</v>
      </c>
      <c r="CK96" s="20" t="str">
        <f>IF(D96="Vyplň vlastní","","x")</f>
        <v/>
      </c>
    </row>
    <row r="97" spans="2:89" s="1" customFormat="1" ht="19.9" customHeight="1">
      <c r="B97" s="44"/>
      <c r="C97" s="45"/>
      <c r="D97" s="141" t="s">
        <v>102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45"/>
      <c r="AD97" s="45"/>
      <c r="AE97" s="45"/>
      <c r="AF97" s="45"/>
      <c r="AG97" s="135">
        <f>AG87*AS97</f>
        <v>0</v>
      </c>
      <c r="AH97" s="136"/>
      <c r="AI97" s="136"/>
      <c r="AJ97" s="136"/>
      <c r="AK97" s="136"/>
      <c r="AL97" s="136"/>
      <c r="AM97" s="136"/>
      <c r="AN97" s="136">
        <f>AG97+AV97</f>
        <v>0</v>
      </c>
      <c r="AO97" s="136"/>
      <c r="AP97" s="136"/>
      <c r="AQ97" s="46"/>
      <c r="AS97" s="145">
        <v>0</v>
      </c>
      <c r="AT97" s="146" t="s">
        <v>100</v>
      </c>
      <c r="AU97" s="146" t="s">
        <v>42</v>
      </c>
      <c r="AV97" s="147">
        <f>ROUND(IF(AU97="nulová",0,IF(OR(AU97="základní",AU97="zákl. přenesená"),AG97*L31,AG97*L32)),2)</f>
        <v>0</v>
      </c>
      <c r="BV97" s="20" t="s">
        <v>103</v>
      </c>
      <c r="BY97" s="140">
        <f>IF(AU97="základní",AV97,0)</f>
        <v>0</v>
      </c>
      <c r="BZ97" s="140">
        <f>IF(AU97="snížená",AV97,0)</f>
        <v>0</v>
      </c>
      <c r="CA97" s="140">
        <f>IF(AU97="zákl. přenesená",AV97,0)</f>
        <v>0</v>
      </c>
      <c r="CB97" s="140">
        <f>IF(AU97="sníž. přenesená",AV97,0)</f>
        <v>0</v>
      </c>
      <c r="CC97" s="140">
        <f>IF(AU97="nulová",AV97,0)</f>
        <v>0</v>
      </c>
      <c r="CD97" s="140">
        <f>IF(AU97="základní",AG97,0)</f>
        <v>0</v>
      </c>
      <c r="CE97" s="140">
        <f>IF(AU97="snížená",AG97,0)</f>
        <v>0</v>
      </c>
      <c r="CF97" s="140">
        <f>IF(AU97="zákl. přenesená",AG97,0)</f>
        <v>0</v>
      </c>
      <c r="CG97" s="140">
        <f>IF(AU97="sníž. přenesená",AG97,0)</f>
        <v>0</v>
      </c>
      <c r="CH97" s="140">
        <f>IF(AU97="nulová",AG97,0)</f>
        <v>0</v>
      </c>
      <c r="CI97" s="20">
        <f>IF(AU97="základní",1,IF(AU97="snížená",2,IF(AU97="zákl. přenesená",4,IF(AU97="sníž. přenesená",5,3))))</f>
        <v>1</v>
      </c>
      <c r="CJ97" s="20">
        <f>IF(AT97="stavební čast",1,IF(8897="investiční čast",2,3))</f>
        <v>1</v>
      </c>
      <c r="CK97" s="20" t="str">
        <f>IF(D97="Vyplň vlastní","","x")</f>
        <v/>
      </c>
    </row>
    <row r="98" spans="2:43" s="1" customFormat="1" ht="10.8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6"/>
    </row>
    <row r="99" spans="2:43" s="1" customFormat="1" ht="30" customHeight="1">
      <c r="B99" s="44"/>
      <c r="C99" s="148" t="s">
        <v>104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50">
        <f>ROUND(AG87+AG93,2)</f>
        <v>0</v>
      </c>
      <c r="AH99" s="150"/>
      <c r="AI99" s="150"/>
      <c r="AJ99" s="150"/>
      <c r="AK99" s="150"/>
      <c r="AL99" s="150"/>
      <c r="AM99" s="150"/>
      <c r="AN99" s="150">
        <f>AN87+AN93</f>
        <v>0</v>
      </c>
      <c r="AO99" s="150"/>
      <c r="AP99" s="150"/>
      <c r="AQ99" s="46"/>
    </row>
    <row r="100" spans="2:43" s="1" customFormat="1" ht="6.95" customHeight="1"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5"/>
    </row>
  </sheetData>
  <sheetProtection password="CC35" sheet="1" objects="1" scenarios="1" formatColumns="0" formatRows="0"/>
  <mergeCells count="70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95:AP95"/>
    <mergeCell ref="AN89:AP89"/>
    <mergeCell ref="AN88:AP88"/>
    <mergeCell ref="AN90:AP90"/>
    <mergeCell ref="AN91:AP91"/>
    <mergeCell ref="AN94:AP94"/>
    <mergeCell ref="AN96:AP96"/>
    <mergeCell ref="AN97:AP97"/>
    <mergeCell ref="AN93:AP93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5:AB95"/>
    <mergeCell ref="AG95:AM95"/>
    <mergeCell ref="D96:AB96"/>
    <mergeCell ref="AG96:AM96"/>
    <mergeCell ref="AG97:AM97"/>
    <mergeCell ref="AM82:AP82"/>
    <mergeCell ref="AS82:AT84"/>
    <mergeCell ref="AM83:AP83"/>
    <mergeCell ref="AN85:AP85"/>
    <mergeCell ref="AG88:AM88"/>
    <mergeCell ref="AG89:AM89"/>
    <mergeCell ref="AG90:AM90"/>
    <mergeCell ref="AG91:AM91"/>
    <mergeCell ref="AG94:AM94"/>
    <mergeCell ref="AG87:AM87"/>
    <mergeCell ref="AN87:AP87"/>
    <mergeCell ref="AG93:AM93"/>
    <mergeCell ref="AG99:AM99"/>
    <mergeCell ref="AN99:AP99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 patro - DS Vojkov chodb...'!C2" display="/"/>
    <hyperlink ref="A89" location="'prádelna - DS Vojkov - pr...'!C2" display="/"/>
    <hyperlink ref="A90" location="'schodiště - DS Vojkov - S...'!C2" display="/"/>
    <hyperlink ref="A91" location="'Vojkov - Pokoje - DS Voj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105</v>
      </c>
      <c r="G1" s="13"/>
      <c r="H1" s="152" t="s">
        <v>106</v>
      </c>
      <c r="I1" s="152"/>
      <c r="J1" s="152"/>
      <c r="K1" s="152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85</v>
      </c>
    </row>
    <row r="4" spans="2:46" ht="36.95" customHeight="1">
      <c r="B4" s="24"/>
      <c r="C4" s="25" t="s">
        <v>110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Oprava vinylových podlah budovy č.p. 40 DS Vojkov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111</v>
      </c>
      <c r="E7" s="45"/>
      <c r="F7" s="34" t="s">
        <v>112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17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'Rekapitulace stavby'!AN8</f>
        <v>19. 9. 2018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22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">
        <v>22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">
        <v>113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">
        <v>22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N96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41</v>
      </c>
      <c r="E32" s="52" t="s">
        <v>42</v>
      </c>
      <c r="F32" s="53">
        <v>0.21</v>
      </c>
      <c r="G32" s="159" t="s">
        <v>43</v>
      </c>
      <c r="H32" s="160">
        <f>ROUND((((SUM(BE96:BE103)+SUM(BE121:BE148))+SUM(BE150:BE151))),2)</f>
        <v>0</v>
      </c>
      <c r="I32" s="45"/>
      <c r="J32" s="45"/>
      <c r="K32" s="45"/>
      <c r="L32" s="45"/>
      <c r="M32" s="160">
        <f>ROUND(((ROUND((SUM(BE96:BE103)+SUM(BE121:BE148)),2)*F32)+SUM(BE150:BE151)*F32),2)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44</v>
      </c>
      <c r="F33" s="53">
        <v>0.15</v>
      </c>
      <c r="G33" s="159" t="s">
        <v>43</v>
      </c>
      <c r="H33" s="160">
        <f>ROUND((((SUM(BF96:BF103)+SUM(BF121:BF148))+SUM(BF150:BF151))),2)</f>
        <v>0</v>
      </c>
      <c r="I33" s="45"/>
      <c r="J33" s="45"/>
      <c r="K33" s="45"/>
      <c r="L33" s="45"/>
      <c r="M33" s="160">
        <f>ROUND(((ROUND((SUM(BF96:BF103)+SUM(BF121:BF148)),2)*F33)+SUM(BF150:BF151)*F33),2)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45</v>
      </c>
      <c r="F34" s="53">
        <v>0.21</v>
      </c>
      <c r="G34" s="159" t="s">
        <v>43</v>
      </c>
      <c r="H34" s="160">
        <f>ROUND((((SUM(BG96:BG103)+SUM(BG121:BG148))+SUM(BG150:BG151))),2)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46</v>
      </c>
      <c r="F35" s="53">
        <v>0.15</v>
      </c>
      <c r="G35" s="159" t="s">
        <v>43</v>
      </c>
      <c r="H35" s="160">
        <f>ROUND((((SUM(BH96:BH103)+SUM(BH121:BH148))+SUM(BH150:BH151))),2)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ROUND((((SUM(BI96:BI103)+SUM(BI121:BI148))+SUM(BI150:BI151))),2)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Oprava vinylových podlah budovy č.p. 40 DS Vojkov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111</v>
      </c>
      <c r="D79" s="45"/>
      <c r="E79" s="45"/>
      <c r="F79" s="85" t="str">
        <f>F7</f>
        <v>1 patro - DS Vojkov chodba 1. patro obklad stěn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Vojkov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19. 9. 2018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27</v>
      </c>
      <c r="D83" s="45"/>
      <c r="E83" s="45"/>
      <c r="F83" s="31" t="str">
        <f>E12</f>
        <v>DS Vojkov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31</v>
      </c>
      <c r="D84" s="45"/>
      <c r="E84" s="45"/>
      <c r="F84" s="31" t="str">
        <f>IF(E15="","",E15)</f>
        <v>dle výběrového řízení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116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117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N121</f>
        <v>0</v>
      </c>
      <c r="O88" s="172"/>
      <c r="P88" s="172"/>
      <c r="Q88" s="172"/>
      <c r="R88" s="46"/>
      <c r="T88" s="169"/>
      <c r="U88" s="169"/>
      <c r="AU88" s="20" t="s">
        <v>119</v>
      </c>
    </row>
    <row r="89" spans="2:21" s="6" customFormat="1" ht="24.95" customHeight="1">
      <c r="B89" s="173"/>
      <c r="C89" s="174"/>
      <c r="D89" s="175" t="s">
        <v>120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N122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121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N123</f>
        <v>0</v>
      </c>
      <c r="O90" s="180"/>
      <c r="P90" s="180"/>
      <c r="Q90" s="180"/>
      <c r="R90" s="181"/>
      <c r="T90" s="182"/>
      <c r="U90" s="182"/>
    </row>
    <row r="91" spans="2:21" s="7" customFormat="1" ht="19.9" customHeight="1">
      <c r="B91" s="179"/>
      <c r="C91" s="180"/>
      <c r="D91" s="134" t="s">
        <v>122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N125</f>
        <v>0</v>
      </c>
      <c r="O91" s="180"/>
      <c r="P91" s="180"/>
      <c r="Q91" s="180"/>
      <c r="R91" s="181"/>
      <c r="T91" s="182"/>
      <c r="U91" s="182"/>
    </row>
    <row r="92" spans="2:21" s="6" customFormat="1" ht="24.95" customHeight="1">
      <c r="B92" s="173"/>
      <c r="C92" s="174"/>
      <c r="D92" s="175" t="s">
        <v>123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6">
        <f>N130</f>
        <v>0</v>
      </c>
      <c r="O92" s="174"/>
      <c r="P92" s="174"/>
      <c r="Q92" s="174"/>
      <c r="R92" s="177"/>
      <c r="T92" s="178"/>
      <c r="U92" s="178"/>
    </row>
    <row r="93" spans="2:21" s="7" customFormat="1" ht="19.9" customHeight="1">
      <c r="B93" s="179"/>
      <c r="C93" s="180"/>
      <c r="D93" s="134" t="s">
        <v>124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36">
        <f>N131</f>
        <v>0</v>
      </c>
      <c r="O93" s="180"/>
      <c r="P93" s="180"/>
      <c r="Q93" s="180"/>
      <c r="R93" s="181"/>
      <c r="T93" s="182"/>
      <c r="U93" s="182"/>
    </row>
    <row r="94" spans="2:21" s="6" customFormat="1" ht="21.8" customHeight="1">
      <c r="B94" s="173"/>
      <c r="C94" s="174"/>
      <c r="D94" s="175" t="s">
        <v>125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83">
        <f>N149</f>
        <v>0</v>
      </c>
      <c r="O94" s="174"/>
      <c r="P94" s="174"/>
      <c r="Q94" s="174"/>
      <c r="R94" s="177"/>
      <c r="T94" s="178"/>
      <c r="U94" s="178"/>
    </row>
    <row r="95" spans="2:21" s="1" customFormat="1" ht="21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  <c r="T95" s="169"/>
      <c r="U95" s="169"/>
    </row>
    <row r="96" spans="2:21" s="1" customFormat="1" ht="29.25" customHeight="1">
      <c r="B96" s="44"/>
      <c r="C96" s="171" t="s">
        <v>126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172">
        <f>ROUND(N97+N98+N99+N100+N101+N102,2)</f>
        <v>0</v>
      </c>
      <c r="O96" s="184"/>
      <c r="P96" s="184"/>
      <c r="Q96" s="184"/>
      <c r="R96" s="46"/>
      <c r="T96" s="185"/>
      <c r="U96" s="186" t="s">
        <v>41</v>
      </c>
    </row>
    <row r="97" spans="2:65" s="1" customFormat="1" ht="18" customHeight="1">
      <c r="B97" s="44"/>
      <c r="C97" s="45"/>
      <c r="D97" s="141" t="s">
        <v>127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7"/>
      <c r="T97" s="188"/>
      <c r="U97" s="189" t="s">
        <v>44</v>
      </c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90" t="s">
        <v>128</v>
      </c>
      <c r="AZ97" s="187"/>
      <c r="BA97" s="187"/>
      <c r="BB97" s="187"/>
      <c r="BC97" s="187"/>
      <c r="BD97" s="187"/>
      <c r="BE97" s="191">
        <f>IF(U97="základní",N97,0)</f>
        <v>0</v>
      </c>
      <c r="BF97" s="191">
        <f>IF(U97="snížená",N97,0)</f>
        <v>0</v>
      </c>
      <c r="BG97" s="191">
        <f>IF(U97="zákl. přenesená",N97,0)</f>
        <v>0</v>
      </c>
      <c r="BH97" s="191">
        <f>IF(U97="sníž. přenesená",N97,0)</f>
        <v>0</v>
      </c>
      <c r="BI97" s="191">
        <f>IF(U97="nulová",N97,0)</f>
        <v>0</v>
      </c>
      <c r="BJ97" s="190" t="s">
        <v>129</v>
      </c>
      <c r="BK97" s="187"/>
      <c r="BL97" s="187"/>
      <c r="BM97" s="187"/>
    </row>
    <row r="98" spans="2:65" s="1" customFormat="1" ht="18" customHeight="1">
      <c r="B98" s="44"/>
      <c r="C98" s="45"/>
      <c r="D98" s="141" t="s">
        <v>130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7"/>
      <c r="T98" s="188"/>
      <c r="U98" s="189" t="s">
        <v>44</v>
      </c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90" t="s">
        <v>128</v>
      </c>
      <c r="AZ98" s="187"/>
      <c r="BA98" s="187"/>
      <c r="BB98" s="187"/>
      <c r="BC98" s="187"/>
      <c r="BD98" s="187"/>
      <c r="BE98" s="191">
        <f>IF(U98="základní",N98,0)</f>
        <v>0</v>
      </c>
      <c r="BF98" s="191">
        <f>IF(U98="snížená",N98,0)</f>
        <v>0</v>
      </c>
      <c r="BG98" s="191">
        <f>IF(U98="zákl. přenesená",N98,0)</f>
        <v>0</v>
      </c>
      <c r="BH98" s="191">
        <f>IF(U98="sníž. přenesená",N98,0)</f>
        <v>0</v>
      </c>
      <c r="BI98" s="191">
        <f>IF(U98="nulová",N98,0)</f>
        <v>0</v>
      </c>
      <c r="BJ98" s="190" t="s">
        <v>129</v>
      </c>
      <c r="BK98" s="187"/>
      <c r="BL98" s="187"/>
      <c r="BM98" s="187"/>
    </row>
    <row r="99" spans="2:65" s="1" customFormat="1" ht="18" customHeight="1">
      <c r="B99" s="44"/>
      <c r="C99" s="45"/>
      <c r="D99" s="141" t="s">
        <v>131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7"/>
      <c r="T99" s="188"/>
      <c r="U99" s="189" t="s">
        <v>44</v>
      </c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90" t="s">
        <v>128</v>
      </c>
      <c r="AZ99" s="187"/>
      <c r="BA99" s="187"/>
      <c r="BB99" s="187"/>
      <c r="BC99" s="187"/>
      <c r="BD99" s="187"/>
      <c r="BE99" s="191">
        <f>IF(U99="základní",N99,0)</f>
        <v>0</v>
      </c>
      <c r="BF99" s="191">
        <f>IF(U99="snížená",N99,0)</f>
        <v>0</v>
      </c>
      <c r="BG99" s="191">
        <f>IF(U99="zákl. přenesená",N99,0)</f>
        <v>0</v>
      </c>
      <c r="BH99" s="191">
        <f>IF(U99="sníž. přenesená",N99,0)</f>
        <v>0</v>
      </c>
      <c r="BI99" s="191">
        <f>IF(U99="nulová",N99,0)</f>
        <v>0</v>
      </c>
      <c r="BJ99" s="190" t="s">
        <v>129</v>
      </c>
      <c r="BK99" s="187"/>
      <c r="BL99" s="187"/>
      <c r="BM99" s="187"/>
    </row>
    <row r="100" spans="2:65" s="1" customFormat="1" ht="18" customHeight="1">
      <c r="B100" s="44"/>
      <c r="C100" s="45"/>
      <c r="D100" s="141" t="s">
        <v>132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88"/>
      <c r="U100" s="189" t="s">
        <v>44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128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129</v>
      </c>
      <c r="BK100" s="187"/>
      <c r="BL100" s="187"/>
      <c r="BM100" s="187"/>
    </row>
    <row r="101" spans="2:65" s="1" customFormat="1" ht="18" customHeight="1">
      <c r="B101" s="44"/>
      <c r="C101" s="45"/>
      <c r="D101" s="141" t="s">
        <v>133</v>
      </c>
      <c r="E101" s="134"/>
      <c r="F101" s="134"/>
      <c r="G101" s="134"/>
      <c r="H101" s="134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7"/>
      <c r="T101" s="188"/>
      <c r="U101" s="189" t="s">
        <v>44</v>
      </c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90" t="s">
        <v>128</v>
      </c>
      <c r="AZ101" s="187"/>
      <c r="BA101" s="187"/>
      <c r="BB101" s="187"/>
      <c r="BC101" s="187"/>
      <c r="BD101" s="187"/>
      <c r="BE101" s="191">
        <f>IF(U101="základní",N101,0)</f>
        <v>0</v>
      </c>
      <c r="BF101" s="191">
        <f>IF(U101="snížená",N101,0)</f>
        <v>0</v>
      </c>
      <c r="BG101" s="191">
        <f>IF(U101="zákl. přenesená",N101,0)</f>
        <v>0</v>
      </c>
      <c r="BH101" s="191">
        <f>IF(U101="sníž. přenesená",N101,0)</f>
        <v>0</v>
      </c>
      <c r="BI101" s="191">
        <f>IF(U101="nulová",N101,0)</f>
        <v>0</v>
      </c>
      <c r="BJ101" s="190" t="s">
        <v>129</v>
      </c>
      <c r="BK101" s="187"/>
      <c r="BL101" s="187"/>
      <c r="BM101" s="187"/>
    </row>
    <row r="102" spans="2:65" s="1" customFormat="1" ht="18" customHeight="1">
      <c r="B102" s="44"/>
      <c r="C102" s="45"/>
      <c r="D102" s="134" t="s">
        <v>134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135">
        <f>ROUND(N88*T102,2)</f>
        <v>0</v>
      </c>
      <c r="O102" s="136"/>
      <c r="P102" s="136"/>
      <c r="Q102" s="136"/>
      <c r="R102" s="46"/>
      <c r="S102" s="187"/>
      <c r="T102" s="192"/>
      <c r="U102" s="193" t="s">
        <v>44</v>
      </c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90" t="s">
        <v>135</v>
      </c>
      <c r="AZ102" s="187"/>
      <c r="BA102" s="187"/>
      <c r="BB102" s="187"/>
      <c r="BC102" s="187"/>
      <c r="BD102" s="187"/>
      <c r="BE102" s="191">
        <f>IF(U102="základní",N102,0)</f>
        <v>0</v>
      </c>
      <c r="BF102" s="191">
        <f>IF(U102="snížená",N102,0)</f>
        <v>0</v>
      </c>
      <c r="BG102" s="191">
        <f>IF(U102="zákl. přenesená",N102,0)</f>
        <v>0</v>
      </c>
      <c r="BH102" s="191">
        <f>IF(U102="sníž. přenesená",N102,0)</f>
        <v>0</v>
      </c>
      <c r="BI102" s="191">
        <f>IF(U102="nulová",N102,0)</f>
        <v>0</v>
      </c>
      <c r="BJ102" s="190" t="s">
        <v>129</v>
      </c>
      <c r="BK102" s="187"/>
      <c r="BL102" s="187"/>
      <c r="BM102" s="187"/>
    </row>
    <row r="103" spans="2:21" s="1" customFormat="1" ht="13.5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  <c r="T103" s="169"/>
      <c r="U103" s="169"/>
    </row>
    <row r="104" spans="2:21" s="1" customFormat="1" ht="29.25" customHeight="1">
      <c r="B104" s="44"/>
      <c r="C104" s="148" t="s">
        <v>104</v>
      </c>
      <c r="D104" s="149"/>
      <c r="E104" s="149"/>
      <c r="F104" s="149"/>
      <c r="G104" s="149"/>
      <c r="H104" s="149"/>
      <c r="I104" s="149"/>
      <c r="J104" s="149"/>
      <c r="K104" s="149"/>
      <c r="L104" s="150">
        <f>ROUND(SUM(N88+N96),2)</f>
        <v>0</v>
      </c>
      <c r="M104" s="150"/>
      <c r="N104" s="150"/>
      <c r="O104" s="150"/>
      <c r="P104" s="150"/>
      <c r="Q104" s="150"/>
      <c r="R104" s="46"/>
      <c r="T104" s="169"/>
      <c r="U104" s="169"/>
    </row>
    <row r="105" spans="2:21" s="1" customFormat="1" ht="6.95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  <c r="T105" s="169"/>
      <c r="U105" s="169"/>
    </row>
    <row r="109" spans="2:18" s="1" customFormat="1" ht="6.95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</row>
    <row r="110" spans="2:18" s="1" customFormat="1" ht="36.95" customHeight="1">
      <c r="B110" s="44"/>
      <c r="C110" s="25" t="s">
        <v>136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30" customHeight="1">
      <c r="B112" s="44"/>
      <c r="C112" s="36" t="s">
        <v>19</v>
      </c>
      <c r="D112" s="45"/>
      <c r="E112" s="45"/>
      <c r="F112" s="153" t="str">
        <f>F6</f>
        <v>Oprava vinylových podlah budovy č.p. 40 DS Vojkov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5"/>
      <c r="R112" s="46"/>
    </row>
    <row r="113" spans="2:18" s="1" customFormat="1" ht="36.95" customHeight="1">
      <c r="B113" s="44"/>
      <c r="C113" s="83" t="s">
        <v>111</v>
      </c>
      <c r="D113" s="45"/>
      <c r="E113" s="45"/>
      <c r="F113" s="85" t="str">
        <f>F7</f>
        <v>1 patro - DS Vojkov chodba 1. patro obklad stěn</v>
      </c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18" customHeight="1">
      <c r="B115" s="44"/>
      <c r="C115" s="36" t="s">
        <v>24</v>
      </c>
      <c r="D115" s="45"/>
      <c r="E115" s="45"/>
      <c r="F115" s="31" t="str">
        <f>F9</f>
        <v>Vojkov</v>
      </c>
      <c r="G115" s="45"/>
      <c r="H115" s="45"/>
      <c r="I115" s="45"/>
      <c r="J115" s="45"/>
      <c r="K115" s="36" t="s">
        <v>25</v>
      </c>
      <c r="L115" s="45"/>
      <c r="M115" s="88" t="str">
        <f>IF(O9="","",O9)</f>
        <v>19. 9. 2018</v>
      </c>
      <c r="N115" s="88"/>
      <c r="O115" s="88"/>
      <c r="P115" s="88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13.5">
      <c r="B117" s="44"/>
      <c r="C117" s="36" t="s">
        <v>27</v>
      </c>
      <c r="D117" s="45"/>
      <c r="E117" s="45"/>
      <c r="F117" s="31" t="str">
        <f>E12</f>
        <v>DS Vojkov</v>
      </c>
      <c r="G117" s="45"/>
      <c r="H117" s="45"/>
      <c r="I117" s="45"/>
      <c r="J117" s="45"/>
      <c r="K117" s="36" t="s">
        <v>33</v>
      </c>
      <c r="L117" s="45"/>
      <c r="M117" s="31" t="str">
        <f>E18</f>
        <v xml:space="preserve"> </v>
      </c>
      <c r="N117" s="31"/>
      <c r="O117" s="31"/>
      <c r="P117" s="31"/>
      <c r="Q117" s="31"/>
      <c r="R117" s="46"/>
    </row>
    <row r="118" spans="2:18" s="1" customFormat="1" ht="14.4" customHeight="1">
      <c r="B118" s="44"/>
      <c r="C118" s="36" t="s">
        <v>31</v>
      </c>
      <c r="D118" s="45"/>
      <c r="E118" s="45"/>
      <c r="F118" s="31" t="str">
        <f>IF(E15="","",E15)</f>
        <v>dle výběrového řízení</v>
      </c>
      <c r="G118" s="45"/>
      <c r="H118" s="45"/>
      <c r="I118" s="45"/>
      <c r="J118" s="45"/>
      <c r="K118" s="36" t="s">
        <v>36</v>
      </c>
      <c r="L118" s="45"/>
      <c r="M118" s="31" t="str">
        <f>E21</f>
        <v xml:space="preserve"> </v>
      </c>
      <c r="N118" s="31"/>
      <c r="O118" s="31"/>
      <c r="P118" s="31"/>
      <c r="Q118" s="31"/>
      <c r="R118" s="46"/>
    </row>
    <row r="119" spans="2:18" s="1" customFormat="1" ht="10.3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27" s="8" customFormat="1" ht="29.25" customHeight="1">
      <c r="B120" s="194"/>
      <c r="C120" s="195" t="s">
        <v>137</v>
      </c>
      <c r="D120" s="196" t="s">
        <v>138</v>
      </c>
      <c r="E120" s="196" t="s">
        <v>59</v>
      </c>
      <c r="F120" s="196" t="s">
        <v>139</v>
      </c>
      <c r="G120" s="196"/>
      <c r="H120" s="196"/>
      <c r="I120" s="196"/>
      <c r="J120" s="196" t="s">
        <v>140</v>
      </c>
      <c r="K120" s="196" t="s">
        <v>141</v>
      </c>
      <c r="L120" s="196" t="s">
        <v>142</v>
      </c>
      <c r="M120" s="196"/>
      <c r="N120" s="196" t="s">
        <v>117</v>
      </c>
      <c r="O120" s="196"/>
      <c r="P120" s="196"/>
      <c r="Q120" s="197"/>
      <c r="R120" s="198"/>
      <c r="T120" s="104" t="s">
        <v>143</v>
      </c>
      <c r="U120" s="105" t="s">
        <v>41</v>
      </c>
      <c r="V120" s="105" t="s">
        <v>144</v>
      </c>
      <c r="W120" s="105" t="s">
        <v>145</v>
      </c>
      <c r="X120" s="105" t="s">
        <v>146</v>
      </c>
      <c r="Y120" s="105" t="s">
        <v>147</v>
      </c>
      <c r="Z120" s="105" t="s">
        <v>148</v>
      </c>
      <c r="AA120" s="106" t="s">
        <v>149</v>
      </c>
    </row>
    <row r="121" spans="2:63" s="1" customFormat="1" ht="29.25" customHeight="1">
      <c r="B121" s="44"/>
      <c r="C121" s="108" t="s">
        <v>114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199">
        <f>BK121</f>
        <v>0</v>
      </c>
      <c r="O121" s="200"/>
      <c r="P121" s="200"/>
      <c r="Q121" s="200"/>
      <c r="R121" s="46"/>
      <c r="T121" s="107"/>
      <c r="U121" s="65"/>
      <c r="V121" s="65"/>
      <c r="W121" s="201">
        <f>W122+W130+W149</f>
        <v>0</v>
      </c>
      <c r="X121" s="65"/>
      <c r="Y121" s="201">
        <f>Y122+Y130+Y149</f>
        <v>2.14666</v>
      </c>
      <c r="Z121" s="65"/>
      <c r="AA121" s="202">
        <f>AA122+AA130+AA149</f>
        <v>1.2</v>
      </c>
      <c r="AT121" s="20" t="s">
        <v>76</v>
      </c>
      <c r="AU121" s="20" t="s">
        <v>119</v>
      </c>
      <c r="BK121" s="203">
        <f>BK122+BK130+BK149</f>
        <v>0</v>
      </c>
    </row>
    <row r="122" spans="2:63" s="9" customFormat="1" ht="37.4" customHeight="1">
      <c r="B122" s="204"/>
      <c r="C122" s="205"/>
      <c r="D122" s="206" t="s">
        <v>120</v>
      </c>
      <c r="E122" s="206"/>
      <c r="F122" s="206"/>
      <c r="G122" s="206"/>
      <c r="H122" s="206"/>
      <c r="I122" s="206"/>
      <c r="J122" s="206"/>
      <c r="K122" s="206"/>
      <c r="L122" s="206"/>
      <c r="M122" s="206"/>
      <c r="N122" s="183">
        <f>BK122</f>
        <v>0</v>
      </c>
      <c r="O122" s="176"/>
      <c r="P122" s="176"/>
      <c r="Q122" s="176"/>
      <c r="R122" s="207"/>
      <c r="T122" s="208"/>
      <c r="U122" s="205"/>
      <c r="V122" s="205"/>
      <c r="W122" s="209">
        <f>W123+W125</f>
        <v>0</v>
      </c>
      <c r="X122" s="205"/>
      <c r="Y122" s="209">
        <f>Y123+Y125</f>
        <v>0.37439999999999996</v>
      </c>
      <c r="Z122" s="205"/>
      <c r="AA122" s="210">
        <f>AA123+AA125</f>
        <v>0</v>
      </c>
      <c r="AR122" s="211" t="s">
        <v>85</v>
      </c>
      <c r="AT122" s="212" t="s">
        <v>76</v>
      </c>
      <c r="AU122" s="212" t="s">
        <v>77</v>
      </c>
      <c r="AY122" s="211" t="s">
        <v>150</v>
      </c>
      <c r="BK122" s="213">
        <f>BK123+BK125</f>
        <v>0</v>
      </c>
    </row>
    <row r="123" spans="2:63" s="9" customFormat="1" ht="19.9" customHeight="1">
      <c r="B123" s="204"/>
      <c r="C123" s="205"/>
      <c r="D123" s="214" t="s">
        <v>121</v>
      </c>
      <c r="E123" s="214"/>
      <c r="F123" s="214"/>
      <c r="G123" s="214"/>
      <c r="H123" s="214"/>
      <c r="I123" s="214"/>
      <c r="J123" s="214"/>
      <c r="K123" s="214"/>
      <c r="L123" s="214"/>
      <c r="M123" s="214"/>
      <c r="N123" s="215">
        <f>BK123</f>
        <v>0</v>
      </c>
      <c r="O123" s="216"/>
      <c r="P123" s="216"/>
      <c r="Q123" s="216"/>
      <c r="R123" s="207"/>
      <c r="T123" s="208"/>
      <c r="U123" s="205"/>
      <c r="V123" s="205"/>
      <c r="W123" s="209">
        <f>W124</f>
        <v>0</v>
      </c>
      <c r="X123" s="205"/>
      <c r="Y123" s="209">
        <f>Y124</f>
        <v>0.37439999999999996</v>
      </c>
      <c r="Z123" s="205"/>
      <c r="AA123" s="210">
        <f>AA124</f>
        <v>0</v>
      </c>
      <c r="AR123" s="211" t="s">
        <v>85</v>
      </c>
      <c r="AT123" s="212" t="s">
        <v>76</v>
      </c>
      <c r="AU123" s="212" t="s">
        <v>85</v>
      </c>
      <c r="AY123" s="211" t="s">
        <v>150</v>
      </c>
      <c r="BK123" s="213">
        <f>BK124</f>
        <v>0</v>
      </c>
    </row>
    <row r="124" spans="2:65" s="1" customFormat="1" ht="25.5" customHeight="1">
      <c r="B124" s="44"/>
      <c r="C124" s="217" t="s">
        <v>85</v>
      </c>
      <c r="D124" s="217" t="s">
        <v>151</v>
      </c>
      <c r="E124" s="218" t="s">
        <v>152</v>
      </c>
      <c r="F124" s="219" t="s">
        <v>153</v>
      </c>
      <c r="G124" s="219"/>
      <c r="H124" s="219"/>
      <c r="I124" s="219"/>
      <c r="J124" s="220" t="s">
        <v>154</v>
      </c>
      <c r="K124" s="221">
        <v>72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44</v>
      </c>
      <c r="V124" s="45"/>
      <c r="W124" s="226">
        <f>V124*K124</f>
        <v>0</v>
      </c>
      <c r="X124" s="226">
        <v>0.0052</v>
      </c>
      <c r="Y124" s="226">
        <f>X124*K124</f>
        <v>0.37439999999999996</v>
      </c>
      <c r="Z124" s="226">
        <v>0</v>
      </c>
      <c r="AA124" s="227">
        <f>Z124*K124</f>
        <v>0</v>
      </c>
      <c r="AR124" s="20" t="s">
        <v>155</v>
      </c>
      <c r="AT124" s="20" t="s">
        <v>151</v>
      </c>
      <c r="AU124" s="20" t="s">
        <v>129</v>
      </c>
      <c r="AY124" s="20" t="s">
        <v>150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129</v>
      </c>
      <c r="BK124" s="140">
        <f>ROUND(L124*K124,2)</f>
        <v>0</v>
      </c>
      <c r="BL124" s="20" t="s">
        <v>155</v>
      </c>
      <c r="BM124" s="20" t="s">
        <v>156</v>
      </c>
    </row>
    <row r="125" spans="2:63" s="9" customFormat="1" ht="29.85" customHeight="1">
      <c r="B125" s="204"/>
      <c r="C125" s="205"/>
      <c r="D125" s="214" t="s">
        <v>122</v>
      </c>
      <c r="E125" s="214"/>
      <c r="F125" s="214"/>
      <c r="G125" s="214"/>
      <c r="H125" s="214"/>
      <c r="I125" s="214"/>
      <c r="J125" s="214"/>
      <c r="K125" s="214"/>
      <c r="L125" s="214"/>
      <c r="M125" s="214"/>
      <c r="N125" s="228">
        <f>BK125</f>
        <v>0</v>
      </c>
      <c r="O125" s="229"/>
      <c r="P125" s="229"/>
      <c r="Q125" s="229"/>
      <c r="R125" s="207"/>
      <c r="T125" s="208"/>
      <c r="U125" s="205"/>
      <c r="V125" s="205"/>
      <c r="W125" s="209">
        <f>SUM(W126:W129)</f>
        <v>0</v>
      </c>
      <c r="X125" s="205"/>
      <c r="Y125" s="209">
        <f>SUM(Y126:Y129)</f>
        <v>0</v>
      </c>
      <c r="Z125" s="205"/>
      <c r="AA125" s="210">
        <f>SUM(AA126:AA129)</f>
        <v>0</v>
      </c>
      <c r="AR125" s="211" t="s">
        <v>85</v>
      </c>
      <c r="AT125" s="212" t="s">
        <v>76</v>
      </c>
      <c r="AU125" s="212" t="s">
        <v>85</v>
      </c>
      <c r="AY125" s="211" t="s">
        <v>150</v>
      </c>
      <c r="BK125" s="213">
        <f>SUM(BK126:BK129)</f>
        <v>0</v>
      </c>
    </row>
    <row r="126" spans="2:65" s="1" customFormat="1" ht="38.25" customHeight="1">
      <c r="B126" s="44"/>
      <c r="C126" s="217" t="s">
        <v>129</v>
      </c>
      <c r="D126" s="217" t="s">
        <v>151</v>
      </c>
      <c r="E126" s="218" t="s">
        <v>157</v>
      </c>
      <c r="F126" s="219" t="s">
        <v>158</v>
      </c>
      <c r="G126" s="219"/>
      <c r="H126" s="219"/>
      <c r="I126" s="219"/>
      <c r="J126" s="220" t="s">
        <v>159</v>
      </c>
      <c r="K126" s="221">
        <v>1.2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44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155</v>
      </c>
      <c r="AT126" s="20" t="s">
        <v>151</v>
      </c>
      <c r="AU126" s="20" t="s">
        <v>129</v>
      </c>
      <c r="AY126" s="20" t="s">
        <v>150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129</v>
      </c>
      <c r="BK126" s="140">
        <f>ROUND(L126*K126,2)</f>
        <v>0</v>
      </c>
      <c r="BL126" s="20" t="s">
        <v>155</v>
      </c>
      <c r="BM126" s="20" t="s">
        <v>160</v>
      </c>
    </row>
    <row r="127" spans="2:65" s="1" customFormat="1" ht="38.25" customHeight="1">
      <c r="B127" s="44"/>
      <c r="C127" s="217" t="s">
        <v>161</v>
      </c>
      <c r="D127" s="217" t="s">
        <v>151</v>
      </c>
      <c r="E127" s="218" t="s">
        <v>162</v>
      </c>
      <c r="F127" s="219" t="s">
        <v>163</v>
      </c>
      <c r="G127" s="219"/>
      <c r="H127" s="219"/>
      <c r="I127" s="219"/>
      <c r="J127" s="220" t="s">
        <v>159</v>
      </c>
      <c r="K127" s="221">
        <v>1.2</v>
      </c>
      <c r="L127" s="222">
        <v>0</v>
      </c>
      <c r="M127" s="223"/>
      <c r="N127" s="224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44</v>
      </c>
      <c r="V127" s="45"/>
      <c r="W127" s="226">
        <f>V127*K127</f>
        <v>0</v>
      </c>
      <c r="X127" s="226">
        <v>0</v>
      </c>
      <c r="Y127" s="226">
        <f>X127*K127</f>
        <v>0</v>
      </c>
      <c r="Z127" s="226">
        <v>0</v>
      </c>
      <c r="AA127" s="227">
        <f>Z127*K127</f>
        <v>0</v>
      </c>
      <c r="AR127" s="20" t="s">
        <v>155</v>
      </c>
      <c r="AT127" s="20" t="s">
        <v>151</v>
      </c>
      <c r="AU127" s="20" t="s">
        <v>129</v>
      </c>
      <c r="AY127" s="20" t="s">
        <v>150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129</v>
      </c>
      <c r="BK127" s="140">
        <f>ROUND(L127*K127,2)</f>
        <v>0</v>
      </c>
      <c r="BL127" s="20" t="s">
        <v>155</v>
      </c>
      <c r="BM127" s="20" t="s">
        <v>164</v>
      </c>
    </row>
    <row r="128" spans="2:65" s="1" customFormat="1" ht="25.5" customHeight="1">
      <c r="B128" s="44"/>
      <c r="C128" s="217" t="s">
        <v>155</v>
      </c>
      <c r="D128" s="217" t="s">
        <v>151</v>
      </c>
      <c r="E128" s="218" t="s">
        <v>165</v>
      </c>
      <c r="F128" s="219" t="s">
        <v>166</v>
      </c>
      <c r="G128" s="219"/>
      <c r="H128" s="219"/>
      <c r="I128" s="219"/>
      <c r="J128" s="220" t="s">
        <v>159</v>
      </c>
      <c r="K128" s="221">
        <v>21.6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44</v>
      </c>
      <c r="V128" s="45"/>
      <c r="W128" s="226">
        <f>V128*K128</f>
        <v>0</v>
      </c>
      <c r="X128" s="226">
        <v>0</v>
      </c>
      <c r="Y128" s="226">
        <f>X128*K128</f>
        <v>0</v>
      </c>
      <c r="Z128" s="226">
        <v>0</v>
      </c>
      <c r="AA128" s="227">
        <f>Z128*K128</f>
        <v>0</v>
      </c>
      <c r="AR128" s="20" t="s">
        <v>155</v>
      </c>
      <c r="AT128" s="20" t="s">
        <v>151</v>
      </c>
      <c r="AU128" s="20" t="s">
        <v>129</v>
      </c>
      <c r="AY128" s="20" t="s">
        <v>150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129</v>
      </c>
      <c r="BK128" s="140">
        <f>ROUND(L128*K128,2)</f>
        <v>0</v>
      </c>
      <c r="BL128" s="20" t="s">
        <v>155</v>
      </c>
      <c r="BM128" s="20" t="s">
        <v>167</v>
      </c>
    </row>
    <row r="129" spans="2:65" s="1" customFormat="1" ht="38.25" customHeight="1">
      <c r="B129" s="44"/>
      <c r="C129" s="217" t="s">
        <v>168</v>
      </c>
      <c r="D129" s="217" t="s">
        <v>151</v>
      </c>
      <c r="E129" s="218" t="s">
        <v>169</v>
      </c>
      <c r="F129" s="219" t="s">
        <v>170</v>
      </c>
      <c r="G129" s="219"/>
      <c r="H129" s="219"/>
      <c r="I129" s="219"/>
      <c r="J129" s="220" t="s">
        <v>159</v>
      </c>
      <c r="K129" s="221">
        <v>1.2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44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155</v>
      </c>
      <c r="AT129" s="20" t="s">
        <v>151</v>
      </c>
      <c r="AU129" s="20" t="s">
        <v>129</v>
      </c>
      <c r="AY129" s="20" t="s">
        <v>150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129</v>
      </c>
      <c r="BK129" s="140">
        <f>ROUND(L129*K129,2)</f>
        <v>0</v>
      </c>
      <c r="BL129" s="20" t="s">
        <v>155</v>
      </c>
      <c r="BM129" s="20" t="s">
        <v>171</v>
      </c>
    </row>
    <row r="130" spans="2:63" s="9" customFormat="1" ht="37.4" customHeight="1">
      <c r="B130" s="204"/>
      <c r="C130" s="205"/>
      <c r="D130" s="206" t="s">
        <v>123</v>
      </c>
      <c r="E130" s="206"/>
      <c r="F130" s="206"/>
      <c r="G130" s="206"/>
      <c r="H130" s="206"/>
      <c r="I130" s="206"/>
      <c r="J130" s="206"/>
      <c r="K130" s="206"/>
      <c r="L130" s="206"/>
      <c r="M130" s="206"/>
      <c r="N130" s="230">
        <f>BK130</f>
        <v>0</v>
      </c>
      <c r="O130" s="231"/>
      <c r="P130" s="231"/>
      <c r="Q130" s="231"/>
      <c r="R130" s="207"/>
      <c r="T130" s="208"/>
      <c r="U130" s="205"/>
      <c r="V130" s="205"/>
      <c r="W130" s="209">
        <f>W131</f>
        <v>0</v>
      </c>
      <c r="X130" s="205"/>
      <c r="Y130" s="209">
        <f>Y131</f>
        <v>1.77226</v>
      </c>
      <c r="Z130" s="205"/>
      <c r="AA130" s="210">
        <f>AA131</f>
        <v>1.2</v>
      </c>
      <c r="AR130" s="211" t="s">
        <v>129</v>
      </c>
      <c r="AT130" s="212" t="s">
        <v>76</v>
      </c>
      <c r="AU130" s="212" t="s">
        <v>77</v>
      </c>
      <c r="AY130" s="211" t="s">
        <v>150</v>
      </c>
      <c r="BK130" s="213">
        <f>BK131</f>
        <v>0</v>
      </c>
    </row>
    <row r="131" spans="2:63" s="9" customFormat="1" ht="19.9" customHeight="1">
      <c r="B131" s="204"/>
      <c r="C131" s="205"/>
      <c r="D131" s="214" t="s">
        <v>124</v>
      </c>
      <c r="E131" s="214"/>
      <c r="F131" s="214"/>
      <c r="G131" s="214"/>
      <c r="H131" s="214"/>
      <c r="I131" s="214"/>
      <c r="J131" s="214"/>
      <c r="K131" s="214"/>
      <c r="L131" s="214"/>
      <c r="M131" s="214"/>
      <c r="N131" s="215">
        <f>BK131</f>
        <v>0</v>
      </c>
      <c r="O131" s="216"/>
      <c r="P131" s="216"/>
      <c r="Q131" s="216"/>
      <c r="R131" s="207"/>
      <c r="T131" s="208"/>
      <c r="U131" s="205"/>
      <c r="V131" s="205"/>
      <c r="W131" s="209">
        <f>SUM(W132:W148)</f>
        <v>0</v>
      </c>
      <c r="X131" s="205"/>
      <c r="Y131" s="209">
        <f>SUM(Y132:Y148)</f>
        <v>1.77226</v>
      </c>
      <c r="Z131" s="205"/>
      <c r="AA131" s="210">
        <f>SUM(AA132:AA148)</f>
        <v>1.2</v>
      </c>
      <c r="AR131" s="211" t="s">
        <v>129</v>
      </c>
      <c r="AT131" s="212" t="s">
        <v>76</v>
      </c>
      <c r="AU131" s="212" t="s">
        <v>85</v>
      </c>
      <c r="AY131" s="211" t="s">
        <v>150</v>
      </c>
      <c r="BK131" s="213">
        <f>SUM(BK132:BK148)</f>
        <v>0</v>
      </c>
    </row>
    <row r="132" spans="2:65" s="1" customFormat="1" ht="25.5" customHeight="1">
      <c r="B132" s="44"/>
      <c r="C132" s="217" t="s">
        <v>172</v>
      </c>
      <c r="D132" s="217" t="s">
        <v>151</v>
      </c>
      <c r="E132" s="218" t="s">
        <v>173</v>
      </c>
      <c r="F132" s="219" t="s">
        <v>174</v>
      </c>
      <c r="G132" s="219"/>
      <c r="H132" s="219"/>
      <c r="I132" s="219"/>
      <c r="J132" s="220" t="s">
        <v>154</v>
      </c>
      <c r="K132" s="221">
        <v>96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44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175</v>
      </c>
      <c r="AT132" s="20" t="s">
        <v>151</v>
      </c>
      <c r="AU132" s="20" t="s">
        <v>129</v>
      </c>
      <c r="AY132" s="20" t="s">
        <v>150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129</v>
      </c>
      <c r="BK132" s="140">
        <f>ROUND(L132*K132,2)</f>
        <v>0</v>
      </c>
      <c r="BL132" s="20" t="s">
        <v>175</v>
      </c>
      <c r="BM132" s="20" t="s">
        <v>176</v>
      </c>
    </row>
    <row r="133" spans="2:65" s="1" customFormat="1" ht="16.5" customHeight="1">
      <c r="B133" s="44"/>
      <c r="C133" s="217" t="s">
        <v>177</v>
      </c>
      <c r="D133" s="217" t="s">
        <v>151</v>
      </c>
      <c r="E133" s="218" t="s">
        <v>178</v>
      </c>
      <c r="F133" s="219" t="s">
        <v>179</v>
      </c>
      <c r="G133" s="219"/>
      <c r="H133" s="219"/>
      <c r="I133" s="219"/>
      <c r="J133" s="220" t="s">
        <v>154</v>
      </c>
      <c r="K133" s="221">
        <v>96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44</v>
      </c>
      <c r="V133" s="45"/>
      <c r="W133" s="226">
        <f>V133*K133</f>
        <v>0</v>
      </c>
      <c r="X133" s="226">
        <v>0</v>
      </c>
      <c r="Y133" s="226">
        <f>X133*K133</f>
        <v>0</v>
      </c>
      <c r="Z133" s="226">
        <v>0</v>
      </c>
      <c r="AA133" s="227">
        <f>Z133*K133</f>
        <v>0</v>
      </c>
      <c r="AR133" s="20" t="s">
        <v>175</v>
      </c>
      <c r="AT133" s="20" t="s">
        <v>151</v>
      </c>
      <c r="AU133" s="20" t="s">
        <v>129</v>
      </c>
      <c r="AY133" s="20" t="s">
        <v>150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129</v>
      </c>
      <c r="BK133" s="140">
        <f>ROUND(L133*K133,2)</f>
        <v>0</v>
      </c>
      <c r="BL133" s="20" t="s">
        <v>175</v>
      </c>
      <c r="BM133" s="20" t="s">
        <v>180</v>
      </c>
    </row>
    <row r="134" spans="2:65" s="1" customFormat="1" ht="25.5" customHeight="1">
      <c r="B134" s="44"/>
      <c r="C134" s="217" t="s">
        <v>181</v>
      </c>
      <c r="D134" s="217" t="s">
        <v>151</v>
      </c>
      <c r="E134" s="218" t="s">
        <v>182</v>
      </c>
      <c r="F134" s="219" t="s">
        <v>183</v>
      </c>
      <c r="G134" s="219"/>
      <c r="H134" s="219"/>
      <c r="I134" s="219"/>
      <c r="J134" s="220" t="s">
        <v>154</v>
      </c>
      <c r="K134" s="221">
        <v>96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44</v>
      </c>
      <c r="V134" s="45"/>
      <c r="W134" s="226">
        <f>V134*K134</f>
        <v>0</v>
      </c>
      <c r="X134" s="226">
        <v>3E-05</v>
      </c>
      <c r="Y134" s="226">
        <f>X134*K134</f>
        <v>0.00288</v>
      </c>
      <c r="Z134" s="226">
        <v>0</v>
      </c>
      <c r="AA134" s="227">
        <f>Z134*K134</f>
        <v>0</v>
      </c>
      <c r="AR134" s="20" t="s">
        <v>175</v>
      </c>
      <c r="AT134" s="20" t="s">
        <v>151</v>
      </c>
      <c r="AU134" s="20" t="s">
        <v>129</v>
      </c>
      <c r="AY134" s="20" t="s">
        <v>150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129</v>
      </c>
      <c r="BK134" s="140">
        <f>ROUND(L134*K134,2)</f>
        <v>0</v>
      </c>
      <c r="BL134" s="20" t="s">
        <v>175</v>
      </c>
      <c r="BM134" s="20" t="s">
        <v>184</v>
      </c>
    </row>
    <row r="135" spans="2:65" s="1" customFormat="1" ht="25.5" customHeight="1">
      <c r="B135" s="44"/>
      <c r="C135" s="217" t="s">
        <v>185</v>
      </c>
      <c r="D135" s="217" t="s">
        <v>151</v>
      </c>
      <c r="E135" s="218" t="s">
        <v>186</v>
      </c>
      <c r="F135" s="219" t="s">
        <v>187</v>
      </c>
      <c r="G135" s="219"/>
      <c r="H135" s="219"/>
      <c r="I135" s="219"/>
      <c r="J135" s="220" t="s">
        <v>154</v>
      </c>
      <c r="K135" s="221">
        <v>72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44</v>
      </c>
      <c r="V135" s="45"/>
      <c r="W135" s="226">
        <f>V135*K135</f>
        <v>0</v>
      </c>
      <c r="X135" s="226">
        <v>3E-05</v>
      </c>
      <c r="Y135" s="226">
        <f>X135*K135</f>
        <v>0.00216</v>
      </c>
      <c r="Z135" s="226">
        <v>0</v>
      </c>
      <c r="AA135" s="227">
        <f>Z135*K135</f>
        <v>0</v>
      </c>
      <c r="AR135" s="20" t="s">
        <v>175</v>
      </c>
      <c r="AT135" s="20" t="s">
        <v>151</v>
      </c>
      <c r="AU135" s="20" t="s">
        <v>129</v>
      </c>
      <c r="AY135" s="20" t="s">
        <v>150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129</v>
      </c>
      <c r="BK135" s="140">
        <f>ROUND(L135*K135,2)</f>
        <v>0</v>
      </c>
      <c r="BL135" s="20" t="s">
        <v>175</v>
      </c>
      <c r="BM135" s="20" t="s">
        <v>188</v>
      </c>
    </row>
    <row r="136" spans="2:65" s="1" customFormat="1" ht="25.5" customHeight="1">
      <c r="B136" s="44"/>
      <c r="C136" s="217" t="s">
        <v>189</v>
      </c>
      <c r="D136" s="217" t="s">
        <v>151</v>
      </c>
      <c r="E136" s="218" t="s">
        <v>190</v>
      </c>
      <c r="F136" s="219" t="s">
        <v>191</v>
      </c>
      <c r="G136" s="219"/>
      <c r="H136" s="219"/>
      <c r="I136" s="219"/>
      <c r="J136" s="220" t="s">
        <v>154</v>
      </c>
      <c r="K136" s="221">
        <v>96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44</v>
      </c>
      <c r="V136" s="45"/>
      <c r="W136" s="226">
        <f>V136*K136</f>
        <v>0</v>
      </c>
      <c r="X136" s="226">
        <v>0.012</v>
      </c>
      <c r="Y136" s="226">
        <f>X136*K136</f>
        <v>1.1520000000000001</v>
      </c>
      <c r="Z136" s="226">
        <v>0</v>
      </c>
      <c r="AA136" s="227">
        <f>Z136*K136</f>
        <v>0</v>
      </c>
      <c r="AR136" s="20" t="s">
        <v>175</v>
      </c>
      <c r="AT136" s="20" t="s">
        <v>151</v>
      </c>
      <c r="AU136" s="20" t="s">
        <v>129</v>
      </c>
      <c r="AY136" s="20" t="s">
        <v>150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129</v>
      </c>
      <c r="BK136" s="140">
        <f>ROUND(L136*K136,2)</f>
        <v>0</v>
      </c>
      <c r="BL136" s="20" t="s">
        <v>175</v>
      </c>
      <c r="BM136" s="20" t="s">
        <v>192</v>
      </c>
    </row>
    <row r="137" spans="2:65" s="1" customFormat="1" ht="25.5" customHeight="1">
      <c r="B137" s="44"/>
      <c r="C137" s="217" t="s">
        <v>193</v>
      </c>
      <c r="D137" s="217" t="s">
        <v>151</v>
      </c>
      <c r="E137" s="218" t="s">
        <v>194</v>
      </c>
      <c r="F137" s="219" t="s">
        <v>195</v>
      </c>
      <c r="G137" s="219"/>
      <c r="H137" s="219"/>
      <c r="I137" s="219"/>
      <c r="J137" s="220" t="s">
        <v>154</v>
      </c>
      <c r="K137" s="221">
        <v>480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44</v>
      </c>
      <c r="V137" s="45"/>
      <c r="W137" s="226">
        <f>V137*K137</f>
        <v>0</v>
      </c>
      <c r="X137" s="226">
        <v>0</v>
      </c>
      <c r="Y137" s="226">
        <f>X137*K137</f>
        <v>0</v>
      </c>
      <c r="Z137" s="226">
        <v>0.0025</v>
      </c>
      <c r="AA137" s="227">
        <f>Z137*K137</f>
        <v>1.2</v>
      </c>
      <c r="AR137" s="20" t="s">
        <v>175</v>
      </c>
      <c r="AT137" s="20" t="s">
        <v>151</v>
      </c>
      <c r="AU137" s="20" t="s">
        <v>129</v>
      </c>
      <c r="AY137" s="20" t="s">
        <v>150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129</v>
      </c>
      <c r="BK137" s="140">
        <f>ROUND(L137*K137,2)</f>
        <v>0</v>
      </c>
      <c r="BL137" s="20" t="s">
        <v>175</v>
      </c>
      <c r="BM137" s="20" t="s">
        <v>196</v>
      </c>
    </row>
    <row r="138" spans="2:65" s="1" customFormat="1" ht="16.5" customHeight="1">
      <c r="B138" s="44"/>
      <c r="C138" s="217" t="s">
        <v>197</v>
      </c>
      <c r="D138" s="217" t="s">
        <v>151</v>
      </c>
      <c r="E138" s="218" t="s">
        <v>198</v>
      </c>
      <c r="F138" s="219" t="s">
        <v>199</v>
      </c>
      <c r="G138" s="219"/>
      <c r="H138" s="219"/>
      <c r="I138" s="219"/>
      <c r="J138" s="220" t="s">
        <v>154</v>
      </c>
      <c r="K138" s="221">
        <v>96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44</v>
      </c>
      <c r="V138" s="45"/>
      <c r="W138" s="226">
        <f>V138*K138</f>
        <v>0</v>
      </c>
      <c r="X138" s="226">
        <v>0.0003</v>
      </c>
      <c r="Y138" s="226">
        <f>X138*K138</f>
        <v>0.0288</v>
      </c>
      <c r="Z138" s="226">
        <v>0</v>
      </c>
      <c r="AA138" s="227">
        <f>Z138*K138</f>
        <v>0</v>
      </c>
      <c r="AR138" s="20" t="s">
        <v>175</v>
      </c>
      <c r="AT138" s="20" t="s">
        <v>151</v>
      </c>
      <c r="AU138" s="20" t="s">
        <v>129</v>
      </c>
      <c r="AY138" s="20" t="s">
        <v>150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129</v>
      </c>
      <c r="BK138" s="140">
        <f>ROUND(L138*K138,2)</f>
        <v>0</v>
      </c>
      <c r="BL138" s="20" t="s">
        <v>175</v>
      </c>
      <c r="BM138" s="20" t="s">
        <v>200</v>
      </c>
    </row>
    <row r="139" spans="2:65" s="1" customFormat="1" ht="38.25" customHeight="1">
      <c r="B139" s="44"/>
      <c r="C139" s="232" t="s">
        <v>201</v>
      </c>
      <c r="D139" s="232" t="s">
        <v>202</v>
      </c>
      <c r="E139" s="233" t="s">
        <v>203</v>
      </c>
      <c r="F139" s="234" t="s">
        <v>204</v>
      </c>
      <c r="G139" s="234"/>
      <c r="H139" s="234"/>
      <c r="I139" s="234"/>
      <c r="J139" s="235" t="s">
        <v>154</v>
      </c>
      <c r="K139" s="236">
        <v>105.6</v>
      </c>
      <c r="L139" s="237">
        <v>0</v>
      </c>
      <c r="M139" s="238"/>
      <c r="N139" s="239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44</v>
      </c>
      <c r="V139" s="45"/>
      <c r="W139" s="226">
        <f>V139*K139</f>
        <v>0</v>
      </c>
      <c r="X139" s="226">
        <v>0.00275</v>
      </c>
      <c r="Y139" s="226">
        <f>X139*K139</f>
        <v>0.2904</v>
      </c>
      <c r="Z139" s="226">
        <v>0</v>
      </c>
      <c r="AA139" s="227">
        <f>Z139*K139</f>
        <v>0</v>
      </c>
      <c r="AR139" s="20" t="s">
        <v>205</v>
      </c>
      <c r="AT139" s="20" t="s">
        <v>202</v>
      </c>
      <c r="AU139" s="20" t="s">
        <v>129</v>
      </c>
      <c r="AY139" s="20" t="s">
        <v>150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129</v>
      </c>
      <c r="BK139" s="140">
        <f>ROUND(L139*K139,2)</f>
        <v>0</v>
      </c>
      <c r="BL139" s="20" t="s">
        <v>175</v>
      </c>
      <c r="BM139" s="20" t="s">
        <v>206</v>
      </c>
    </row>
    <row r="140" spans="2:65" s="1" customFormat="1" ht="25.5" customHeight="1">
      <c r="B140" s="44"/>
      <c r="C140" s="217" t="s">
        <v>207</v>
      </c>
      <c r="D140" s="217" t="s">
        <v>151</v>
      </c>
      <c r="E140" s="218" t="s">
        <v>208</v>
      </c>
      <c r="F140" s="219" t="s">
        <v>209</v>
      </c>
      <c r="G140" s="219"/>
      <c r="H140" s="219"/>
      <c r="I140" s="219"/>
      <c r="J140" s="220" t="s">
        <v>210</v>
      </c>
      <c r="K140" s="221">
        <v>101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44</v>
      </c>
      <c r="V140" s="45"/>
      <c r="W140" s="226">
        <f>V140*K140</f>
        <v>0</v>
      </c>
      <c r="X140" s="226">
        <v>1E-05</v>
      </c>
      <c r="Y140" s="226">
        <f>X140*K140</f>
        <v>0.00101</v>
      </c>
      <c r="Z140" s="226">
        <v>0</v>
      </c>
      <c r="AA140" s="227">
        <f>Z140*K140</f>
        <v>0</v>
      </c>
      <c r="AR140" s="20" t="s">
        <v>175</v>
      </c>
      <c r="AT140" s="20" t="s">
        <v>151</v>
      </c>
      <c r="AU140" s="20" t="s">
        <v>129</v>
      </c>
      <c r="AY140" s="20" t="s">
        <v>150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129</v>
      </c>
      <c r="BK140" s="140">
        <f>ROUND(L140*K140,2)</f>
        <v>0</v>
      </c>
      <c r="BL140" s="20" t="s">
        <v>175</v>
      </c>
      <c r="BM140" s="20" t="s">
        <v>211</v>
      </c>
    </row>
    <row r="141" spans="2:65" s="1" customFormat="1" ht="16.5" customHeight="1">
      <c r="B141" s="44"/>
      <c r="C141" s="232" t="s">
        <v>11</v>
      </c>
      <c r="D141" s="232" t="s">
        <v>202</v>
      </c>
      <c r="E141" s="233" t="s">
        <v>212</v>
      </c>
      <c r="F141" s="234" t="s">
        <v>213</v>
      </c>
      <c r="G141" s="234"/>
      <c r="H141" s="234"/>
      <c r="I141" s="234"/>
      <c r="J141" s="235" t="s">
        <v>210</v>
      </c>
      <c r="K141" s="236">
        <v>103.02</v>
      </c>
      <c r="L141" s="237">
        <v>0</v>
      </c>
      <c r="M141" s="238"/>
      <c r="N141" s="239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44</v>
      </c>
      <c r="V141" s="45"/>
      <c r="W141" s="226">
        <f>V141*K141</f>
        <v>0</v>
      </c>
      <c r="X141" s="226">
        <v>0.0003</v>
      </c>
      <c r="Y141" s="226">
        <f>X141*K141</f>
        <v>0.030905999999999996</v>
      </c>
      <c r="Z141" s="226">
        <v>0</v>
      </c>
      <c r="AA141" s="227">
        <f>Z141*K141</f>
        <v>0</v>
      </c>
      <c r="AR141" s="20" t="s">
        <v>205</v>
      </c>
      <c r="AT141" s="20" t="s">
        <v>202</v>
      </c>
      <c r="AU141" s="20" t="s">
        <v>129</v>
      </c>
      <c r="AY141" s="20" t="s">
        <v>150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129</v>
      </c>
      <c r="BK141" s="140">
        <f>ROUND(L141*K141,2)</f>
        <v>0</v>
      </c>
      <c r="BL141" s="20" t="s">
        <v>175</v>
      </c>
      <c r="BM141" s="20" t="s">
        <v>214</v>
      </c>
    </row>
    <row r="142" spans="2:65" s="1" customFormat="1" ht="25.5" customHeight="1">
      <c r="B142" s="44"/>
      <c r="C142" s="217" t="s">
        <v>175</v>
      </c>
      <c r="D142" s="217" t="s">
        <v>151</v>
      </c>
      <c r="E142" s="218" t="s">
        <v>215</v>
      </c>
      <c r="F142" s="219" t="s">
        <v>216</v>
      </c>
      <c r="G142" s="219"/>
      <c r="H142" s="219"/>
      <c r="I142" s="219"/>
      <c r="J142" s="220" t="s">
        <v>210</v>
      </c>
      <c r="K142" s="221">
        <v>80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44</v>
      </c>
      <c r="V142" s="45"/>
      <c r="W142" s="226">
        <f>V142*K142</f>
        <v>0</v>
      </c>
      <c r="X142" s="226">
        <v>1E-05</v>
      </c>
      <c r="Y142" s="226">
        <f>X142*K142</f>
        <v>0.0008</v>
      </c>
      <c r="Z142" s="226">
        <v>0</v>
      </c>
      <c r="AA142" s="227">
        <f>Z142*K142</f>
        <v>0</v>
      </c>
      <c r="AR142" s="20" t="s">
        <v>175</v>
      </c>
      <c r="AT142" s="20" t="s">
        <v>151</v>
      </c>
      <c r="AU142" s="20" t="s">
        <v>129</v>
      </c>
      <c r="AY142" s="20" t="s">
        <v>150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129</v>
      </c>
      <c r="BK142" s="140">
        <f>ROUND(L142*K142,2)</f>
        <v>0</v>
      </c>
      <c r="BL142" s="20" t="s">
        <v>175</v>
      </c>
      <c r="BM142" s="20" t="s">
        <v>217</v>
      </c>
    </row>
    <row r="143" spans="2:65" s="1" customFormat="1" ht="16.5" customHeight="1">
      <c r="B143" s="44"/>
      <c r="C143" s="232" t="s">
        <v>218</v>
      </c>
      <c r="D143" s="232" t="s">
        <v>202</v>
      </c>
      <c r="E143" s="233" t="s">
        <v>219</v>
      </c>
      <c r="F143" s="234" t="s">
        <v>220</v>
      </c>
      <c r="G143" s="234"/>
      <c r="H143" s="234"/>
      <c r="I143" s="234"/>
      <c r="J143" s="235" t="s">
        <v>210</v>
      </c>
      <c r="K143" s="236">
        <v>80</v>
      </c>
      <c r="L143" s="237">
        <v>0</v>
      </c>
      <c r="M143" s="238"/>
      <c r="N143" s="239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44</v>
      </c>
      <c r="V143" s="45"/>
      <c r="W143" s="226">
        <f>V143*K143</f>
        <v>0</v>
      </c>
      <c r="X143" s="226">
        <v>0</v>
      </c>
      <c r="Y143" s="226">
        <f>X143*K143</f>
        <v>0</v>
      </c>
      <c r="Z143" s="226">
        <v>0</v>
      </c>
      <c r="AA143" s="227">
        <f>Z143*K143</f>
        <v>0</v>
      </c>
      <c r="AR143" s="20" t="s">
        <v>205</v>
      </c>
      <c r="AT143" s="20" t="s">
        <v>202</v>
      </c>
      <c r="AU143" s="20" t="s">
        <v>129</v>
      </c>
      <c r="AY143" s="20" t="s">
        <v>150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129</v>
      </c>
      <c r="BK143" s="140">
        <f>ROUND(L143*K143,2)</f>
        <v>0</v>
      </c>
      <c r="BL143" s="20" t="s">
        <v>175</v>
      </c>
      <c r="BM143" s="20" t="s">
        <v>221</v>
      </c>
    </row>
    <row r="144" spans="2:65" s="1" customFormat="1" ht="16.5" customHeight="1">
      <c r="B144" s="44"/>
      <c r="C144" s="217" t="s">
        <v>222</v>
      </c>
      <c r="D144" s="217" t="s">
        <v>151</v>
      </c>
      <c r="E144" s="218" t="s">
        <v>223</v>
      </c>
      <c r="F144" s="219" t="s">
        <v>224</v>
      </c>
      <c r="G144" s="219"/>
      <c r="H144" s="219"/>
      <c r="I144" s="219"/>
      <c r="J144" s="220" t="s">
        <v>210</v>
      </c>
      <c r="K144" s="221">
        <v>32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44</v>
      </c>
      <c r="V144" s="45"/>
      <c r="W144" s="226">
        <f>V144*K144</f>
        <v>0</v>
      </c>
      <c r="X144" s="226">
        <v>0</v>
      </c>
      <c r="Y144" s="226">
        <f>X144*K144</f>
        <v>0</v>
      </c>
      <c r="Z144" s="226">
        <v>0</v>
      </c>
      <c r="AA144" s="227">
        <f>Z144*K144</f>
        <v>0</v>
      </c>
      <c r="AR144" s="20" t="s">
        <v>175</v>
      </c>
      <c r="AT144" s="20" t="s">
        <v>151</v>
      </c>
      <c r="AU144" s="20" t="s">
        <v>129</v>
      </c>
      <c r="AY144" s="20" t="s">
        <v>150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129</v>
      </c>
      <c r="BK144" s="140">
        <f>ROUND(L144*K144,2)</f>
        <v>0</v>
      </c>
      <c r="BL144" s="20" t="s">
        <v>175</v>
      </c>
      <c r="BM144" s="20" t="s">
        <v>225</v>
      </c>
    </row>
    <row r="145" spans="2:65" s="1" customFormat="1" ht="16.5" customHeight="1">
      <c r="B145" s="44"/>
      <c r="C145" s="232" t="s">
        <v>226</v>
      </c>
      <c r="D145" s="232" t="s">
        <v>202</v>
      </c>
      <c r="E145" s="233" t="s">
        <v>227</v>
      </c>
      <c r="F145" s="234" t="s">
        <v>228</v>
      </c>
      <c r="G145" s="234"/>
      <c r="H145" s="234"/>
      <c r="I145" s="234"/>
      <c r="J145" s="235" t="s">
        <v>210</v>
      </c>
      <c r="K145" s="236">
        <v>32</v>
      </c>
      <c r="L145" s="237">
        <v>0</v>
      </c>
      <c r="M145" s="238"/>
      <c r="N145" s="239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44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</v>
      </c>
      <c r="AA145" s="227">
        <f>Z145*K145</f>
        <v>0</v>
      </c>
      <c r="AR145" s="20" t="s">
        <v>205</v>
      </c>
      <c r="AT145" s="20" t="s">
        <v>202</v>
      </c>
      <c r="AU145" s="20" t="s">
        <v>129</v>
      </c>
      <c r="AY145" s="20" t="s">
        <v>150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129</v>
      </c>
      <c r="BK145" s="140">
        <f>ROUND(L145*K145,2)</f>
        <v>0</v>
      </c>
      <c r="BL145" s="20" t="s">
        <v>175</v>
      </c>
      <c r="BM145" s="20" t="s">
        <v>229</v>
      </c>
    </row>
    <row r="146" spans="2:65" s="1" customFormat="1" ht="25.5" customHeight="1">
      <c r="B146" s="44"/>
      <c r="C146" s="217" t="s">
        <v>230</v>
      </c>
      <c r="D146" s="217" t="s">
        <v>151</v>
      </c>
      <c r="E146" s="218" t="s">
        <v>231</v>
      </c>
      <c r="F146" s="219" t="s">
        <v>232</v>
      </c>
      <c r="G146" s="219"/>
      <c r="H146" s="219"/>
      <c r="I146" s="219"/>
      <c r="J146" s="220" t="s">
        <v>154</v>
      </c>
      <c r="K146" s="221">
        <v>72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44</v>
      </c>
      <c r="V146" s="45"/>
      <c r="W146" s="226">
        <f>V146*K146</f>
        <v>0</v>
      </c>
      <c r="X146" s="226">
        <v>0.0005</v>
      </c>
      <c r="Y146" s="226">
        <f>X146*K146</f>
        <v>0.036000000000000004</v>
      </c>
      <c r="Z146" s="226">
        <v>0</v>
      </c>
      <c r="AA146" s="227">
        <f>Z146*K146</f>
        <v>0</v>
      </c>
      <c r="AR146" s="20" t="s">
        <v>175</v>
      </c>
      <c r="AT146" s="20" t="s">
        <v>151</v>
      </c>
      <c r="AU146" s="20" t="s">
        <v>129</v>
      </c>
      <c r="AY146" s="20" t="s">
        <v>150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129</v>
      </c>
      <c r="BK146" s="140">
        <f>ROUND(L146*K146,2)</f>
        <v>0</v>
      </c>
      <c r="BL146" s="20" t="s">
        <v>175</v>
      </c>
      <c r="BM146" s="20" t="s">
        <v>233</v>
      </c>
    </row>
    <row r="147" spans="2:65" s="1" customFormat="1" ht="38.25" customHeight="1">
      <c r="B147" s="44"/>
      <c r="C147" s="232" t="s">
        <v>10</v>
      </c>
      <c r="D147" s="232" t="s">
        <v>202</v>
      </c>
      <c r="E147" s="233" t="s">
        <v>234</v>
      </c>
      <c r="F147" s="234" t="s">
        <v>235</v>
      </c>
      <c r="G147" s="234"/>
      <c r="H147" s="234"/>
      <c r="I147" s="234"/>
      <c r="J147" s="235" t="s">
        <v>154</v>
      </c>
      <c r="K147" s="236">
        <v>79.2</v>
      </c>
      <c r="L147" s="237">
        <v>0</v>
      </c>
      <c r="M147" s="238"/>
      <c r="N147" s="239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44</v>
      </c>
      <c r="V147" s="45"/>
      <c r="W147" s="226">
        <f>V147*K147</f>
        <v>0</v>
      </c>
      <c r="X147" s="226">
        <v>0.00287</v>
      </c>
      <c r="Y147" s="226">
        <f>X147*K147</f>
        <v>0.22730400000000003</v>
      </c>
      <c r="Z147" s="226">
        <v>0</v>
      </c>
      <c r="AA147" s="227">
        <f>Z147*K147</f>
        <v>0</v>
      </c>
      <c r="AR147" s="20" t="s">
        <v>205</v>
      </c>
      <c r="AT147" s="20" t="s">
        <v>202</v>
      </c>
      <c r="AU147" s="20" t="s">
        <v>129</v>
      </c>
      <c r="AY147" s="20" t="s">
        <v>150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129</v>
      </c>
      <c r="BK147" s="140">
        <f>ROUND(L147*K147,2)</f>
        <v>0</v>
      </c>
      <c r="BL147" s="20" t="s">
        <v>175</v>
      </c>
      <c r="BM147" s="20" t="s">
        <v>236</v>
      </c>
    </row>
    <row r="148" spans="2:65" s="1" customFormat="1" ht="25.5" customHeight="1">
      <c r="B148" s="44"/>
      <c r="C148" s="217" t="s">
        <v>237</v>
      </c>
      <c r="D148" s="217" t="s">
        <v>151</v>
      </c>
      <c r="E148" s="218" t="s">
        <v>238</v>
      </c>
      <c r="F148" s="219" t="s">
        <v>239</v>
      </c>
      <c r="G148" s="219"/>
      <c r="H148" s="219"/>
      <c r="I148" s="219"/>
      <c r="J148" s="220" t="s">
        <v>240</v>
      </c>
      <c r="K148" s="240">
        <v>0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44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</v>
      </c>
      <c r="AA148" s="227">
        <f>Z148*K148</f>
        <v>0</v>
      </c>
      <c r="AR148" s="20" t="s">
        <v>175</v>
      </c>
      <c r="AT148" s="20" t="s">
        <v>151</v>
      </c>
      <c r="AU148" s="20" t="s">
        <v>129</v>
      </c>
      <c r="AY148" s="20" t="s">
        <v>150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129</v>
      </c>
      <c r="BK148" s="140">
        <f>ROUND(L148*K148,2)</f>
        <v>0</v>
      </c>
      <c r="BL148" s="20" t="s">
        <v>175</v>
      </c>
      <c r="BM148" s="20" t="s">
        <v>241</v>
      </c>
    </row>
    <row r="149" spans="2:63" s="1" customFormat="1" ht="49.9" customHeight="1">
      <c r="B149" s="44"/>
      <c r="C149" s="45"/>
      <c r="D149" s="206" t="s">
        <v>242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241">
        <f>BK149</f>
        <v>0</v>
      </c>
      <c r="O149" s="242"/>
      <c r="P149" s="242"/>
      <c r="Q149" s="242"/>
      <c r="R149" s="46"/>
      <c r="T149" s="188"/>
      <c r="U149" s="45"/>
      <c r="V149" s="45"/>
      <c r="W149" s="45"/>
      <c r="X149" s="45"/>
      <c r="Y149" s="45"/>
      <c r="Z149" s="45"/>
      <c r="AA149" s="98"/>
      <c r="AT149" s="20" t="s">
        <v>76</v>
      </c>
      <c r="AU149" s="20" t="s">
        <v>77</v>
      </c>
      <c r="AY149" s="20" t="s">
        <v>243</v>
      </c>
      <c r="BK149" s="140">
        <f>SUM(BK150:BK151)</f>
        <v>0</v>
      </c>
    </row>
    <row r="150" spans="2:63" s="1" customFormat="1" ht="22.3" customHeight="1">
      <c r="B150" s="44"/>
      <c r="C150" s="243" t="s">
        <v>22</v>
      </c>
      <c r="D150" s="243" t="s">
        <v>151</v>
      </c>
      <c r="E150" s="244" t="s">
        <v>22</v>
      </c>
      <c r="F150" s="245" t="s">
        <v>22</v>
      </c>
      <c r="G150" s="245"/>
      <c r="H150" s="245"/>
      <c r="I150" s="245"/>
      <c r="J150" s="246" t="s">
        <v>22</v>
      </c>
      <c r="K150" s="240"/>
      <c r="L150" s="222"/>
      <c r="M150" s="224"/>
      <c r="N150" s="224">
        <f>BK150</f>
        <v>0</v>
      </c>
      <c r="O150" s="224"/>
      <c r="P150" s="224"/>
      <c r="Q150" s="224"/>
      <c r="R150" s="46"/>
      <c r="T150" s="225" t="s">
        <v>22</v>
      </c>
      <c r="U150" s="247" t="s">
        <v>44</v>
      </c>
      <c r="V150" s="45"/>
      <c r="W150" s="45"/>
      <c r="X150" s="45"/>
      <c r="Y150" s="45"/>
      <c r="Z150" s="45"/>
      <c r="AA150" s="98"/>
      <c r="AT150" s="20" t="s">
        <v>243</v>
      </c>
      <c r="AU150" s="20" t="s">
        <v>85</v>
      </c>
      <c r="AY150" s="20" t="s">
        <v>243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129</v>
      </c>
      <c r="BK150" s="140">
        <f>L150*K150</f>
        <v>0</v>
      </c>
    </row>
    <row r="151" spans="2:63" s="1" customFormat="1" ht="22.3" customHeight="1">
      <c r="B151" s="44"/>
      <c r="C151" s="243" t="s">
        <v>22</v>
      </c>
      <c r="D151" s="243" t="s">
        <v>151</v>
      </c>
      <c r="E151" s="244" t="s">
        <v>22</v>
      </c>
      <c r="F151" s="245" t="s">
        <v>22</v>
      </c>
      <c r="G151" s="245"/>
      <c r="H151" s="245"/>
      <c r="I151" s="245"/>
      <c r="J151" s="246" t="s">
        <v>22</v>
      </c>
      <c r="K151" s="240"/>
      <c r="L151" s="222"/>
      <c r="M151" s="224"/>
      <c r="N151" s="224">
        <f>BK151</f>
        <v>0</v>
      </c>
      <c r="O151" s="224"/>
      <c r="P151" s="224"/>
      <c r="Q151" s="224"/>
      <c r="R151" s="46"/>
      <c r="T151" s="225" t="s">
        <v>22</v>
      </c>
      <c r="U151" s="247" t="s">
        <v>44</v>
      </c>
      <c r="V151" s="70"/>
      <c r="W151" s="70"/>
      <c r="X151" s="70"/>
      <c r="Y151" s="70"/>
      <c r="Z151" s="70"/>
      <c r="AA151" s="72"/>
      <c r="AT151" s="20" t="s">
        <v>243</v>
      </c>
      <c r="AU151" s="20" t="s">
        <v>85</v>
      </c>
      <c r="AY151" s="20" t="s">
        <v>243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129</v>
      </c>
      <c r="BK151" s="140">
        <f>L151*K151</f>
        <v>0</v>
      </c>
    </row>
    <row r="152" spans="2:18" s="1" customFormat="1" ht="6.95" customHeight="1">
      <c r="B152" s="73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5"/>
    </row>
  </sheetData>
  <sheetProtection password="CC35" sheet="1" objects="1" scenarios="1" formatColumns="0" formatRows="0"/>
  <mergeCells count="147">
    <mergeCell ref="F150:I150"/>
    <mergeCell ref="F148:I148"/>
    <mergeCell ref="F151:I151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L120:M120"/>
    <mergeCell ref="N120:Q120"/>
    <mergeCell ref="N131:Q131"/>
    <mergeCell ref="N130:Q130"/>
    <mergeCell ref="F124:I124"/>
    <mergeCell ref="F127:I127"/>
    <mergeCell ref="F126:I126"/>
    <mergeCell ref="F128:I128"/>
    <mergeCell ref="F129:I129"/>
    <mergeCell ref="L150:M150"/>
    <mergeCell ref="L148:M148"/>
    <mergeCell ref="L151:M151"/>
    <mergeCell ref="N146:Q146"/>
    <mergeCell ref="N143:Q143"/>
    <mergeCell ref="N144:Q144"/>
    <mergeCell ref="N145:Q145"/>
    <mergeCell ref="N147:Q147"/>
    <mergeCell ref="N148:Q148"/>
    <mergeCell ref="N150:Q150"/>
    <mergeCell ref="N151:Q151"/>
    <mergeCell ref="N149:Q149"/>
    <mergeCell ref="F132:I132"/>
    <mergeCell ref="L132:M132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F133:I133"/>
    <mergeCell ref="F137:I137"/>
    <mergeCell ref="F135:I135"/>
    <mergeCell ref="F134:I134"/>
    <mergeCell ref="F136:I136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L133:M133"/>
    <mergeCell ref="L139:M139"/>
    <mergeCell ref="L134:M134"/>
    <mergeCell ref="L135:M135"/>
    <mergeCell ref="L136:M136"/>
    <mergeCell ref="L137:M137"/>
    <mergeCell ref="L138:M138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F120:I120"/>
    <mergeCell ref="L124:M124"/>
    <mergeCell ref="N124:Q124"/>
    <mergeCell ref="L126:M126"/>
    <mergeCell ref="N126:Q126"/>
    <mergeCell ref="L127:M127"/>
    <mergeCell ref="N127:Q127"/>
    <mergeCell ref="L128:M128"/>
    <mergeCell ref="N128:Q128"/>
    <mergeCell ref="L129:M129"/>
    <mergeCell ref="N129:Q129"/>
    <mergeCell ref="N121:Q121"/>
    <mergeCell ref="N122:Q122"/>
    <mergeCell ref="N123:Q123"/>
    <mergeCell ref="N125:Q12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50:D152">
      <formula1>"K, M"</formula1>
    </dataValidation>
    <dataValidation type="list" allowBlank="1" showInputMessage="1" showErrorMessage="1" error="Povoleny jsou hodnoty základní, snížená, zákl. přenesená, sníž. přenesená, nulová." sqref="U150:U15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105</v>
      </c>
      <c r="G1" s="13"/>
      <c r="H1" s="152" t="s">
        <v>106</v>
      </c>
      <c r="I1" s="152"/>
      <c r="J1" s="152"/>
      <c r="K1" s="152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85</v>
      </c>
    </row>
    <row r="4" spans="2:46" ht="36.95" customHeight="1">
      <c r="B4" s="24"/>
      <c r="C4" s="25" t="s">
        <v>110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Oprava vinylových podlah budovy č.p. 40 DS Vojkov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111</v>
      </c>
      <c r="E7" s="45"/>
      <c r="F7" s="34" t="s">
        <v>244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17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'Rekapitulace stavby'!AN8</f>
        <v>19. 9. 2018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22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">
        <v>22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">
        <v>113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">
        <v>22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N93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41</v>
      </c>
      <c r="E32" s="52" t="s">
        <v>42</v>
      </c>
      <c r="F32" s="53">
        <v>0.21</v>
      </c>
      <c r="G32" s="159" t="s">
        <v>43</v>
      </c>
      <c r="H32" s="160">
        <f>ROUND((((SUM(BE93:BE100)+SUM(BE118:BE132))+SUM(BE134:BE135))),2)</f>
        <v>0</v>
      </c>
      <c r="I32" s="45"/>
      <c r="J32" s="45"/>
      <c r="K32" s="45"/>
      <c r="L32" s="45"/>
      <c r="M32" s="160">
        <f>ROUND(((ROUND((SUM(BE93:BE100)+SUM(BE118:BE132)),2)*F32)+SUM(BE134:BE135)*F32),2)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44</v>
      </c>
      <c r="F33" s="53">
        <v>0.15</v>
      </c>
      <c r="G33" s="159" t="s">
        <v>43</v>
      </c>
      <c r="H33" s="160">
        <f>ROUND((((SUM(BF93:BF100)+SUM(BF118:BF132))+SUM(BF134:BF135))),2)</f>
        <v>0</v>
      </c>
      <c r="I33" s="45"/>
      <c r="J33" s="45"/>
      <c r="K33" s="45"/>
      <c r="L33" s="45"/>
      <c r="M33" s="160">
        <f>ROUND(((ROUND((SUM(BF93:BF100)+SUM(BF118:BF132)),2)*F33)+SUM(BF134:BF135)*F33),2)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45</v>
      </c>
      <c r="F34" s="53">
        <v>0.21</v>
      </c>
      <c r="G34" s="159" t="s">
        <v>43</v>
      </c>
      <c r="H34" s="160">
        <f>ROUND((((SUM(BG93:BG100)+SUM(BG118:BG132))+SUM(BG134:BG135))),2)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46</v>
      </c>
      <c r="F35" s="53">
        <v>0.15</v>
      </c>
      <c r="G35" s="159" t="s">
        <v>43</v>
      </c>
      <c r="H35" s="160">
        <f>ROUND((((SUM(BH93:BH100)+SUM(BH118:BH132))+SUM(BH134:BH135))),2)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ROUND((((SUM(BI93:BI100)+SUM(BI118:BI132))+SUM(BI134:BI135))),2)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Oprava vinylových podlah budovy č.p. 40 DS Vojkov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111</v>
      </c>
      <c r="D79" s="45"/>
      <c r="E79" s="45"/>
      <c r="F79" s="85" t="str">
        <f>F7</f>
        <v>prádelna - DS Vojkov - prádelna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Vojkov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19. 9. 2018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27</v>
      </c>
      <c r="D83" s="45"/>
      <c r="E83" s="45"/>
      <c r="F83" s="31" t="str">
        <f>E12</f>
        <v>DS Vojkov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31</v>
      </c>
      <c r="D84" s="45"/>
      <c r="E84" s="45"/>
      <c r="F84" s="31" t="str">
        <f>IF(E15="","",E15)</f>
        <v>dle výběrového řízení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116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117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N118</f>
        <v>0</v>
      </c>
      <c r="O88" s="172"/>
      <c r="P88" s="172"/>
      <c r="Q88" s="172"/>
      <c r="R88" s="46"/>
      <c r="T88" s="169"/>
      <c r="U88" s="169"/>
      <c r="AU88" s="20" t="s">
        <v>119</v>
      </c>
    </row>
    <row r="89" spans="2:21" s="6" customFormat="1" ht="24.95" customHeight="1">
      <c r="B89" s="173"/>
      <c r="C89" s="174"/>
      <c r="D89" s="175" t="s">
        <v>123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N119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124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N120</f>
        <v>0</v>
      </c>
      <c r="O90" s="180"/>
      <c r="P90" s="180"/>
      <c r="Q90" s="180"/>
      <c r="R90" s="181"/>
      <c r="T90" s="182"/>
      <c r="U90" s="182"/>
    </row>
    <row r="91" spans="2:21" s="6" customFormat="1" ht="21.8" customHeight="1">
      <c r="B91" s="173"/>
      <c r="C91" s="174"/>
      <c r="D91" s="175" t="s">
        <v>125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83">
        <f>N133</f>
        <v>0</v>
      </c>
      <c r="O91" s="174"/>
      <c r="P91" s="174"/>
      <c r="Q91" s="174"/>
      <c r="R91" s="177"/>
      <c r="T91" s="178"/>
      <c r="U91" s="178"/>
    </row>
    <row r="92" spans="2:21" s="1" customFormat="1" ht="21.8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  <c r="T92" s="169"/>
      <c r="U92" s="169"/>
    </row>
    <row r="93" spans="2:21" s="1" customFormat="1" ht="29.25" customHeight="1">
      <c r="B93" s="44"/>
      <c r="C93" s="171" t="s">
        <v>126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2">
        <f>ROUND(N94+N95+N96+N97+N98+N99,2)</f>
        <v>0</v>
      </c>
      <c r="O93" s="184"/>
      <c r="P93" s="184"/>
      <c r="Q93" s="184"/>
      <c r="R93" s="46"/>
      <c r="T93" s="185"/>
      <c r="U93" s="186" t="s">
        <v>41</v>
      </c>
    </row>
    <row r="94" spans="2:65" s="1" customFormat="1" ht="18" customHeight="1">
      <c r="B94" s="44"/>
      <c r="C94" s="45"/>
      <c r="D94" s="141" t="s">
        <v>127</v>
      </c>
      <c r="E94" s="134"/>
      <c r="F94" s="134"/>
      <c r="G94" s="134"/>
      <c r="H94" s="134"/>
      <c r="I94" s="45"/>
      <c r="J94" s="45"/>
      <c r="K94" s="45"/>
      <c r="L94" s="45"/>
      <c r="M94" s="45"/>
      <c r="N94" s="135">
        <f>ROUND(N88*T94,2)</f>
        <v>0</v>
      </c>
      <c r="O94" s="136"/>
      <c r="P94" s="136"/>
      <c r="Q94" s="136"/>
      <c r="R94" s="46"/>
      <c r="S94" s="187"/>
      <c r="T94" s="188"/>
      <c r="U94" s="189" t="s">
        <v>44</v>
      </c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90" t="s">
        <v>128</v>
      </c>
      <c r="AZ94" s="187"/>
      <c r="BA94" s="187"/>
      <c r="BB94" s="187"/>
      <c r="BC94" s="187"/>
      <c r="BD94" s="187"/>
      <c r="BE94" s="191">
        <f>IF(U94="základní",N94,0)</f>
        <v>0</v>
      </c>
      <c r="BF94" s="191">
        <f>IF(U94="snížená",N94,0)</f>
        <v>0</v>
      </c>
      <c r="BG94" s="191">
        <f>IF(U94="zákl. přenesená",N94,0)</f>
        <v>0</v>
      </c>
      <c r="BH94" s="191">
        <f>IF(U94="sníž. přenesená",N94,0)</f>
        <v>0</v>
      </c>
      <c r="BI94" s="191">
        <f>IF(U94="nulová",N94,0)</f>
        <v>0</v>
      </c>
      <c r="BJ94" s="190" t="s">
        <v>129</v>
      </c>
      <c r="BK94" s="187"/>
      <c r="BL94" s="187"/>
      <c r="BM94" s="187"/>
    </row>
    <row r="95" spans="2:65" s="1" customFormat="1" ht="18" customHeight="1">
      <c r="B95" s="44"/>
      <c r="C95" s="45"/>
      <c r="D95" s="141" t="s">
        <v>130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7"/>
      <c r="T95" s="188"/>
      <c r="U95" s="189" t="s">
        <v>44</v>
      </c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90" t="s">
        <v>128</v>
      </c>
      <c r="AZ95" s="187"/>
      <c r="BA95" s="187"/>
      <c r="BB95" s="187"/>
      <c r="BC95" s="187"/>
      <c r="BD95" s="187"/>
      <c r="BE95" s="191">
        <f>IF(U95="základní",N95,0)</f>
        <v>0</v>
      </c>
      <c r="BF95" s="191">
        <f>IF(U95="snížená",N95,0)</f>
        <v>0</v>
      </c>
      <c r="BG95" s="191">
        <f>IF(U95="zákl. přenesená",N95,0)</f>
        <v>0</v>
      </c>
      <c r="BH95" s="191">
        <f>IF(U95="sníž. přenesená",N95,0)</f>
        <v>0</v>
      </c>
      <c r="BI95" s="191">
        <f>IF(U95="nulová",N95,0)</f>
        <v>0</v>
      </c>
      <c r="BJ95" s="190" t="s">
        <v>129</v>
      </c>
      <c r="BK95" s="187"/>
      <c r="BL95" s="187"/>
      <c r="BM95" s="187"/>
    </row>
    <row r="96" spans="2:65" s="1" customFormat="1" ht="18" customHeight="1">
      <c r="B96" s="44"/>
      <c r="C96" s="45"/>
      <c r="D96" s="141" t="s">
        <v>131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7"/>
      <c r="T96" s="188"/>
      <c r="U96" s="189" t="s">
        <v>44</v>
      </c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90" t="s">
        <v>128</v>
      </c>
      <c r="AZ96" s="187"/>
      <c r="BA96" s="187"/>
      <c r="BB96" s="187"/>
      <c r="BC96" s="187"/>
      <c r="BD96" s="187"/>
      <c r="BE96" s="191">
        <f>IF(U96="základní",N96,0)</f>
        <v>0</v>
      </c>
      <c r="BF96" s="191">
        <f>IF(U96="snížená",N96,0)</f>
        <v>0</v>
      </c>
      <c r="BG96" s="191">
        <f>IF(U96="zákl. přenesená",N96,0)</f>
        <v>0</v>
      </c>
      <c r="BH96" s="191">
        <f>IF(U96="sníž. přenesená",N96,0)</f>
        <v>0</v>
      </c>
      <c r="BI96" s="191">
        <f>IF(U96="nulová",N96,0)</f>
        <v>0</v>
      </c>
      <c r="BJ96" s="190" t="s">
        <v>129</v>
      </c>
      <c r="BK96" s="187"/>
      <c r="BL96" s="187"/>
      <c r="BM96" s="187"/>
    </row>
    <row r="97" spans="2:65" s="1" customFormat="1" ht="18" customHeight="1">
      <c r="B97" s="44"/>
      <c r="C97" s="45"/>
      <c r="D97" s="141" t="s">
        <v>132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7"/>
      <c r="T97" s="188"/>
      <c r="U97" s="189" t="s">
        <v>44</v>
      </c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90" t="s">
        <v>128</v>
      </c>
      <c r="AZ97" s="187"/>
      <c r="BA97" s="187"/>
      <c r="BB97" s="187"/>
      <c r="BC97" s="187"/>
      <c r="BD97" s="187"/>
      <c r="BE97" s="191">
        <f>IF(U97="základní",N97,0)</f>
        <v>0</v>
      </c>
      <c r="BF97" s="191">
        <f>IF(U97="snížená",N97,0)</f>
        <v>0</v>
      </c>
      <c r="BG97" s="191">
        <f>IF(U97="zákl. přenesená",N97,0)</f>
        <v>0</v>
      </c>
      <c r="BH97" s="191">
        <f>IF(U97="sníž. přenesená",N97,0)</f>
        <v>0</v>
      </c>
      <c r="BI97" s="191">
        <f>IF(U97="nulová",N97,0)</f>
        <v>0</v>
      </c>
      <c r="BJ97" s="190" t="s">
        <v>129</v>
      </c>
      <c r="BK97" s="187"/>
      <c r="BL97" s="187"/>
      <c r="BM97" s="187"/>
    </row>
    <row r="98" spans="2:65" s="1" customFormat="1" ht="18" customHeight="1">
      <c r="B98" s="44"/>
      <c r="C98" s="45"/>
      <c r="D98" s="141" t="s">
        <v>133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7"/>
      <c r="T98" s="188"/>
      <c r="U98" s="189" t="s">
        <v>44</v>
      </c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90" t="s">
        <v>128</v>
      </c>
      <c r="AZ98" s="187"/>
      <c r="BA98" s="187"/>
      <c r="BB98" s="187"/>
      <c r="BC98" s="187"/>
      <c r="BD98" s="187"/>
      <c r="BE98" s="191">
        <f>IF(U98="základní",N98,0)</f>
        <v>0</v>
      </c>
      <c r="BF98" s="191">
        <f>IF(U98="snížená",N98,0)</f>
        <v>0</v>
      </c>
      <c r="BG98" s="191">
        <f>IF(U98="zákl. přenesená",N98,0)</f>
        <v>0</v>
      </c>
      <c r="BH98" s="191">
        <f>IF(U98="sníž. přenesená",N98,0)</f>
        <v>0</v>
      </c>
      <c r="BI98" s="191">
        <f>IF(U98="nulová",N98,0)</f>
        <v>0</v>
      </c>
      <c r="BJ98" s="190" t="s">
        <v>129</v>
      </c>
      <c r="BK98" s="187"/>
      <c r="BL98" s="187"/>
      <c r="BM98" s="187"/>
    </row>
    <row r="99" spans="2:65" s="1" customFormat="1" ht="18" customHeight="1">
      <c r="B99" s="44"/>
      <c r="C99" s="45"/>
      <c r="D99" s="134" t="s">
        <v>134</v>
      </c>
      <c r="E99" s="45"/>
      <c r="F99" s="45"/>
      <c r="G99" s="45"/>
      <c r="H99" s="45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7"/>
      <c r="T99" s="192"/>
      <c r="U99" s="193" t="s">
        <v>44</v>
      </c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90" t="s">
        <v>135</v>
      </c>
      <c r="AZ99" s="187"/>
      <c r="BA99" s="187"/>
      <c r="BB99" s="187"/>
      <c r="BC99" s="187"/>
      <c r="BD99" s="187"/>
      <c r="BE99" s="191">
        <f>IF(U99="základní",N99,0)</f>
        <v>0</v>
      </c>
      <c r="BF99" s="191">
        <f>IF(U99="snížená",N99,0)</f>
        <v>0</v>
      </c>
      <c r="BG99" s="191">
        <f>IF(U99="zákl. přenesená",N99,0)</f>
        <v>0</v>
      </c>
      <c r="BH99" s="191">
        <f>IF(U99="sníž. přenesená",N99,0)</f>
        <v>0</v>
      </c>
      <c r="BI99" s="191">
        <f>IF(U99="nulová",N99,0)</f>
        <v>0</v>
      </c>
      <c r="BJ99" s="190" t="s">
        <v>129</v>
      </c>
      <c r="BK99" s="187"/>
      <c r="BL99" s="187"/>
      <c r="BM99" s="187"/>
    </row>
    <row r="100" spans="2:21" s="1" customFormat="1" ht="13.5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  <c r="T100" s="169"/>
      <c r="U100" s="169"/>
    </row>
    <row r="101" spans="2:21" s="1" customFormat="1" ht="29.25" customHeight="1">
      <c r="B101" s="44"/>
      <c r="C101" s="148" t="s">
        <v>104</v>
      </c>
      <c r="D101" s="149"/>
      <c r="E101" s="149"/>
      <c r="F101" s="149"/>
      <c r="G101" s="149"/>
      <c r="H101" s="149"/>
      <c r="I101" s="149"/>
      <c r="J101" s="149"/>
      <c r="K101" s="149"/>
      <c r="L101" s="150">
        <f>ROUND(SUM(N88+N93),2)</f>
        <v>0</v>
      </c>
      <c r="M101" s="150"/>
      <c r="N101" s="150"/>
      <c r="O101" s="150"/>
      <c r="P101" s="150"/>
      <c r="Q101" s="150"/>
      <c r="R101" s="46"/>
      <c r="T101" s="169"/>
      <c r="U101" s="169"/>
    </row>
    <row r="102" spans="2:21" s="1" customFormat="1" ht="6.95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  <c r="T102" s="169"/>
      <c r="U102" s="169"/>
    </row>
    <row r="106" spans="2:18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pans="2:18" s="1" customFormat="1" ht="36.95" customHeight="1">
      <c r="B107" s="44"/>
      <c r="C107" s="25" t="s">
        <v>136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30" customHeight="1">
      <c r="B109" s="44"/>
      <c r="C109" s="36" t="s">
        <v>19</v>
      </c>
      <c r="D109" s="45"/>
      <c r="E109" s="45"/>
      <c r="F109" s="153" t="str">
        <f>F6</f>
        <v>Oprava vinylových podlah budovy č.p. 40 DS Vojkov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pans="2:18" s="1" customFormat="1" ht="36.95" customHeight="1">
      <c r="B110" s="44"/>
      <c r="C110" s="83" t="s">
        <v>111</v>
      </c>
      <c r="D110" s="45"/>
      <c r="E110" s="45"/>
      <c r="F110" s="85" t="str">
        <f>F7</f>
        <v>prádelna - DS Vojkov - prádelna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18" customHeight="1">
      <c r="B112" s="44"/>
      <c r="C112" s="36" t="s">
        <v>24</v>
      </c>
      <c r="D112" s="45"/>
      <c r="E112" s="45"/>
      <c r="F112" s="31" t="str">
        <f>F9</f>
        <v>Vojkov</v>
      </c>
      <c r="G112" s="45"/>
      <c r="H112" s="45"/>
      <c r="I112" s="45"/>
      <c r="J112" s="45"/>
      <c r="K112" s="36" t="s">
        <v>25</v>
      </c>
      <c r="L112" s="45"/>
      <c r="M112" s="88" t="str">
        <f>IF(O9="","",O9)</f>
        <v>19. 9. 2018</v>
      </c>
      <c r="N112" s="88"/>
      <c r="O112" s="88"/>
      <c r="P112" s="88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13.5">
      <c r="B114" s="44"/>
      <c r="C114" s="36" t="s">
        <v>27</v>
      </c>
      <c r="D114" s="45"/>
      <c r="E114" s="45"/>
      <c r="F114" s="31" t="str">
        <f>E12</f>
        <v>DS Vojkov</v>
      </c>
      <c r="G114" s="45"/>
      <c r="H114" s="45"/>
      <c r="I114" s="45"/>
      <c r="J114" s="45"/>
      <c r="K114" s="36" t="s">
        <v>33</v>
      </c>
      <c r="L114" s="45"/>
      <c r="M114" s="31" t="str">
        <f>E18</f>
        <v xml:space="preserve"> </v>
      </c>
      <c r="N114" s="31"/>
      <c r="O114" s="31"/>
      <c r="P114" s="31"/>
      <c r="Q114" s="31"/>
      <c r="R114" s="46"/>
    </row>
    <row r="115" spans="2:18" s="1" customFormat="1" ht="14.4" customHeight="1">
      <c r="B115" s="44"/>
      <c r="C115" s="36" t="s">
        <v>31</v>
      </c>
      <c r="D115" s="45"/>
      <c r="E115" s="45"/>
      <c r="F115" s="31" t="str">
        <f>IF(E15="","",E15)</f>
        <v>dle výběrového řízení</v>
      </c>
      <c r="G115" s="45"/>
      <c r="H115" s="45"/>
      <c r="I115" s="45"/>
      <c r="J115" s="45"/>
      <c r="K115" s="36" t="s">
        <v>36</v>
      </c>
      <c r="L115" s="45"/>
      <c r="M115" s="31" t="str">
        <f>E21</f>
        <v xml:space="preserve"> </v>
      </c>
      <c r="N115" s="31"/>
      <c r="O115" s="31"/>
      <c r="P115" s="31"/>
      <c r="Q115" s="31"/>
      <c r="R115" s="46"/>
    </row>
    <row r="116" spans="2:18" s="1" customFormat="1" ht="10.3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27" s="8" customFormat="1" ht="29.25" customHeight="1">
      <c r="B117" s="194"/>
      <c r="C117" s="195" t="s">
        <v>137</v>
      </c>
      <c r="D117" s="196" t="s">
        <v>138</v>
      </c>
      <c r="E117" s="196" t="s">
        <v>59</v>
      </c>
      <c r="F117" s="196" t="s">
        <v>139</v>
      </c>
      <c r="G117" s="196"/>
      <c r="H117" s="196"/>
      <c r="I117" s="196"/>
      <c r="J117" s="196" t="s">
        <v>140</v>
      </c>
      <c r="K117" s="196" t="s">
        <v>141</v>
      </c>
      <c r="L117" s="196" t="s">
        <v>142</v>
      </c>
      <c r="M117" s="196"/>
      <c r="N117" s="196" t="s">
        <v>117</v>
      </c>
      <c r="O117" s="196"/>
      <c r="P117" s="196"/>
      <c r="Q117" s="197"/>
      <c r="R117" s="198"/>
      <c r="T117" s="104" t="s">
        <v>143</v>
      </c>
      <c r="U117" s="105" t="s">
        <v>41</v>
      </c>
      <c r="V117" s="105" t="s">
        <v>144</v>
      </c>
      <c r="W117" s="105" t="s">
        <v>145</v>
      </c>
      <c r="X117" s="105" t="s">
        <v>146</v>
      </c>
      <c r="Y117" s="105" t="s">
        <v>147</v>
      </c>
      <c r="Z117" s="105" t="s">
        <v>148</v>
      </c>
      <c r="AA117" s="106" t="s">
        <v>149</v>
      </c>
    </row>
    <row r="118" spans="2:63" s="1" customFormat="1" ht="29.25" customHeight="1">
      <c r="B118" s="44"/>
      <c r="C118" s="108" t="s">
        <v>114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9">
        <f>BK118</f>
        <v>0</v>
      </c>
      <c r="O118" s="200"/>
      <c r="P118" s="200"/>
      <c r="Q118" s="200"/>
      <c r="R118" s="46"/>
      <c r="T118" s="107"/>
      <c r="U118" s="65"/>
      <c r="V118" s="65"/>
      <c r="W118" s="201">
        <f>W119+W133</f>
        <v>0</v>
      </c>
      <c r="X118" s="65"/>
      <c r="Y118" s="201">
        <f>Y119+Y133</f>
        <v>0.516511</v>
      </c>
      <c r="Z118" s="65"/>
      <c r="AA118" s="202">
        <f>AA119+AA133</f>
        <v>0</v>
      </c>
      <c r="AT118" s="20" t="s">
        <v>76</v>
      </c>
      <c r="AU118" s="20" t="s">
        <v>119</v>
      </c>
      <c r="BK118" s="203">
        <f>BK119+BK133</f>
        <v>0</v>
      </c>
    </row>
    <row r="119" spans="2:63" s="9" customFormat="1" ht="37.4" customHeight="1">
      <c r="B119" s="204"/>
      <c r="C119" s="205"/>
      <c r="D119" s="206" t="s">
        <v>123</v>
      </c>
      <c r="E119" s="206"/>
      <c r="F119" s="206"/>
      <c r="G119" s="206"/>
      <c r="H119" s="206"/>
      <c r="I119" s="206"/>
      <c r="J119" s="206"/>
      <c r="K119" s="206"/>
      <c r="L119" s="206"/>
      <c r="M119" s="206"/>
      <c r="N119" s="183">
        <f>BK119</f>
        <v>0</v>
      </c>
      <c r="O119" s="176"/>
      <c r="P119" s="176"/>
      <c r="Q119" s="176"/>
      <c r="R119" s="207"/>
      <c r="T119" s="208"/>
      <c r="U119" s="205"/>
      <c r="V119" s="205"/>
      <c r="W119" s="209">
        <f>W120</f>
        <v>0</v>
      </c>
      <c r="X119" s="205"/>
      <c r="Y119" s="209">
        <f>Y120</f>
        <v>0.516511</v>
      </c>
      <c r="Z119" s="205"/>
      <c r="AA119" s="210">
        <f>AA120</f>
        <v>0</v>
      </c>
      <c r="AR119" s="211" t="s">
        <v>129</v>
      </c>
      <c r="AT119" s="212" t="s">
        <v>76</v>
      </c>
      <c r="AU119" s="212" t="s">
        <v>77</v>
      </c>
      <c r="AY119" s="211" t="s">
        <v>150</v>
      </c>
      <c r="BK119" s="213">
        <f>BK120</f>
        <v>0</v>
      </c>
    </row>
    <row r="120" spans="2:63" s="9" customFormat="1" ht="19.9" customHeight="1">
      <c r="B120" s="204"/>
      <c r="C120" s="205"/>
      <c r="D120" s="214" t="s">
        <v>124</v>
      </c>
      <c r="E120" s="214"/>
      <c r="F120" s="214"/>
      <c r="G120" s="214"/>
      <c r="H120" s="214"/>
      <c r="I120" s="214"/>
      <c r="J120" s="214"/>
      <c r="K120" s="214"/>
      <c r="L120" s="214"/>
      <c r="M120" s="214"/>
      <c r="N120" s="215">
        <f>BK120</f>
        <v>0</v>
      </c>
      <c r="O120" s="216"/>
      <c r="P120" s="216"/>
      <c r="Q120" s="216"/>
      <c r="R120" s="207"/>
      <c r="T120" s="208"/>
      <c r="U120" s="205"/>
      <c r="V120" s="205"/>
      <c r="W120" s="209">
        <f>SUM(W121:W132)</f>
        <v>0</v>
      </c>
      <c r="X120" s="205"/>
      <c r="Y120" s="209">
        <f>SUM(Y121:Y132)</f>
        <v>0.516511</v>
      </c>
      <c r="Z120" s="205"/>
      <c r="AA120" s="210">
        <f>SUM(AA121:AA132)</f>
        <v>0</v>
      </c>
      <c r="AR120" s="211" t="s">
        <v>129</v>
      </c>
      <c r="AT120" s="212" t="s">
        <v>76</v>
      </c>
      <c r="AU120" s="212" t="s">
        <v>85</v>
      </c>
      <c r="AY120" s="211" t="s">
        <v>150</v>
      </c>
      <c r="BK120" s="213">
        <f>SUM(BK121:BK132)</f>
        <v>0</v>
      </c>
    </row>
    <row r="121" spans="2:65" s="1" customFormat="1" ht="25.5" customHeight="1">
      <c r="B121" s="44"/>
      <c r="C121" s="217" t="s">
        <v>85</v>
      </c>
      <c r="D121" s="217" t="s">
        <v>151</v>
      </c>
      <c r="E121" s="218" t="s">
        <v>245</v>
      </c>
      <c r="F121" s="219" t="s">
        <v>246</v>
      </c>
      <c r="G121" s="219"/>
      <c r="H121" s="219"/>
      <c r="I121" s="219"/>
      <c r="J121" s="220" t="s">
        <v>247</v>
      </c>
      <c r="K121" s="221">
        <v>1</v>
      </c>
      <c r="L121" s="222">
        <v>0</v>
      </c>
      <c r="M121" s="223"/>
      <c r="N121" s="224">
        <f>ROUND(L121*K121,2)</f>
        <v>0</v>
      </c>
      <c r="O121" s="224"/>
      <c r="P121" s="224"/>
      <c r="Q121" s="224"/>
      <c r="R121" s="46"/>
      <c r="T121" s="225" t="s">
        <v>22</v>
      </c>
      <c r="U121" s="54" t="s">
        <v>44</v>
      </c>
      <c r="V121" s="45"/>
      <c r="W121" s="226">
        <f>V121*K121</f>
        <v>0</v>
      </c>
      <c r="X121" s="226">
        <v>0</v>
      </c>
      <c r="Y121" s="226">
        <f>X121*K121</f>
        <v>0</v>
      </c>
      <c r="Z121" s="226">
        <v>0</v>
      </c>
      <c r="AA121" s="227">
        <f>Z121*K121</f>
        <v>0</v>
      </c>
      <c r="AR121" s="20" t="s">
        <v>175</v>
      </c>
      <c r="AT121" s="20" t="s">
        <v>151</v>
      </c>
      <c r="AU121" s="20" t="s">
        <v>129</v>
      </c>
      <c r="AY121" s="20" t="s">
        <v>150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20" t="s">
        <v>129</v>
      </c>
      <c r="BK121" s="140">
        <f>ROUND(L121*K121,2)</f>
        <v>0</v>
      </c>
      <c r="BL121" s="20" t="s">
        <v>175</v>
      </c>
      <c r="BM121" s="20" t="s">
        <v>248</v>
      </c>
    </row>
    <row r="122" spans="2:65" s="1" customFormat="1" ht="25.5" customHeight="1">
      <c r="B122" s="44"/>
      <c r="C122" s="217" t="s">
        <v>129</v>
      </c>
      <c r="D122" s="217" t="s">
        <v>151</v>
      </c>
      <c r="E122" s="218" t="s">
        <v>173</v>
      </c>
      <c r="F122" s="219" t="s">
        <v>174</v>
      </c>
      <c r="G122" s="219"/>
      <c r="H122" s="219"/>
      <c r="I122" s="219"/>
      <c r="J122" s="220" t="s">
        <v>154</v>
      </c>
      <c r="K122" s="221">
        <v>33</v>
      </c>
      <c r="L122" s="222">
        <v>0</v>
      </c>
      <c r="M122" s="223"/>
      <c r="N122" s="224">
        <f>ROUND(L122*K122,2)</f>
        <v>0</v>
      </c>
      <c r="O122" s="224"/>
      <c r="P122" s="224"/>
      <c r="Q122" s="224"/>
      <c r="R122" s="46"/>
      <c r="T122" s="225" t="s">
        <v>22</v>
      </c>
      <c r="U122" s="54" t="s">
        <v>44</v>
      </c>
      <c r="V122" s="45"/>
      <c r="W122" s="226">
        <f>V122*K122</f>
        <v>0</v>
      </c>
      <c r="X122" s="226">
        <v>0</v>
      </c>
      <c r="Y122" s="226">
        <f>X122*K122</f>
        <v>0</v>
      </c>
      <c r="Z122" s="226">
        <v>0</v>
      </c>
      <c r="AA122" s="227">
        <f>Z122*K122</f>
        <v>0</v>
      </c>
      <c r="AR122" s="20" t="s">
        <v>175</v>
      </c>
      <c r="AT122" s="20" t="s">
        <v>151</v>
      </c>
      <c r="AU122" s="20" t="s">
        <v>129</v>
      </c>
      <c r="AY122" s="20" t="s">
        <v>150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20" t="s">
        <v>129</v>
      </c>
      <c r="BK122" s="140">
        <f>ROUND(L122*K122,2)</f>
        <v>0</v>
      </c>
      <c r="BL122" s="20" t="s">
        <v>175</v>
      </c>
      <c r="BM122" s="20" t="s">
        <v>249</v>
      </c>
    </row>
    <row r="123" spans="2:65" s="1" customFormat="1" ht="16.5" customHeight="1">
      <c r="B123" s="44"/>
      <c r="C123" s="217" t="s">
        <v>161</v>
      </c>
      <c r="D123" s="217" t="s">
        <v>151</v>
      </c>
      <c r="E123" s="218" t="s">
        <v>178</v>
      </c>
      <c r="F123" s="219" t="s">
        <v>179</v>
      </c>
      <c r="G123" s="219"/>
      <c r="H123" s="219"/>
      <c r="I123" s="219"/>
      <c r="J123" s="220" t="s">
        <v>154</v>
      </c>
      <c r="K123" s="221">
        <v>33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44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175</v>
      </c>
      <c r="AT123" s="20" t="s">
        <v>151</v>
      </c>
      <c r="AU123" s="20" t="s">
        <v>129</v>
      </c>
      <c r="AY123" s="20" t="s">
        <v>150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129</v>
      </c>
      <c r="BK123" s="140">
        <f>ROUND(L123*K123,2)</f>
        <v>0</v>
      </c>
      <c r="BL123" s="20" t="s">
        <v>175</v>
      </c>
      <c r="BM123" s="20" t="s">
        <v>250</v>
      </c>
    </row>
    <row r="124" spans="2:65" s="1" customFormat="1" ht="25.5" customHeight="1">
      <c r="B124" s="44"/>
      <c r="C124" s="217" t="s">
        <v>155</v>
      </c>
      <c r="D124" s="217" t="s">
        <v>151</v>
      </c>
      <c r="E124" s="218" t="s">
        <v>182</v>
      </c>
      <c r="F124" s="219" t="s">
        <v>183</v>
      </c>
      <c r="G124" s="219"/>
      <c r="H124" s="219"/>
      <c r="I124" s="219"/>
      <c r="J124" s="220" t="s">
        <v>154</v>
      </c>
      <c r="K124" s="221">
        <v>33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44</v>
      </c>
      <c r="V124" s="45"/>
      <c r="W124" s="226">
        <f>V124*K124</f>
        <v>0</v>
      </c>
      <c r="X124" s="226">
        <v>3E-05</v>
      </c>
      <c r="Y124" s="226">
        <f>X124*K124</f>
        <v>0.00099</v>
      </c>
      <c r="Z124" s="226">
        <v>0</v>
      </c>
      <c r="AA124" s="227">
        <f>Z124*K124</f>
        <v>0</v>
      </c>
      <c r="AR124" s="20" t="s">
        <v>175</v>
      </c>
      <c r="AT124" s="20" t="s">
        <v>151</v>
      </c>
      <c r="AU124" s="20" t="s">
        <v>129</v>
      </c>
      <c r="AY124" s="20" t="s">
        <v>150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129</v>
      </c>
      <c r="BK124" s="140">
        <f>ROUND(L124*K124,2)</f>
        <v>0</v>
      </c>
      <c r="BL124" s="20" t="s">
        <v>175</v>
      </c>
      <c r="BM124" s="20" t="s">
        <v>251</v>
      </c>
    </row>
    <row r="125" spans="2:65" s="1" customFormat="1" ht="25.5" customHeight="1">
      <c r="B125" s="44"/>
      <c r="C125" s="217" t="s">
        <v>168</v>
      </c>
      <c r="D125" s="217" t="s">
        <v>151</v>
      </c>
      <c r="E125" s="218" t="s">
        <v>190</v>
      </c>
      <c r="F125" s="219" t="s">
        <v>191</v>
      </c>
      <c r="G125" s="219"/>
      <c r="H125" s="219"/>
      <c r="I125" s="219"/>
      <c r="J125" s="220" t="s">
        <v>154</v>
      </c>
      <c r="K125" s="221">
        <v>33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44</v>
      </c>
      <c r="V125" s="45"/>
      <c r="W125" s="226">
        <f>V125*K125</f>
        <v>0</v>
      </c>
      <c r="X125" s="226">
        <v>0.012</v>
      </c>
      <c r="Y125" s="226">
        <f>X125*K125</f>
        <v>0.396</v>
      </c>
      <c r="Z125" s="226">
        <v>0</v>
      </c>
      <c r="AA125" s="227">
        <f>Z125*K125</f>
        <v>0</v>
      </c>
      <c r="AR125" s="20" t="s">
        <v>175</v>
      </c>
      <c r="AT125" s="20" t="s">
        <v>151</v>
      </c>
      <c r="AU125" s="20" t="s">
        <v>129</v>
      </c>
      <c r="AY125" s="20" t="s">
        <v>150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129</v>
      </c>
      <c r="BK125" s="140">
        <f>ROUND(L125*K125,2)</f>
        <v>0</v>
      </c>
      <c r="BL125" s="20" t="s">
        <v>175</v>
      </c>
      <c r="BM125" s="20" t="s">
        <v>252</v>
      </c>
    </row>
    <row r="126" spans="2:65" s="1" customFormat="1" ht="16.5" customHeight="1">
      <c r="B126" s="44"/>
      <c r="C126" s="217" t="s">
        <v>172</v>
      </c>
      <c r="D126" s="217" t="s">
        <v>151</v>
      </c>
      <c r="E126" s="218" t="s">
        <v>198</v>
      </c>
      <c r="F126" s="219" t="s">
        <v>199</v>
      </c>
      <c r="G126" s="219"/>
      <c r="H126" s="219"/>
      <c r="I126" s="219"/>
      <c r="J126" s="220" t="s">
        <v>154</v>
      </c>
      <c r="K126" s="221">
        <v>33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44</v>
      </c>
      <c r="V126" s="45"/>
      <c r="W126" s="226">
        <f>V126*K126</f>
        <v>0</v>
      </c>
      <c r="X126" s="226">
        <v>0.0003</v>
      </c>
      <c r="Y126" s="226">
        <f>X126*K126</f>
        <v>0.009899999999999999</v>
      </c>
      <c r="Z126" s="226">
        <v>0</v>
      </c>
      <c r="AA126" s="227">
        <f>Z126*K126</f>
        <v>0</v>
      </c>
      <c r="AR126" s="20" t="s">
        <v>175</v>
      </c>
      <c r="AT126" s="20" t="s">
        <v>151</v>
      </c>
      <c r="AU126" s="20" t="s">
        <v>129</v>
      </c>
      <c r="AY126" s="20" t="s">
        <v>150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129</v>
      </c>
      <c r="BK126" s="140">
        <f>ROUND(L126*K126,2)</f>
        <v>0</v>
      </c>
      <c r="BL126" s="20" t="s">
        <v>175</v>
      </c>
      <c r="BM126" s="20" t="s">
        <v>253</v>
      </c>
    </row>
    <row r="127" spans="2:65" s="1" customFormat="1" ht="38.25" customHeight="1">
      <c r="B127" s="44"/>
      <c r="C127" s="232" t="s">
        <v>177</v>
      </c>
      <c r="D127" s="232" t="s">
        <v>202</v>
      </c>
      <c r="E127" s="233" t="s">
        <v>203</v>
      </c>
      <c r="F127" s="234" t="s">
        <v>254</v>
      </c>
      <c r="G127" s="234"/>
      <c r="H127" s="234"/>
      <c r="I127" s="234"/>
      <c r="J127" s="235" t="s">
        <v>154</v>
      </c>
      <c r="K127" s="236">
        <v>36.3</v>
      </c>
      <c r="L127" s="237">
        <v>0</v>
      </c>
      <c r="M127" s="238"/>
      <c r="N127" s="239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44</v>
      </c>
      <c r="V127" s="45"/>
      <c r="W127" s="226">
        <f>V127*K127</f>
        <v>0</v>
      </c>
      <c r="X127" s="226">
        <v>0.00275</v>
      </c>
      <c r="Y127" s="226">
        <f>X127*K127</f>
        <v>0.09982499999999998</v>
      </c>
      <c r="Z127" s="226">
        <v>0</v>
      </c>
      <c r="AA127" s="227">
        <f>Z127*K127</f>
        <v>0</v>
      </c>
      <c r="AR127" s="20" t="s">
        <v>205</v>
      </c>
      <c r="AT127" s="20" t="s">
        <v>202</v>
      </c>
      <c r="AU127" s="20" t="s">
        <v>129</v>
      </c>
      <c r="AY127" s="20" t="s">
        <v>150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129</v>
      </c>
      <c r="BK127" s="140">
        <f>ROUND(L127*K127,2)</f>
        <v>0</v>
      </c>
      <c r="BL127" s="20" t="s">
        <v>175</v>
      </c>
      <c r="BM127" s="20" t="s">
        <v>255</v>
      </c>
    </row>
    <row r="128" spans="2:65" s="1" customFormat="1" ht="25.5" customHeight="1">
      <c r="B128" s="44"/>
      <c r="C128" s="217" t="s">
        <v>181</v>
      </c>
      <c r="D128" s="217" t="s">
        <v>151</v>
      </c>
      <c r="E128" s="218" t="s">
        <v>208</v>
      </c>
      <c r="F128" s="219" t="s">
        <v>209</v>
      </c>
      <c r="G128" s="219"/>
      <c r="H128" s="219"/>
      <c r="I128" s="219"/>
      <c r="J128" s="220" t="s">
        <v>210</v>
      </c>
      <c r="K128" s="221">
        <v>31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44</v>
      </c>
      <c r="V128" s="45"/>
      <c r="W128" s="226">
        <f>V128*K128</f>
        <v>0</v>
      </c>
      <c r="X128" s="226">
        <v>1E-05</v>
      </c>
      <c r="Y128" s="226">
        <f>X128*K128</f>
        <v>0.00031</v>
      </c>
      <c r="Z128" s="226">
        <v>0</v>
      </c>
      <c r="AA128" s="227">
        <f>Z128*K128</f>
        <v>0</v>
      </c>
      <c r="AR128" s="20" t="s">
        <v>175</v>
      </c>
      <c r="AT128" s="20" t="s">
        <v>151</v>
      </c>
      <c r="AU128" s="20" t="s">
        <v>129</v>
      </c>
      <c r="AY128" s="20" t="s">
        <v>150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129</v>
      </c>
      <c r="BK128" s="140">
        <f>ROUND(L128*K128,2)</f>
        <v>0</v>
      </c>
      <c r="BL128" s="20" t="s">
        <v>175</v>
      </c>
      <c r="BM128" s="20" t="s">
        <v>256</v>
      </c>
    </row>
    <row r="129" spans="2:65" s="1" customFormat="1" ht="16.5" customHeight="1">
      <c r="B129" s="44"/>
      <c r="C129" s="232" t="s">
        <v>185</v>
      </c>
      <c r="D129" s="232" t="s">
        <v>202</v>
      </c>
      <c r="E129" s="233" t="s">
        <v>212</v>
      </c>
      <c r="F129" s="234" t="s">
        <v>213</v>
      </c>
      <c r="G129" s="234"/>
      <c r="H129" s="234"/>
      <c r="I129" s="234"/>
      <c r="J129" s="235" t="s">
        <v>210</v>
      </c>
      <c r="K129" s="236">
        <v>31.62</v>
      </c>
      <c r="L129" s="237">
        <v>0</v>
      </c>
      <c r="M129" s="238"/>
      <c r="N129" s="239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44</v>
      </c>
      <c r="V129" s="45"/>
      <c r="W129" s="226">
        <f>V129*K129</f>
        <v>0</v>
      </c>
      <c r="X129" s="226">
        <v>0.0003</v>
      </c>
      <c r="Y129" s="226">
        <f>X129*K129</f>
        <v>0.009486</v>
      </c>
      <c r="Z129" s="226">
        <v>0</v>
      </c>
      <c r="AA129" s="227">
        <f>Z129*K129</f>
        <v>0</v>
      </c>
      <c r="AR129" s="20" t="s">
        <v>205</v>
      </c>
      <c r="AT129" s="20" t="s">
        <v>202</v>
      </c>
      <c r="AU129" s="20" t="s">
        <v>129</v>
      </c>
      <c r="AY129" s="20" t="s">
        <v>150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129</v>
      </c>
      <c r="BK129" s="140">
        <f>ROUND(L129*K129,2)</f>
        <v>0</v>
      </c>
      <c r="BL129" s="20" t="s">
        <v>175</v>
      </c>
      <c r="BM129" s="20" t="s">
        <v>257</v>
      </c>
    </row>
    <row r="130" spans="2:65" s="1" customFormat="1" ht="16.5" customHeight="1">
      <c r="B130" s="44"/>
      <c r="C130" s="217" t="s">
        <v>189</v>
      </c>
      <c r="D130" s="217" t="s">
        <v>151</v>
      </c>
      <c r="E130" s="218" t="s">
        <v>223</v>
      </c>
      <c r="F130" s="219" t="s">
        <v>224</v>
      </c>
      <c r="G130" s="219"/>
      <c r="H130" s="219"/>
      <c r="I130" s="219"/>
      <c r="J130" s="220" t="s">
        <v>210</v>
      </c>
      <c r="K130" s="221">
        <v>2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44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175</v>
      </c>
      <c r="AT130" s="20" t="s">
        <v>151</v>
      </c>
      <c r="AU130" s="20" t="s">
        <v>129</v>
      </c>
      <c r="AY130" s="20" t="s">
        <v>150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129</v>
      </c>
      <c r="BK130" s="140">
        <f>ROUND(L130*K130,2)</f>
        <v>0</v>
      </c>
      <c r="BL130" s="20" t="s">
        <v>175</v>
      </c>
      <c r="BM130" s="20" t="s">
        <v>258</v>
      </c>
    </row>
    <row r="131" spans="2:65" s="1" customFormat="1" ht="16.5" customHeight="1">
      <c r="B131" s="44"/>
      <c r="C131" s="232" t="s">
        <v>193</v>
      </c>
      <c r="D131" s="232" t="s">
        <v>202</v>
      </c>
      <c r="E131" s="233" t="s">
        <v>227</v>
      </c>
      <c r="F131" s="234" t="s">
        <v>228</v>
      </c>
      <c r="G131" s="234"/>
      <c r="H131" s="234"/>
      <c r="I131" s="234"/>
      <c r="J131" s="235" t="s">
        <v>210</v>
      </c>
      <c r="K131" s="236">
        <v>2</v>
      </c>
      <c r="L131" s="237">
        <v>0</v>
      </c>
      <c r="M131" s="238"/>
      <c r="N131" s="239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44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205</v>
      </c>
      <c r="AT131" s="20" t="s">
        <v>202</v>
      </c>
      <c r="AU131" s="20" t="s">
        <v>129</v>
      </c>
      <c r="AY131" s="20" t="s">
        <v>150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129</v>
      </c>
      <c r="BK131" s="140">
        <f>ROUND(L131*K131,2)</f>
        <v>0</v>
      </c>
      <c r="BL131" s="20" t="s">
        <v>175</v>
      </c>
      <c r="BM131" s="20" t="s">
        <v>259</v>
      </c>
    </row>
    <row r="132" spans="2:65" s="1" customFormat="1" ht="25.5" customHeight="1">
      <c r="B132" s="44"/>
      <c r="C132" s="217" t="s">
        <v>197</v>
      </c>
      <c r="D132" s="217" t="s">
        <v>151</v>
      </c>
      <c r="E132" s="218" t="s">
        <v>238</v>
      </c>
      <c r="F132" s="219" t="s">
        <v>239</v>
      </c>
      <c r="G132" s="219"/>
      <c r="H132" s="219"/>
      <c r="I132" s="219"/>
      <c r="J132" s="220" t="s">
        <v>240</v>
      </c>
      <c r="K132" s="240">
        <v>0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44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175</v>
      </c>
      <c r="AT132" s="20" t="s">
        <v>151</v>
      </c>
      <c r="AU132" s="20" t="s">
        <v>129</v>
      </c>
      <c r="AY132" s="20" t="s">
        <v>150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129</v>
      </c>
      <c r="BK132" s="140">
        <f>ROUND(L132*K132,2)</f>
        <v>0</v>
      </c>
      <c r="BL132" s="20" t="s">
        <v>175</v>
      </c>
      <c r="BM132" s="20" t="s">
        <v>260</v>
      </c>
    </row>
    <row r="133" spans="2:63" s="1" customFormat="1" ht="49.9" customHeight="1">
      <c r="B133" s="44"/>
      <c r="C133" s="45"/>
      <c r="D133" s="206" t="s">
        <v>242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241">
        <f>BK133</f>
        <v>0</v>
      </c>
      <c r="O133" s="242"/>
      <c r="P133" s="242"/>
      <c r="Q133" s="242"/>
      <c r="R133" s="46"/>
      <c r="T133" s="188"/>
      <c r="U133" s="45"/>
      <c r="V133" s="45"/>
      <c r="W133" s="45"/>
      <c r="X133" s="45"/>
      <c r="Y133" s="45"/>
      <c r="Z133" s="45"/>
      <c r="AA133" s="98"/>
      <c r="AT133" s="20" t="s">
        <v>76</v>
      </c>
      <c r="AU133" s="20" t="s">
        <v>77</v>
      </c>
      <c r="AY133" s="20" t="s">
        <v>243</v>
      </c>
      <c r="BK133" s="140">
        <f>SUM(BK134:BK135)</f>
        <v>0</v>
      </c>
    </row>
    <row r="134" spans="2:63" s="1" customFormat="1" ht="22.3" customHeight="1">
      <c r="B134" s="44"/>
      <c r="C134" s="243" t="s">
        <v>22</v>
      </c>
      <c r="D134" s="243" t="s">
        <v>151</v>
      </c>
      <c r="E134" s="244" t="s">
        <v>22</v>
      </c>
      <c r="F134" s="245" t="s">
        <v>22</v>
      </c>
      <c r="G134" s="245"/>
      <c r="H134" s="245"/>
      <c r="I134" s="245"/>
      <c r="J134" s="246" t="s">
        <v>22</v>
      </c>
      <c r="K134" s="240"/>
      <c r="L134" s="222"/>
      <c r="M134" s="224"/>
      <c r="N134" s="224">
        <f>BK134</f>
        <v>0</v>
      </c>
      <c r="O134" s="224"/>
      <c r="P134" s="224"/>
      <c r="Q134" s="224"/>
      <c r="R134" s="46"/>
      <c r="T134" s="225" t="s">
        <v>22</v>
      </c>
      <c r="U134" s="247" t="s">
        <v>44</v>
      </c>
      <c r="V134" s="45"/>
      <c r="W134" s="45"/>
      <c r="X134" s="45"/>
      <c r="Y134" s="45"/>
      <c r="Z134" s="45"/>
      <c r="AA134" s="98"/>
      <c r="AT134" s="20" t="s">
        <v>243</v>
      </c>
      <c r="AU134" s="20" t="s">
        <v>85</v>
      </c>
      <c r="AY134" s="20" t="s">
        <v>243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129</v>
      </c>
      <c r="BK134" s="140">
        <f>L134*K134</f>
        <v>0</v>
      </c>
    </row>
    <row r="135" spans="2:63" s="1" customFormat="1" ht="22.3" customHeight="1">
      <c r="B135" s="44"/>
      <c r="C135" s="243" t="s">
        <v>22</v>
      </c>
      <c r="D135" s="243" t="s">
        <v>151</v>
      </c>
      <c r="E135" s="244" t="s">
        <v>22</v>
      </c>
      <c r="F135" s="245" t="s">
        <v>22</v>
      </c>
      <c r="G135" s="245"/>
      <c r="H135" s="245"/>
      <c r="I135" s="245"/>
      <c r="J135" s="246" t="s">
        <v>22</v>
      </c>
      <c r="K135" s="240"/>
      <c r="L135" s="222"/>
      <c r="M135" s="224"/>
      <c r="N135" s="224">
        <f>BK135</f>
        <v>0</v>
      </c>
      <c r="O135" s="224"/>
      <c r="P135" s="224"/>
      <c r="Q135" s="224"/>
      <c r="R135" s="46"/>
      <c r="T135" s="225" t="s">
        <v>22</v>
      </c>
      <c r="U135" s="247" t="s">
        <v>44</v>
      </c>
      <c r="V135" s="70"/>
      <c r="W135" s="70"/>
      <c r="X135" s="70"/>
      <c r="Y135" s="70"/>
      <c r="Z135" s="70"/>
      <c r="AA135" s="72"/>
      <c r="AT135" s="20" t="s">
        <v>243</v>
      </c>
      <c r="AU135" s="20" t="s">
        <v>85</v>
      </c>
      <c r="AY135" s="20" t="s">
        <v>243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129</v>
      </c>
      <c r="BK135" s="140">
        <f>L135*K135</f>
        <v>0</v>
      </c>
    </row>
    <row r="136" spans="2:18" s="1" customFormat="1" ht="6.95" customHeight="1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5"/>
    </row>
  </sheetData>
  <sheetProtection password="CC35" sheet="1" objects="1" scenarios="1" formatColumns="0" formatRows="0"/>
  <mergeCells count="111"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32:I132"/>
    <mergeCell ref="F130:I130"/>
    <mergeCell ref="L130:M130"/>
    <mergeCell ref="N130:Q130"/>
    <mergeCell ref="F131:I131"/>
    <mergeCell ref="L131:M131"/>
    <mergeCell ref="N131:Q131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N133:Q133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N119:Q119"/>
    <mergeCell ref="N120:Q120"/>
    <mergeCell ref="F121:I121"/>
    <mergeCell ref="F123:I123"/>
    <mergeCell ref="L121:M121"/>
    <mergeCell ref="N121:Q121"/>
    <mergeCell ref="F122:I122"/>
    <mergeCell ref="L122:M122"/>
    <mergeCell ref="N122:Q122"/>
    <mergeCell ref="L123:M123"/>
    <mergeCell ref="N123:Q123"/>
    <mergeCell ref="F124:I124"/>
    <mergeCell ref="F126:I126"/>
    <mergeCell ref="F125:I125"/>
    <mergeCell ref="L124:M124"/>
    <mergeCell ref="N124:Q124"/>
    <mergeCell ref="L125:M125"/>
    <mergeCell ref="N125:Q125"/>
    <mergeCell ref="L126:M126"/>
    <mergeCell ref="N126:Q126"/>
    <mergeCell ref="F127:I127"/>
    <mergeCell ref="F129:I129"/>
    <mergeCell ref="L127:M127"/>
    <mergeCell ref="N127:Q127"/>
    <mergeCell ref="F128:I128"/>
    <mergeCell ref="L128:M128"/>
    <mergeCell ref="N128:Q128"/>
    <mergeCell ref="L129:M129"/>
    <mergeCell ref="N129:Q129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34:D136">
      <formula1>"K, M"</formula1>
    </dataValidation>
    <dataValidation type="list" allowBlank="1" showInputMessage="1" showErrorMessage="1" error="Povoleny jsou hodnoty základní, snížená, zákl. přenesená, sníž. přenesená, nulová." sqref="U134:U13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105</v>
      </c>
      <c r="G1" s="13"/>
      <c r="H1" s="152" t="s">
        <v>106</v>
      </c>
      <c r="I1" s="152"/>
      <c r="J1" s="152"/>
      <c r="K1" s="152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85</v>
      </c>
    </row>
    <row r="4" spans="2:46" ht="36.95" customHeight="1">
      <c r="B4" s="24"/>
      <c r="C4" s="25" t="s">
        <v>110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Oprava vinylových podlah budovy č.p. 40 DS Vojkov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111</v>
      </c>
      <c r="E7" s="45"/>
      <c r="F7" s="34" t="s">
        <v>261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17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'Rekapitulace stavby'!AN8</f>
        <v>19. 9. 2018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22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">
        <v>22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">
        <v>113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">
        <v>22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N95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41</v>
      </c>
      <c r="E32" s="52" t="s">
        <v>42</v>
      </c>
      <c r="F32" s="53">
        <v>0.21</v>
      </c>
      <c r="G32" s="159" t="s">
        <v>43</v>
      </c>
      <c r="H32" s="160">
        <f>ROUND((((SUM(BE95:BE102)+SUM(BE120:BE151))+SUM(BE153:BE154))),2)</f>
        <v>0</v>
      </c>
      <c r="I32" s="45"/>
      <c r="J32" s="45"/>
      <c r="K32" s="45"/>
      <c r="L32" s="45"/>
      <c r="M32" s="160">
        <f>ROUND(((ROUND((SUM(BE95:BE102)+SUM(BE120:BE151)),2)*F32)+SUM(BE153:BE154)*F32),2)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44</v>
      </c>
      <c r="F33" s="53">
        <v>0.15</v>
      </c>
      <c r="G33" s="159" t="s">
        <v>43</v>
      </c>
      <c r="H33" s="160">
        <f>ROUND((((SUM(BF95:BF102)+SUM(BF120:BF151))+SUM(BF153:BF154))),2)</f>
        <v>0</v>
      </c>
      <c r="I33" s="45"/>
      <c r="J33" s="45"/>
      <c r="K33" s="45"/>
      <c r="L33" s="45"/>
      <c r="M33" s="160">
        <f>ROUND(((ROUND((SUM(BF95:BF102)+SUM(BF120:BF151)),2)*F33)+SUM(BF153:BF154)*F33),2)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45</v>
      </c>
      <c r="F34" s="53">
        <v>0.21</v>
      </c>
      <c r="G34" s="159" t="s">
        <v>43</v>
      </c>
      <c r="H34" s="160">
        <f>ROUND((((SUM(BG95:BG102)+SUM(BG120:BG151))+SUM(BG153:BG154))),2)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46</v>
      </c>
      <c r="F35" s="53">
        <v>0.15</v>
      </c>
      <c r="G35" s="159" t="s">
        <v>43</v>
      </c>
      <c r="H35" s="160">
        <f>ROUND((((SUM(BH95:BH102)+SUM(BH120:BH151))+SUM(BH153:BH154))),2)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ROUND((((SUM(BI95:BI102)+SUM(BI120:BI151))+SUM(BI153:BI154))),2)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Oprava vinylových podlah budovy č.p. 40 DS Vojkov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111</v>
      </c>
      <c r="D79" s="45"/>
      <c r="E79" s="45"/>
      <c r="F79" s="85" t="str">
        <f>F7</f>
        <v>schodiště - DS Vojkov - Schodiště mezi přízemím a 1 patrem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Vojkov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19. 9. 2018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27</v>
      </c>
      <c r="D83" s="45"/>
      <c r="E83" s="45"/>
      <c r="F83" s="31" t="str">
        <f>E12</f>
        <v>DS Vojkov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31</v>
      </c>
      <c r="D84" s="45"/>
      <c r="E84" s="45"/>
      <c r="F84" s="31" t="str">
        <f>IF(E15="","",E15)</f>
        <v>dle výběrového řízení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116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117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N120</f>
        <v>0</v>
      </c>
      <c r="O88" s="172"/>
      <c r="P88" s="172"/>
      <c r="Q88" s="172"/>
      <c r="R88" s="46"/>
      <c r="T88" s="169"/>
      <c r="U88" s="169"/>
      <c r="AU88" s="20" t="s">
        <v>119</v>
      </c>
    </row>
    <row r="89" spans="2:21" s="6" customFormat="1" ht="24.95" customHeight="1">
      <c r="B89" s="173"/>
      <c r="C89" s="174"/>
      <c r="D89" s="175" t="s">
        <v>120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N121</f>
        <v>0</v>
      </c>
      <c r="O89" s="174"/>
      <c r="P89" s="174"/>
      <c r="Q89" s="174"/>
      <c r="R89" s="177"/>
      <c r="T89" s="178"/>
      <c r="U89" s="178"/>
    </row>
    <row r="90" spans="2:21" s="7" customFormat="1" ht="19.9" customHeight="1">
      <c r="B90" s="179"/>
      <c r="C90" s="180"/>
      <c r="D90" s="134" t="s">
        <v>122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36">
        <f>N122</f>
        <v>0</v>
      </c>
      <c r="O90" s="180"/>
      <c r="P90" s="180"/>
      <c r="Q90" s="180"/>
      <c r="R90" s="181"/>
      <c r="T90" s="182"/>
      <c r="U90" s="182"/>
    </row>
    <row r="91" spans="2:21" s="6" customFormat="1" ht="24.95" customHeight="1">
      <c r="B91" s="173"/>
      <c r="C91" s="174"/>
      <c r="D91" s="175" t="s">
        <v>123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6">
        <f>N127</f>
        <v>0</v>
      </c>
      <c r="O91" s="174"/>
      <c r="P91" s="174"/>
      <c r="Q91" s="174"/>
      <c r="R91" s="177"/>
      <c r="T91" s="178"/>
      <c r="U91" s="178"/>
    </row>
    <row r="92" spans="2:21" s="7" customFormat="1" ht="19.9" customHeight="1">
      <c r="B92" s="179"/>
      <c r="C92" s="180"/>
      <c r="D92" s="134" t="s">
        <v>124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36">
        <f>N128</f>
        <v>0</v>
      </c>
      <c r="O92" s="180"/>
      <c r="P92" s="180"/>
      <c r="Q92" s="180"/>
      <c r="R92" s="181"/>
      <c r="T92" s="182"/>
      <c r="U92" s="182"/>
    </row>
    <row r="93" spans="2:21" s="6" customFormat="1" ht="21.8" customHeight="1">
      <c r="B93" s="173"/>
      <c r="C93" s="174"/>
      <c r="D93" s="175" t="s">
        <v>125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83">
        <f>N152</f>
        <v>0</v>
      </c>
      <c r="O93" s="174"/>
      <c r="P93" s="174"/>
      <c r="Q93" s="174"/>
      <c r="R93" s="177"/>
      <c r="T93" s="178"/>
      <c r="U93" s="178"/>
    </row>
    <row r="94" spans="2:21" s="1" customFormat="1" ht="21.8" customHeight="1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T94" s="169"/>
      <c r="U94" s="169"/>
    </row>
    <row r="95" spans="2:21" s="1" customFormat="1" ht="29.25" customHeight="1">
      <c r="B95" s="44"/>
      <c r="C95" s="171" t="s">
        <v>126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172">
        <f>ROUND(N96+N97+N98+N99+N100+N101,2)</f>
        <v>0</v>
      </c>
      <c r="O95" s="184"/>
      <c r="P95" s="184"/>
      <c r="Q95" s="184"/>
      <c r="R95" s="46"/>
      <c r="T95" s="185"/>
      <c r="U95" s="186" t="s">
        <v>41</v>
      </c>
    </row>
    <row r="96" spans="2:65" s="1" customFormat="1" ht="18" customHeight="1">
      <c r="B96" s="44"/>
      <c r="C96" s="45"/>
      <c r="D96" s="141" t="s">
        <v>127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7"/>
      <c r="T96" s="188"/>
      <c r="U96" s="189" t="s">
        <v>44</v>
      </c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90" t="s">
        <v>128</v>
      </c>
      <c r="AZ96" s="187"/>
      <c r="BA96" s="187"/>
      <c r="BB96" s="187"/>
      <c r="BC96" s="187"/>
      <c r="BD96" s="187"/>
      <c r="BE96" s="191">
        <f>IF(U96="základní",N96,0)</f>
        <v>0</v>
      </c>
      <c r="BF96" s="191">
        <f>IF(U96="snížená",N96,0)</f>
        <v>0</v>
      </c>
      <c r="BG96" s="191">
        <f>IF(U96="zákl. přenesená",N96,0)</f>
        <v>0</v>
      </c>
      <c r="BH96" s="191">
        <f>IF(U96="sníž. přenesená",N96,0)</f>
        <v>0</v>
      </c>
      <c r="BI96" s="191">
        <f>IF(U96="nulová",N96,0)</f>
        <v>0</v>
      </c>
      <c r="BJ96" s="190" t="s">
        <v>129</v>
      </c>
      <c r="BK96" s="187"/>
      <c r="BL96" s="187"/>
      <c r="BM96" s="187"/>
    </row>
    <row r="97" spans="2:65" s="1" customFormat="1" ht="18" customHeight="1">
      <c r="B97" s="44"/>
      <c r="C97" s="45"/>
      <c r="D97" s="141" t="s">
        <v>130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7"/>
      <c r="T97" s="188"/>
      <c r="U97" s="189" t="s">
        <v>44</v>
      </c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90" t="s">
        <v>128</v>
      </c>
      <c r="AZ97" s="187"/>
      <c r="BA97" s="187"/>
      <c r="BB97" s="187"/>
      <c r="BC97" s="187"/>
      <c r="BD97" s="187"/>
      <c r="BE97" s="191">
        <f>IF(U97="základní",N97,0)</f>
        <v>0</v>
      </c>
      <c r="BF97" s="191">
        <f>IF(U97="snížená",N97,0)</f>
        <v>0</v>
      </c>
      <c r="BG97" s="191">
        <f>IF(U97="zákl. přenesená",N97,0)</f>
        <v>0</v>
      </c>
      <c r="BH97" s="191">
        <f>IF(U97="sníž. přenesená",N97,0)</f>
        <v>0</v>
      </c>
      <c r="BI97" s="191">
        <f>IF(U97="nulová",N97,0)</f>
        <v>0</v>
      </c>
      <c r="BJ97" s="190" t="s">
        <v>129</v>
      </c>
      <c r="BK97" s="187"/>
      <c r="BL97" s="187"/>
      <c r="BM97" s="187"/>
    </row>
    <row r="98" spans="2:65" s="1" customFormat="1" ht="18" customHeight="1">
      <c r="B98" s="44"/>
      <c r="C98" s="45"/>
      <c r="D98" s="141" t="s">
        <v>131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7"/>
      <c r="T98" s="188"/>
      <c r="U98" s="189" t="s">
        <v>44</v>
      </c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90" t="s">
        <v>128</v>
      </c>
      <c r="AZ98" s="187"/>
      <c r="BA98" s="187"/>
      <c r="BB98" s="187"/>
      <c r="BC98" s="187"/>
      <c r="BD98" s="187"/>
      <c r="BE98" s="191">
        <f>IF(U98="základní",N98,0)</f>
        <v>0</v>
      </c>
      <c r="BF98" s="191">
        <f>IF(U98="snížená",N98,0)</f>
        <v>0</v>
      </c>
      <c r="BG98" s="191">
        <f>IF(U98="zákl. přenesená",N98,0)</f>
        <v>0</v>
      </c>
      <c r="BH98" s="191">
        <f>IF(U98="sníž. přenesená",N98,0)</f>
        <v>0</v>
      </c>
      <c r="BI98" s="191">
        <f>IF(U98="nulová",N98,0)</f>
        <v>0</v>
      </c>
      <c r="BJ98" s="190" t="s">
        <v>129</v>
      </c>
      <c r="BK98" s="187"/>
      <c r="BL98" s="187"/>
      <c r="BM98" s="187"/>
    </row>
    <row r="99" spans="2:65" s="1" customFormat="1" ht="18" customHeight="1">
      <c r="B99" s="44"/>
      <c r="C99" s="45"/>
      <c r="D99" s="141" t="s">
        <v>132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7"/>
      <c r="T99" s="188"/>
      <c r="U99" s="189" t="s">
        <v>44</v>
      </c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90" t="s">
        <v>128</v>
      </c>
      <c r="AZ99" s="187"/>
      <c r="BA99" s="187"/>
      <c r="BB99" s="187"/>
      <c r="BC99" s="187"/>
      <c r="BD99" s="187"/>
      <c r="BE99" s="191">
        <f>IF(U99="základní",N99,0)</f>
        <v>0</v>
      </c>
      <c r="BF99" s="191">
        <f>IF(U99="snížená",N99,0)</f>
        <v>0</v>
      </c>
      <c r="BG99" s="191">
        <f>IF(U99="zákl. přenesená",N99,0)</f>
        <v>0</v>
      </c>
      <c r="BH99" s="191">
        <f>IF(U99="sníž. přenesená",N99,0)</f>
        <v>0</v>
      </c>
      <c r="BI99" s="191">
        <f>IF(U99="nulová",N99,0)</f>
        <v>0</v>
      </c>
      <c r="BJ99" s="190" t="s">
        <v>129</v>
      </c>
      <c r="BK99" s="187"/>
      <c r="BL99" s="187"/>
      <c r="BM99" s="187"/>
    </row>
    <row r="100" spans="2:65" s="1" customFormat="1" ht="18" customHeight="1">
      <c r="B100" s="44"/>
      <c r="C100" s="45"/>
      <c r="D100" s="141" t="s">
        <v>133</v>
      </c>
      <c r="E100" s="134"/>
      <c r="F100" s="134"/>
      <c r="G100" s="134"/>
      <c r="H100" s="134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88"/>
      <c r="U100" s="189" t="s">
        <v>44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128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129</v>
      </c>
      <c r="BK100" s="187"/>
      <c r="BL100" s="187"/>
      <c r="BM100" s="187"/>
    </row>
    <row r="101" spans="2:65" s="1" customFormat="1" ht="18" customHeight="1">
      <c r="B101" s="44"/>
      <c r="C101" s="45"/>
      <c r="D101" s="134" t="s">
        <v>134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135">
        <f>ROUND(N88*T101,2)</f>
        <v>0</v>
      </c>
      <c r="O101" s="136"/>
      <c r="P101" s="136"/>
      <c r="Q101" s="136"/>
      <c r="R101" s="46"/>
      <c r="S101" s="187"/>
      <c r="T101" s="192"/>
      <c r="U101" s="193" t="s">
        <v>44</v>
      </c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90" t="s">
        <v>135</v>
      </c>
      <c r="AZ101" s="187"/>
      <c r="BA101" s="187"/>
      <c r="BB101" s="187"/>
      <c r="BC101" s="187"/>
      <c r="BD101" s="187"/>
      <c r="BE101" s="191">
        <f>IF(U101="základní",N101,0)</f>
        <v>0</v>
      </c>
      <c r="BF101" s="191">
        <f>IF(U101="snížená",N101,0)</f>
        <v>0</v>
      </c>
      <c r="BG101" s="191">
        <f>IF(U101="zákl. přenesená",N101,0)</f>
        <v>0</v>
      </c>
      <c r="BH101" s="191">
        <f>IF(U101="sníž. přenesená",N101,0)</f>
        <v>0</v>
      </c>
      <c r="BI101" s="191">
        <f>IF(U101="nulová",N101,0)</f>
        <v>0</v>
      </c>
      <c r="BJ101" s="190" t="s">
        <v>129</v>
      </c>
      <c r="BK101" s="187"/>
      <c r="BL101" s="187"/>
      <c r="BM101" s="187"/>
    </row>
    <row r="102" spans="2:21" s="1" customFormat="1" ht="13.5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T102" s="169"/>
      <c r="U102" s="169"/>
    </row>
    <row r="103" spans="2:21" s="1" customFormat="1" ht="29.25" customHeight="1">
      <c r="B103" s="44"/>
      <c r="C103" s="148" t="s">
        <v>104</v>
      </c>
      <c r="D103" s="149"/>
      <c r="E103" s="149"/>
      <c r="F103" s="149"/>
      <c r="G103" s="149"/>
      <c r="H103" s="149"/>
      <c r="I103" s="149"/>
      <c r="J103" s="149"/>
      <c r="K103" s="149"/>
      <c r="L103" s="150">
        <f>ROUND(SUM(N88+N95),2)</f>
        <v>0</v>
      </c>
      <c r="M103" s="150"/>
      <c r="N103" s="150"/>
      <c r="O103" s="150"/>
      <c r="P103" s="150"/>
      <c r="Q103" s="150"/>
      <c r="R103" s="46"/>
      <c r="T103" s="169"/>
      <c r="U103" s="169"/>
    </row>
    <row r="104" spans="2:21" s="1" customFormat="1" ht="6.95" customHeight="1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5"/>
      <c r="T104" s="169"/>
      <c r="U104" s="169"/>
    </row>
    <row r="108" spans="2:18" s="1" customFormat="1" ht="6.95" customHeight="1">
      <c r="B108" s="76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8"/>
    </row>
    <row r="109" spans="2:18" s="1" customFormat="1" ht="36.95" customHeight="1">
      <c r="B109" s="44"/>
      <c r="C109" s="25" t="s">
        <v>136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30" customHeight="1">
      <c r="B111" s="44"/>
      <c r="C111" s="36" t="s">
        <v>19</v>
      </c>
      <c r="D111" s="45"/>
      <c r="E111" s="45"/>
      <c r="F111" s="153" t="str">
        <f>F6</f>
        <v>Oprava vinylových podlah budovy č.p. 40 DS Vojkov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5"/>
      <c r="R111" s="46"/>
    </row>
    <row r="112" spans="2:18" s="1" customFormat="1" ht="36.95" customHeight="1">
      <c r="B112" s="44"/>
      <c r="C112" s="83" t="s">
        <v>111</v>
      </c>
      <c r="D112" s="45"/>
      <c r="E112" s="45"/>
      <c r="F112" s="85" t="str">
        <f>F7</f>
        <v>schodiště - DS Vojkov - Schodiště mezi přízemím a 1 patrem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18" customHeight="1">
      <c r="B114" s="44"/>
      <c r="C114" s="36" t="s">
        <v>24</v>
      </c>
      <c r="D114" s="45"/>
      <c r="E114" s="45"/>
      <c r="F114" s="31" t="str">
        <f>F9</f>
        <v>Vojkov</v>
      </c>
      <c r="G114" s="45"/>
      <c r="H114" s="45"/>
      <c r="I114" s="45"/>
      <c r="J114" s="45"/>
      <c r="K114" s="36" t="s">
        <v>25</v>
      </c>
      <c r="L114" s="45"/>
      <c r="M114" s="88" t="str">
        <f>IF(O9="","",O9)</f>
        <v>19. 9. 2018</v>
      </c>
      <c r="N114" s="88"/>
      <c r="O114" s="88"/>
      <c r="P114" s="88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3.5">
      <c r="B116" s="44"/>
      <c r="C116" s="36" t="s">
        <v>27</v>
      </c>
      <c r="D116" s="45"/>
      <c r="E116" s="45"/>
      <c r="F116" s="31" t="str">
        <f>E12</f>
        <v>DS Vojkov</v>
      </c>
      <c r="G116" s="45"/>
      <c r="H116" s="45"/>
      <c r="I116" s="45"/>
      <c r="J116" s="45"/>
      <c r="K116" s="36" t="s">
        <v>33</v>
      </c>
      <c r="L116" s="45"/>
      <c r="M116" s="31" t="str">
        <f>E18</f>
        <v xml:space="preserve"> </v>
      </c>
      <c r="N116" s="31"/>
      <c r="O116" s="31"/>
      <c r="P116" s="31"/>
      <c r="Q116" s="31"/>
      <c r="R116" s="46"/>
    </row>
    <row r="117" spans="2:18" s="1" customFormat="1" ht="14.4" customHeight="1">
      <c r="B117" s="44"/>
      <c r="C117" s="36" t="s">
        <v>31</v>
      </c>
      <c r="D117" s="45"/>
      <c r="E117" s="45"/>
      <c r="F117" s="31" t="str">
        <f>IF(E15="","",E15)</f>
        <v>dle výběrového řízení</v>
      </c>
      <c r="G117" s="45"/>
      <c r="H117" s="45"/>
      <c r="I117" s="45"/>
      <c r="J117" s="45"/>
      <c r="K117" s="36" t="s">
        <v>36</v>
      </c>
      <c r="L117" s="45"/>
      <c r="M117" s="31" t="str">
        <f>E21</f>
        <v xml:space="preserve"> </v>
      </c>
      <c r="N117" s="31"/>
      <c r="O117" s="31"/>
      <c r="P117" s="31"/>
      <c r="Q117" s="31"/>
      <c r="R117" s="46"/>
    </row>
    <row r="118" spans="2:18" s="1" customFormat="1" ht="10.3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27" s="8" customFormat="1" ht="29.25" customHeight="1">
      <c r="B119" s="194"/>
      <c r="C119" s="195" t="s">
        <v>137</v>
      </c>
      <c r="D119" s="196" t="s">
        <v>138</v>
      </c>
      <c r="E119" s="196" t="s">
        <v>59</v>
      </c>
      <c r="F119" s="196" t="s">
        <v>139</v>
      </c>
      <c r="G119" s="196"/>
      <c r="H119" s="196"/>
      <c r="I119" s="196"/>
      <c r="J119" s="196" t="s">
        <v>140</v>
      </c>
      <c r="K119" s="196" t="s">
        <v>141</v>
      </c>
      <c r="L119" s="196" t="s">
        <v>142</v>
      </c>
      <c r="M119" s="196"/>
      <c r="N119" s="196" t="s">
        <v>117</v>
      </c>
      <c r="O119" s="196"/>
      <c r="P119" s="196"/>
      <c r="Q119" s="197"/>
      <c r="R119" s="198"/>
      <c r="T119" s="104" t="s">
        <v>143</v>
      </c>
      <c r="U119" s="105" t="s">
        <v>41</v>
      </c>
      <c r="V119" s="105" t="s">
        <v>144</v>
      </c>
      <c r="W119" s="105" t="s">
        <v>145</v>
      </c>
      <c r="X119" s="105" t="s">
        <v>146</v>
      </c>
      <c r="Y119" s="105" t="s">
        <v>147</v>
      </c>
      <c r="Z119" s="105" t="s">
        <v>148</v>
      </c>
      <c r="AA119" s="106" t="s">
        <v>149</v>
      </c>
    </row>
    <row r="120" spans="2:63" s="1" customFormat="1" ht="29.25" customHeight="1">
      <c r="B120" s="44"/>
      <c r="C120" s="108" t="s">
        <v>114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199">
        <f>BK120</f>
        <v>0</v>
      </c>
      <c r="O120" s="200"/>
      <c r="P120" s="200"/>
      <c r="Q120" s="200"/>
      <c r="R120" s="46"/>
      <c r="T120" s="107"/>
      <c r="U120" s="65"/>
      <c r="V120" s="65"/>
      <c r="W120" s="201">
        <f>W121+W127+W152</f>
        <v>0</v>
      </c>
      <c r="X120" s="65"/>
      <c r="Y120" s="201">
        <f>Y121+Y127+Y152</f>
        <v>0.23730879999999996</v>
      </c>
      <c r="Z120" s="65"/>
      <c r="AA120" s="202">
        <f>AA121+AA127+AA152</f>
        <v>0.07150999999999999</v>
      </c>
      <c r="AT120" s="20" t="s">
        <v>76</v>
      </c>
      <c r="AU120" s="20" t="s">
        <v>119</v>
      </c>
      <c r="BK120" s="203">
        <f>BK121+BK127+BK152</f>
        <v>0</v>
      </c>
    </row>
    <row r="121" spans="2:63" s="9" customFormat="1" ht="37.4" customHeight="1">
      <c r="B121" s="204"/>
      <c r="C121" s="205"/>
      <c r="D121" s="206" t="s">
        <v>120</v>
      </c>
      <c r="E121" s="206"/>
      <c r="F121" s="206"/>
      <c r="G121" s="206"/>
      <c r="H121" s="206"/>
      <c r="I121" s="206"/>
      <c r="J121" s="206"/>
      <c r="K121" s="206"/>
      <c r="L121" s="206"/>
      <c r="M121" s="206"/>
      <c r="N121" s="183">
        <f>BK121</f>
        <v>0</v>
      </c>
      <c r="O121" s="176"/>
      <c r="P121" s="176"/>
      <c r="Q121" s="176"/>
      <c r="R121" s="207"/>
      <c r="T121" s="208"/>
      <c r="U121" s="205"/>
      <c r="V121" s="205"/>
      <c r="W121" s="209">
        <f>W122</f>
        <v>0</v>
      </c>
      <c r="X121" s="205"/>
      <c r="Y121" s="209">
        <f>Y122</f>
        <v>0</v>
      </c>
      <c r="Z121" s="205"/>
      <c r="AA121" s="210">
        <f>AA122</f>
        <v>0</v>
      </c>
      <c r="AR121" s="211" t="s">
        <v>85</v>
      </c>
      <c r="AT121" s="212" t="s">
        <v>76</v>
      </c>
      <c r="AU121" s="212" t="s">
        <v>77</v>
      </c>
      <c r="AY121" s="211" t="s">
        <v>150</v>
      </c>
      <c r="BK121" s="213">
        <f>BK122</f>
        <v>0</v>
      </c>
    </row>
    <row r="122" spans="2:63" s="9" customFormat="1" ht="19.9" customHeight="1">
      <c r="B122" s="204"/>
      <c r="C122" s="205"/>
      <c r="D122" s="214" t="s">
        <v>122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5">
        <f>BK122</f>
        <v>0</v>
      </c>
      <c r="O122" s="216"/>
      <c r="P122" s="216"/>
      <c r="Q122" s="216"/>
      <c r="R122" s="207"/>
      <c r="T122" s="208"/>
      <c r="U122" s="205"/>
      <c r="V122" s="205"/>
      <c r="W122" s="209">
        <f>SUM(W123:W126)</f>
        <v>0</v>
      </c>
      <c r="X122" s="205"/>
      <c r="Y122" s="209">
        <f>SUM(Y123:Y126)</f>
        <v>0</v>
      </c>
      <c r="Z122" s="205"/>
      <c r="AA122" s="210">
        <f>SUM(AA123:AA126)</f>
        <v>0</v>
      </c>
      <c r="AR122" s="211" t="s">
        <v>85</v>
      </c>
      <c r="AT122" s="212" t="s">
        <v>76</v>
      </c>
      <c r="AU122" s="212" t="s">
        <v>85</v>
      </c>
      <c r="AY122" s="211" t="s">
        <v>150</v>
      </c>
      <c r="BK122" s="213">
        <f>SUM(BK123:BK126)</f>
        <v>0</v>
      </c>
    </row>
    <row r="123" spans="2:65" s="1" customFormat="1" ht="38.25" customHeight="1">
      <c r="B123" s="44"/>
      <c r="C123" s="217" t="s">
        <v>85</v>
      </c>
      <c r="D123" s="217" t="s">
        <v>151</v>
      </c>
      <c r="E123" s="218" t="s">
        <v>157</v>
      </c>
      <c r="F123" s="219" t="s">
        <v>158</v>
      </c>
      <c r="G123" s="219"/>
      <c r="H123" s="219"/>
      <c r="I123" s="219"/>
      <c r="J123" s="220" t="s">
        <v>159</v>
      </c>
      <c r="K123" s="221">
        <v>0.072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44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155</v>
      </c>
      <c r="AT123" s="20" t="s">
        <v>151</v>
      </c>
      <c r="AU123" s="20" t="s">
        <v>129</v>
      </c>
      <c r="AY123" s="20" t="s">
        <v>150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129</v>
      </c>
      <c r="BK123" s="140">
        <f>ROUND(L123*K123,2)</f>
        <v>0</v>
      </c>
      <c r="BL123" s="20" t="s">
        <v>155</v>
      </c>
      <c r="BM123" s="20" t="s">
        <v>262</v>
      </c>
    </row>
    <row r="124" spans="2:65" s="1" customFormat="1" ht="38.25" customHeight="1">
      <c r="B124" s="44"/>
      <c r="C124" s="217" t="s">
        <v>129</v>
      </c>
      <c r="D124" s="217" t="s">
        <v>151</v>
      </c>
      <c r="E124" s="218" t="s">
        <v>162</v>
      </c>
      <c r="F124" s="219" t="s">
        <v>163</v>
      </c>
      <c r="G124" s="219"/>
      <c r="H124" s="219"/>
      <c r="I124" s="219"/>
      <c r="J124" s="220" t="s">
        <v>159</v>
      </c>
      <c r="K124" s="221">
        <v>0.072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155</v>
      </c>
      <c r="AT124" s="20" t="s">
        <v>151</v>
      </c>
      <c r="AU124" s="20" t="s">
        <v>129</v>
      </c>
      <c r="AY124" s="20" t="s">
        <v>150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129</v>
      </c>
      <c r="BK124" s="140">
        <f>ROUND(L124*K124,2)</f>
        <v>0</v>
      </c>
      <c r="BL124" s="20" t="s">
        <v>155</v>
      </c>
      <c r="BM124" s="20" t="s">
        <v>263</v>
      </c>
    </row>
    <row r="125" spans="2:65" s="1" customFormat="1" ht="25.5" customHeight="1">
      <c r="B125" s="44"/>
      <c r="C125" s="217" t="s">
        <v>161</v>
      </c>
      <c r="D125" s="217" t="s">
        <v>151</v>
      </c>
      <c r="E125" s="218" t="s">
        <v>165</v>
      </c>
      <c r="F125" s="219" t="s">
        <v>166</v>
      </c>
      <c r="G125" s="219"/>
      <c r="H125" s="219"/>
      <c r="I125" s="219"/>
      <c r="J125" s="220" t="s">
        <v>159</v>
      </c>
      <c r="K125" s="221">
        <v>1.296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44</v>
      </c>
      <c r="V125" s="45"/>
      <c r="W125" s="226">
        <f>V125*K125</f>
        <v>0</v>
      </c>
      <c r="X125" s="226">
        <v>0</v>
      </c>
      <c r="Y125" s="226">
        <f>X125*K125</f>
        <v>0</v>
      </c>
      <c r="Z125" s="226">
        <v>0</v>
      </c>
      <c r="AA125" s="227">
        <f>Z125*K125</f>
        <v>0</v>
      </c>
      <c r="AR125" s="20" t="s">
        <v>155</v>
      </c>
      <c r="AT125" s="20" t="s">
        <v>151</v>
      </c>
      <c r="AU125" s="20" t="s">
        <v>129</v>
      </c>
      <c r="AY125" s="20" t="s">
        <v>150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129</v>
      </c>
      <c r="BK125" s="140">
        <f>ROUND(L125*K125,2)</f>
        <v>0</v>
      </c>
      <c r="BL125" s="20" t="s">
        <v>155</v>
      </c>
      <c r="BM125" s="20" t="s">
        <v>264</v>
      </c>
    </row>
    <row r="126" spans="2:65" s="1" customFormat="1" ht="38.25" customHeight="1">
      <c r="B126" s="44"/>
      <c r="C126" s="217" t="s">
        <v>155</v>
      </c>
      <c r="D126" s="217" t="s">
        <v>151</v>
      </c>
      <c r="E126" s="218" t="s">
        <v>169</v>
      </c>
      <c r="F126" s="219" t="s">
        <v>170</v>
      </c>
      <c r="G126" s="219"/>
      <c r="H126" s="219"/>
      <c r="I126" s="219"/>
      <c r="J126" s="220" t="s">
        <v>159</v>
      </c>
      <c r="K126" s="221">
        <v>0.072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44</v>
      </c>
      <c r="V126" s="45"/>
      <c r="W126" s="226">
        <f>V126*K126</f>
        <v>0</v>
      </c>
      <c r="X126" s="226">
        <v>0</v>
      </c>
      <c r="Y126" s="226">
        <f>X126*K126</f>
        <v>0</v>
      </c>
      <c r="Z126" s="226">
        <v>0</v>
      </c>
      <c r="AA126" s="227">
        <f>Z126*K126</f>
        <v>0</v>
      </c>
      <c r="AR126" s="20" t="s">
        <v>155</v>
      </c>
      <c r="AT126" s="20" t="s">
        <v>151</v>
      </c>
      <c r="AU126" s="20" t="s">
        <v>129</v>
      </c>
      <c r="AY126" s="20" t="s">
        <v>150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129</v>
      </c>
      <c r="BK126" s="140">
        <f>ROUND(L126*K126,2)</f>
        <v>0</v>
      </c>
      <c r="BL126" s="20" t="s">
        <v>155</v>
      </c>
      <c r="BM126" s="20" t="s">
        <v>265</v>
      </c>
    </row>
    <row r="127" spans="2:63" s="9" customFormat="1" ht="37.4" customHeight="1">
      <c r="B127" s="204"/>
      <c r="C127" s="205"/>
      <c r="D127" s="206" t="s">
        <v>123</v>
      </c>
      <c r="E127" s="206"/>
      <c r="F127" s="206"/>
      <c r="G127" s="206"/>
      <c r="H127" s="206"/>
      <c r="I127" s="206"/>
      <c r="J127" s="206"/>
      <c r="K127" s="206"/>
      <c r="L127" s="206"/>
      <c r="M127" s="206"/>
      <c r="N127" s="230">
        <f>BK127</f>
        <v>0</v>
      </c>
      <c r="O127" s="231"/>
      <c r="P127" s="231"/>
      <c r="Q127" s="231"/>
      <c r="R127" s="207"/>
      <c r="T127" s="208"/>
      <c r="U127" s="205"/>
      <c r="V127" s="205"/>
      <c r="W127" s="209">
        <f>W128</f>
        <v>0</v>
      </c>
      <c r="X127" s="205"/>
      <c r="Y127" s="209">
        <f>Y128</f>
        <v>0.23730879999999996</v>
      </c>
      <c r="Z127" s="205"/>
      <c r="AA127" s="210">
        <f>AA128</f>
        <v>0.07150999999999999</v>
      </c>
      <c r="AR127" s="211" t="s">
        <v>129</v>
      </c>
      <c r="AT127" s="212" t="s">
        <v>76</v>
      </c>
      <c r="AU127" s="212" t="s">
        <v>77</v>
      </c>
      <c r="AY127" s="211" t="s">
        <v>150</v>
      </c>
      <c r="BK127" s="213">
        <f>BK128</f>
        <v>0</v>
      </c>
    </row>
    <row r="128" spans="2:63" s="9" customFormat="1" ht="19.9" customHeight="1">
      <c r="B128" s="204"/>
      <c r="C128" s="205"/>
      <c r="D128" s="214" t="s">
        <v>124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15">
        <f>BK128</f>
        <v>0</v>
      </c>
      <c r="O128" s="216"/>
      <c r="P128" s="216"/>
      <c r="Q128" s="216"/>
      <c r="R128" s="207"/>
      <c r="T128" s="208"/>
      <c r="U128" s="205"/>
      <c r="V128" s="205"/>
      <c r="W128" s="209">
        <f>SUM(W129:W151)</f>
        <v>0</v>
      </c>
      <c r="X128" s="205"/>
      <c r="Y128" s="209">
        <f>SUM(Y129:Y151)</f>
        <v>0.23730879999999996</v>
      </c>
      <c r="Z128" s="205"/>
      <c r="AA128" s="210">
        <f>SUM(AA129:AA151)</f>
        <v>0.07150999999999999</v>
      </c>
      <c r="AR128" s="211" t="s">
        <v>129</v>
      </c>
      <c r="AT128" s="212" t="s">
        <v>76</v>
      </c>
      <c r="AU128" s="212" t="s">
        <v>85</v>
      </c>
      <c r="AY128" s="211" t="s">
        <v>150</v>
      </c>
      <c r="BK128" s="213">
        <f>SUM(BK129:BK151)</f>
        <v>0</v>
      </c>
    </row>
    <row r="129" spans="2:65" s="1" customFormat="1" ht="25.5" customHeight="1">
      <c r="B129" s="44"/>
      <c r="C129" s="217" t="s">
        <v>168</v>
      </c>
      <c r="D129" s="217" t="s">
        <v>151</v>
      </c>
      <c r="E129" s="218" t="s">
        <v>245</v>
      </c>
      <c r="F129" s="219" t="s">
        <v>266</v>
      </c>
      <c r="G129" s="219"/>
      <c r="H129" s="219"/>
      <c r="I129" s="219"/>
      <c r="J129" s="220" t="s">
        <v>247</v>
      </c>
      <c r="K129" s="221">
        <v>1</v>
      </c>
      <c r="L129" s="222">
        <v>0</v>
      </c>
      <c r="M129" s="223"/>
      <c r="N129" s="224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44</v>
      </c>
      <c r="V129" s="45"/>
      <c r="W129" s="226">
        <f>V129*K129</f>
        <v>0</v>
      </c>
      <c r="X129" s="226">
        <v>0</v>
      </c>
      <c r="Y129" s="226">
        <f>X129*K129</f>
        <v>0</v>
      </c>
      <c r="Z129" s="226">
        <v>0</v>
      </c>
      <c r="AA129" s="227">
        <f>Z129*K129</f>
        <v>0</v>
      </c>
      <c r="AR129" s="20" t="s">
        <v>155</v>
      </c>
      <c r="AT129" s="20" t="s">
        <v>151</v>
      </c>
      <c r="AU129" s="20" t="s">
        <v>129</v>
      </c>
      <c r="AY129" s="20" t="s">
        <v>150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129</v>
      </c>
      <c r="BK129" s="140">
        <f>ROUND(L129*K129,2)</f>
        <v>0</v>
      </c>
      <c r="BL129" s="20" t="s">
        <v>155</v>
      </c>
      <c r="BM129" s="20" t="s">
        <v>267</v>
      </c>
    </row>
    <row r="130" spans="2:65" s="1" customFormat="1" ht="16.5" customHeight="1">
      <c r="B130" s="44"/>
      <c r="C130" s="217" t="s">
        <v>172</v>
      </c>
      <c r="D130" s="217" t="s">
        <v>151</v>
      </c>
      <c r="E130" s="218" t="s">
        <v>178</v>
      </c>
      <c r="F130" s="219" t="s">
        <v>179</v>
      </c>
      <c r="G130" s="219"/>
      <c r="H130" s="219"/>
      <c r="I130" s="219"/>
      <c r="J130" s="220" t="s">
        <v>154</v>
      </c>
      <c r="K130" s="221">
        <v>2.86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44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155</v>
      </c>
      <c r="AT130" s="20" t="s">
        <v>151</v>
      </c>
      <c r="AU130" s="20" t="s">
        <v>129</v>
      </c>
      <c r="AY130" s="20" t="s">
        <v>150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129</v>
      </c>
      <c r="BK130" s="140">
        <f>ROUND(L130*K130,2)</f>
        <v>0</v>
      </c>
      <c r="BL130" s="20" t="s">
        <v>155</v>
      </c>
      <c r="BM130" s="20" t="s">
        <v>268</v>
      </c>
    </row>
    <row r="131" spans="2:65" s="1" customFormat="1" ht="25.5" customHeight="1">
      <c r="B131" s="44"/>
      <c r="C131" s="217" t="s">
        <v>177</v>
      </c>
      <c r="D131" s="217" t="s">
        <v>151</v>
      </c>
      <c r="E131" s="218" t="s">
        <v>269</v>
      </c>
      <c r="F131" s="219" t="s">
        <v>270</v>
      </c>
      <c r="G131" s="219"/>
      <c r="H131" s="219"/>
      <c r="I131" s="219"/>
      <c r="J131" s="220" t="s">
        <v>210</v>
      </c>
      <c r="K131" s="221">
        <v>24.2</v>
      </c>
      <c r="L131" s="222">
        <v>0</v>
      </c>
      <c r="M131" s="223"/>
      <c r="N131" s="224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44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175</v>
      </c>
      <c r="AT131" s="20" t="s">
        <v>151</v>
      </c>
      <c r="AU131" s="20" t="s">
        <v>129</v>
      </c>
      <c r="AY131" s="20" t="s">
        <v>150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129</v>
      </c>
      <c r="BK131" s="140">
        <f>ROUND(L131*K131,2)</f>
        <v>0</v>
      </c>
      <c r="BL131" s="20" t="s">
        <v>175</v>
      </c>
      <c r="BM131" s="20" t="s">
        <v>271</v>
      </c>
    </row>
    <row r="132" spans="2:65" s="1" customFormat="1" ht="25.5" customHeight="1">
      <c r="B132" s="44"/>
      <c r="C132" s="217" t="s">
        <v>181</v>
      </c>
      <c r="D132" s="217" t="s">
        <v>151</v>
      </c>
      <c r="E132" s="218" t="s">
        <v>272</v>
      </c>
      <c r="F132" s="219" t="s">
        <v>273</v>
      </c>
      <c r="G132" s="219"/>
      <c r="H132" s="219"/>
      <c r="I132" s="219"/>
      <c r="J132" s="220" t="s">
        <v>210</v>
      </c>
      <c r="K132" s="221">
        <v>24.2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44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175</v>
      </c>
      <c r="AT132" s="20" t="s">
        <v>151</v>
      </c>
      <c r="AU132" s="20" t="s">
        <v>129</v>
      </c>
      <c r="AY132" s="20" t="s">
        <v>150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129</v>
      </c>
      <c r="BK132" s="140">
        <f>ROUND(L132*K132,2)</f>
        <v>0</v>
      </c>
      <c r="BL132" s="20" t="s">
        <v>175</v>
      </c>
      <c r="BM132" s="20" t="s">
        <v>274</v>
      </c>
    </row>
    <row r="133" spans="2:65" s="1" customFormat="1" ht="25.5" customHeight="1">
      <c r="B133" s="44"/>
      <c r="C133" s="217" t="s">
        <v>185</v>
      </c>
      <c r="D133" s="217" t="s">
        <v>151</v>
      </c>
      <c r="E133" s="218" t="s">
        <v>182</v>
      </c>
      <c r="F133" s="219" t="s">
        <v>183</v>
      </c>
      <c r="G133" s="219"/>
      <c r="H133" s="219"/>
      <c r="I133" s="219"/>
      <c r="J133" s="220" t="s">
        <v>154</v>
      </c>
      <c r="K133" s="221">
        <v>2.86</v>
      </c>
      <c r="L133" s="222">
        <v>0</v>
      </c>
      <c r="M133" s="223"/>
      <c r="N133" s="224">
        <f>ROUND(L133*K133,2)</f>
        <v>0</v>
      </c>
      <c r="O133" s="224"/>
      <c r="P133" s="224"/>
      <c r="Q133" s="224"/>
      <c r="R133" s="46"/>
      <c r="T133" s="225" t="s">
        <v>22</v>
      </c>
      <c r="U133" s="54" t="s">
        <v>44</v>
      </c>
      <c r="V133" s="45"/>
      <c r="W133" s="226">
        <f>V133*K133</f>
        <v>0</v>
      </c>
      <c r="X133" s="226">
        <v>3E-05</v>
      </c>
      <c r="Y133" s="226">
        <f>X133*K133</f>
        <v>8.58E-05</v>
      </c>
      <c r="Z133" s="226">
        <v>0</v>
      </c>
      <c r="AA133" s="227">
        <f>Z133*K133</f>
        <v>0</v>
      </c>
      <c r="AR133" s="20" t="s">
        <v>175</v>
      </c>
      <c r="AT133" s="20" t="s">
        <v>151</v>
      </c>
      <c r="AU133" s="20" t="s">
        <v>129</v>
      </c>
      <c r="AY133" s="20" t="s">
        <v>150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20" t="s">
        <v>129</v>
      </c>
      <c r="BK133" s="140">
        <f>ROUND(L133*K133,2)</f>
        <v>0</v>
      </c>
      <c r="BL133" s="20" t="s">
        <v>175</v>
      </c>
      <c r="BM133" s="20" t="s">
        <v>275</v>
      </c>
    </row>
    <row r="134" spans="2:65" s="1" customFormat="1" ht="25.5" customHeight="1">
      <c r="B134" s="44"/>
      <c r="C134" s="217" t="s">
        <v>189</v>
      </c>
      <c r="D134" s="217" t="s">
        <v>151</v>
      </c>
      <c r="E134" s="218" t="s">
        <v>276</v>
      </c>
      <c r="F134" s="219" t="s">
        <v>277</v>
      </c>
      <c r="G134" s="219"/>
      <c r="H134" s="219"/>
      <c r="I134" s="219"/>
      <c r="J134" s="220" t="s">
        <v>210</v>
      </c>
      <c r="K134" s="221">
        <v>24.2</v>
      </c>
      <c r="L134" s="222">
        <v>0</v>
      </c>
      <c r="M134" s="223"/>
      <c r="N134" s="224">
        <f>ROUND(L134*K134,2)</f>
        <v>0</v>
      </c>
      <c r="O134" s="224"/>
      <c r="P134" s="224"/>
      <c r="Q134" s="224"/>
      <c r="R134" s="46"/>
      <c r="T134" s="225" t="s">
        <v>22</v>
      </c>
      <c r="U134" s="54" t="s">
        <v>44</v>
      </c>
      <c r="V134" s="45"/>
      <c r="W134" s="226">
        <f>V134*K134</f>
        <v>0</v>
      </c>
      <c r="X134" s="226">
        <v>4E-05</v>
      </c>
      <c r="Y134" s="226">
        <f>X134*K134</f>
        <v>0.000968</v>
      </c>
      <c r="Z134" s="226">
        <v>0</v>
      </c>
      <c r="AA134" s="227">
        <f>Z134*K134</f>
        <v>0</v>
      </c>
      <c r="AR134" s="20" t="s">
        <v>175</v>
      </c>
      <c r="AT134" s="20" t="s">
        <v>151</v>
      </c>
      <c r="AU134" s="20" t="s">
        <v>129</v>
      </c>
      <c r="AY134" s="20" t="s">
        <v>150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129</v>
      </c>
      <c r="BK134" s="140">
        <f>ROUND(L134*K134,2)</f>
        <v>0</v>
      </c>
      <c r="BL134" s="20" t="s">
        <v>175</v>
      </c>
      <c r="BM134" s="20" t="s">
        <v>278</v>
      </c>
    </row>
    <row r="135" spans="2:65" s="1" customFormat="1" ht="25.5" customHeight="1">
      <c r="B135" s="44"/>
      <c r="C135" s="217" t="s">
        <v>193</v>
      </c>
      <c r="D135" s="217" t="s">
        <v>151</v>
      </c>
      <c r="E135" s="218" t="s">
        <v>279</v>
      </c>
      <c r="F135" s="219" t="s">
        <v>280</v>
      </c>
      <c r="G135" s="219"/>
      <c r="H135" s="219"/>
      <c r="I135" s="219"/>
      <c r="J135" s="220" t="s">
        <v>210</v>
      </c>
      <c r="K135" s="221">
        <v>24.2</v>
      </c>
      <c r="L135" s="222">
        <v>0</v>
      </c>
      <c r="M135" s="223"/>
      <c r="N135" s="224">
        <f>ROUND(L135*K135,2)</f>
        <v>0</v>
      </c>
      <c r="O135" s="224"/>
      <c r="P135" s="224"/>
      <c r="Q135" s="224"/>
      <c r="R135" s="46"/>
      <c r="T135" s="225" t="s">
        <v>22</v>
      </c>
      <c r="U135" s="54" t="s">
        <v>44</v>
      </c>
      <c r="V135" s="45"/>
      <c r="W135" s="226">
        <f>V135*K135</f>
        <v>0</v>
      </c>
      <c r="X135" s="226">
        <v>2E-05</v>
      </c>
      <c r="Y135" s="226">
        <f>X135*K135</f>
        <v>0.000484</v>
      </c>
      <c r="Z135" s="226">
        <v>0</v>
      </c>
      <c r="AA135" s="227">
        <f>Z135*K135</f>
        <v>0</v>
      </c>
      <c r="AR135" s="20" t="s">
        <v>175</v>
      </c>
      <c r="AT135" s="20" t="s">
        <v>151</v>
      </c>
      <c r="AU135" s="20" t="s">
        <v>129</v>
      </c>
      <c r="AY135" s="20" t="s">
        <v>150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129</v>
      </c>
      <c r="BK135" s="140">
        <f>ROUND(L135*K135,2)</f>
        <v>0</v>
      </c>
      <c r="BL135" s="20" t="s">
        <v>175</v>
      </c>
      <c r="BM135" s="20" t="s">
        <v>281</v>
      </c>
    </row>
    <row r="136" spans="2:65" s="1" customFormat="1" ht="25.5" customHeight="1">
      <c r="B136" s="44"/>
      <c r="C136" s="217" t="s">
        <v>197</v>
      </c>
      <c r="D136" s="217" t="s">
        <v>151</v>
      </c>
      <c r="E136" s="218" t="s">
        <v>190</v>
      </c>
      <c r="F136" s="219" t="s">
        <v>191</v>
      </c>
      <c r="G136" s="219"/>
      <c r="H136" s="219"/>
      <c r="I136" s="219"/>
      <c r="J136" s="220" t="s">
        <v>154</v>
      </c>
      <c r="K136" s="221">
        <v>2.86</v>
      </c>
      <c r="L136" s="222">
        <v>0</v>
      </c>
      <c r="M136" s="223"/>
      <c r="N136" s="224">
        <f>ROUND(L136*K136,2)</f>
        <v>0</v>
      </c>
      <c r="O136" s="224"/>
      <c r="P136" s="224"/>
      <c r="Q136" s="224"/>
      <c r="R136" s="46"/>
      <c r="T136" s="225" t="s">
        <v>22</v>
      </c>
      <c r="U136" s="54" t="s">
        <v>44</v>
      </c>
      <c r="V136" s="45"/>
      <c r="W136" s="226">
        <f>V136*K136</f>
        <v>0</v>
      </c>
      <c r="X136" s="226">
        <v>0.012</v>
      </c>
      <c r="Y136" s="226">
        <f>X136*K136</f>
        <v>0.034319999999999996</v>
      </c>
      <c r="Z136" s="226">
        <v>0</v>
      </c>
      <c r="AA136" s="227">
        <f>Z136*K136</f>
        <v>0</v>
      </c>
      <c r="AR136" s="20" t="s">
        <v>175</v>
      </c>
      <c r="AT136" s="20" t="s">
        <v>151</v>
      </c>
      <c r="AU136" s="20" t="s">
        <v>129</v>
      </c>
      <c r="AY136" s="20" t="s">
        <v>150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20" t="s">
        <v>129</v>
      </c>
      <c r="BK136" s="140">
        <f>ROUND(L136*K136,2)</f>
        <v>0</v>
      </c>
      <c r="BL136" s="20" t="s">
        <v>175</v>
      </c>
      <c r="BM136" s="20" t="s">
        <v>282</v>
      </c>
    </row>
    <row r="137" spans="2:65" s="1" customFormat="1" ht="38.25" customHeight="1">
      <c r="B137" s="44"/>
      <c r="C137" s="217" t="s">
        <v>201</v>
      </c>
      <c r="D137" s="217" t="s">
        <v>151</v>
      </c>
      <c r="E137" s="218" t="s">
        <v>283</v>
      </c>
      <c r="F137" s="219" t="s">
        <v>284</v>
      </c>
      <c r="G137" s="219"/>
      <c r="H137" s="219"/>
      <c r="I137" s="219"/>
      <c r="J137" s="220" t="s">
        <v>210</v>
      </c>
      <c r="K137" s="221">
        <v>24.2</v>
      </c>
      <c r="L137" s="222">
        <v>0</v>
      </c>
      <c r="M137" s="223"/>
      <c r="N137" s="224">
        <f>ROUND(L137*K137,2)</f>
        <v>0</v>
      </c>
      <c r="O137" s="224"/>
      <c r="P137" s="224"/>
      <c r="Q137" s="224"/>
      <c r="R137" s="46"/>
      <c r="T137" s="225" t="s">
        <v>22</v>
      </c>
      <c r="U137" s="54" t="s">
        <v>44</v>
      </c>
      <c r="V137" s="45"/>
      <c r="W137" s="226">
        <f>V137*K137</f>
        <v>0</v>
      </c>
      <c r="X137" s="226">
        <v>0.0036</v>
      </c>
      <c r="Y137" s="226">
        <f>X137*K137</f>
        <v>0.08711999999999999</v>
      </c>
      <c r="Z137" s="226">
        <v>0</v>
      </c>
      <c r="AA137" s="227">
        <f>Z137*K137</f>
        <v>0</v>
      </c>
      <c r="AR137" s="20" t="s">
        <v>175</v>
      </c>
      <c r="AT137" s="20" t="s">
        <v>151</v>
      </c>
      <c r="AU137" s="20" t="s">
        <v>129</v>
      </c>
      <c r="AY137" s="20" t="s">
        <v>150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20" t="s">
        <v>129</v>
      </c>
      <c r="BK137" s="140">
        <f>ROUND(L137*K137,2)</f>
        <v>0</v>
      </c>
      <c r="BL137" s="20" t="s">
        <v>175</v>
      </c>
      <c r="BM137" s="20" t="s">
        <v>285</v>
      </c>
    </row>
    <row r="138" spans="2:65" s="1" customFormat="1" ht="25.5" customHeight="1">
      <c r="B138" s="44"/>
      <c r="C138" s="217" t="s">
        <v>207</v>
      </c>
      <c r="D138" s="217" t="s">
        <v>151</v>
      </c>
      <c r="E138" s="218" t="s">
        <v>286</v>
      </c>
      <c r="F138" s="219" t="s">
        <v>287</v>
      </c>
      <c r="G138" s="219"/>
      <c r="H138" s="219"/>
      <c r="I138" s="219"/>
      <c r="J138" s="220" t="s">
        <v>210</v>
      </c>
      <c r="K138" s="221">
        <v>24.2</v>
      </c>
      <c r="L138" s="222">
        <v>0</v>
      </c>
      <c r="M138" s="223"/>
      <c r="N138" s="224">
        <f>ROUND(L138*K138,2)</f>
        <v>0</v>
      </c>
      <c r="O138" s="224"/>
      <c r="P138" s="224"/>
      <c r="Q138" s="224"/>
      <c r="R138" s="46"/>
      <c r="T138" s="225" t="s">
        <v>22</v>
      </c>
      <c r="U138" s="54" t="s">
        <v>44</v>
      </c>
      <c r="V138" s="45"/>
      <c r="W138" s="226">
        <f>V138*K138</f>
        <v>0</v>
      </c>
      <c r="X138" s="226">
        <v>0.0023</v>
      </c>
      <c r="Y138" s="226">
        <f>X138*K138</f>
        <v>0.055659999999999994</v>
      </c>
      <c r="Z138" s="226">
        <v>0</v>
      </c>
      <c r="AA138" s="227">
        <f>Z138*K138</f>
        <v>0</v>
      </c>
      <c r="AR138" s="20" t="s">
        <v>175</v>
      </c>
      <c r="AT138" s="20" t="s">
        <v>151</v>
      </c>
      <c r="AU138" s="20" t="s">
        <v>129</v>
      </c>
      <c r="AY138" s="20" t="s">
        <v>150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20" t="s">
        <v>129</v>
      </c>
      <c r="BK138" s="140">
        <f>ROUND(L138*K138,2)</f>
        <v>0</v>
      </c>
      <c r="BL138" s="20" t="s">
        <v>175</v>
      </c>
      <c r="BM138" s="20" t="s">
        <v>288</v>
      </c>
    </row>
    <row r="139" spans="2:65" s="1" customFormat="1" ht="25.5" customHeight="1">
      <c r="B139" s="44"/>
      <c r="C139" s="217" t="s">
        <v>11</v>
      </c>
      <c r="D139" s="217" t="s">
        <v>151</v>
      </c>
      <c r="E139" s="218" t="s">
        <v>194</v>
      </c>
      <c r="F139" s="219" t="s">
        <v>195</v>
      </c>
      <c r="G139" s="219"/>
      <c r="H139" s="219"/>
      <c r="I139" s="219"/>
      <c r="J139" s="220" t="s">
        <v>154</v>
      </c>
      <c r="K139" s="221">
        <v>2.86</v>
      </c>
      <c r="L139" s="222">
        <v>0</v>
      </c>
      <c r="M139" s="223"/>
      <c r="N139" s="224">
        <f>ROUND(L139*K139,2)</f>
        <v>0</v>
      </c>
      <c r="O139" s="224"/>
      <c r="P139" s="224"/>
      <c r="Q139" s="224"/>
      <c r="R139" s="46"/>
      <c r="T139" s="225" t="s">
        <v>22</v>
      </c>
      <c r="U139" s="54" t="s">
        <v>44</v>
      </c>
      <c r="V139" s="45"/>
      <c r="W139" s="226">
        <f>V139*K139</f>
        <v>0</v>
      </c>
      <c r="X139" s="226">
        <v>0</v>
      </c>
      <c r="Y139" s="226">
        <f>X139*K139</f>
        <v>0</v>
      </c>
      <c r="Z139" s="226">
        <v>0.0025</v>
      </c>
      <c r="AA139" s="227">
        <f>Z139*K139</f>
        <v>0.00715</v>
      </c>
      <c r="AR139" s="20" t="s">
        <v>175</v>
      </c>
      <c r="AT139" s="20" t="s">
        <v>151</v>
      </c>
      <c r="AU139" s="20" t="s">
        <v>129</v>
      </c>
      <c r="AY139" s="20" t="s">
        <v>150</v>
      </c>
      <c r="BE139" s="140">
        <f>IF(U139="základní",N139,0)</f>
        <v>0</v>
      </c>
      <c r="BF139" s="140">
        <f>IF(U139="snížená",N139,0)</f>
        <v>0</v>
      </c>
      <c r="BG139" s="140">
        <f>IF(U139="zákl. přenesená",N139,0)</f>
        <v>0</v>
      </c>
      <c r="BH139" s="140">
        <f>IF(U139="sníž. přenesená",N139,0)</f>
        <v>0</v>
      </c>
      <c r="BI139" s="140">
        <f>IF(U139="nulová",N139,0)</f>
        <v>0</v>
      </c>
      <c r="BJ139" s="20" t="s">
        <v>129</v>
      </c>
      <c r="BK139" s="140">
        <f>ROUND(L139*K139,2)</f>
        <v>0</v>
      </c>
      <c r="BL139" s="20" t="s">
        <v>175</v>
      </c>
      <c r="BM139" s="20" t="s">
        <v>289</v>
      </c>
    </row>
    <row r="140" spans="2:65" s="1" customFormat="1" ht="16.5" customHeight="1">
      <c r="B140" s="44"/>
      <c r="C140" s="217" t="s">
        <v>175</v>
      </c>
      <c r="D140" s="217" t="s">
        <v>151</v>
      </c>
      <c r="E140" s="218" t="s">
        <v>198</v>
      </c>
      <c r="F140" s="219" t="s">
        <v>199</v>
      </c>
      <c r="G140" s="219"/>
      <c r="H140" s="219"/>
      <c r="I140" s="219"/>
      <c r="J140" s="220" t="s">
        <v>154</v>
      </c>
      <c r="K140" s="221">
        <v>2.86</v>
      </c>
      <c r="L140" s="222">
        <v>0</v>
      </c>
      <c r="M140" s="223"/>
      <c r="N140" s="224">
        <f>ROUND(L140*K140,2)</f>
        <v>0</v>
      </c>
      <c r="O140" s="224"/>
      <c r="P140" s="224"/>
      <c r="Q140" s="224"/>
      <c r="R140" s="46"/>
      <c r="T140" s="225" t="s">
        <v>22</v>
      </c>
      <c r="U140" s="54" t="s">
        <v>44</v>
      </c>
      <c r="V140" s="45"/>
      <c r="W140" s="226">
        <f>V140*K140</f>
        <v>0</v>
      </c>
      <c r="X140" s="226">
        <v>0.0003</v>
      </c>
      <c r="Y140" s="226">
        <f>X140*K140</f>
        <v>0.0008579999999999999</v>
      </c>
      <c r="Z140" s="226">
        <v>0</v>
      </c>
      <c r="AA140" s="227">
        <f>Z140*K140</f>
        <v>0</v>
      </c>
      <c r="AR140" s="20" t="s">
        <v>175</v>
      </c>
      <c r="AT140" s="20" t="s">
        <v>151</v>
      </c>
      <c r="AU140" s="20" t="s">
        <v>129</v>
      </c>
      <c r="AY140" s="20" t="s">
        <v>150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20" t="s">
        <v>129</v>
      </c>
      <c r="BK140" s="140">
        <f>ROUND(L140*K140,2)</f>
        <v>0</v>
      </c>
      <c r="BL140" s="20" t="s">
        <v>175</v>
      </c>
      <c r="BM140" s="20" t="s">
        <v>290</v>
      </c>
    </row>
    <row r="141" spans="2:65" s="1" customFormat="1" ht="38.25" customHeight="1">
      <c r="B141" s="44"/>
      <c r="C141" s="232" t="s">
        <v>218</v>
      </c>
      <c r="D141" s="232" t="s">
        <v>202</v>
      </c>
      <c r="E141" s="233" t="s">
        <v>203</v>
      </c>
      <c r="F141" s="234" t="s">
        <v>204</v>
      </c>
      <c r="G141" s="234"/>
      <c r="H141" s="234"/>
      <c r="I141" s="234"/>
      <c r="J141" s="235" t="s">
        <v>154</v>
      </c>
      <c r="K141" s="236">
        <v>16.456</v>
      </c>
      <c r="L141" s="237">
        <v>0</v>
      </c>
      <c r="M141" s="238"/>
      <c r="N141" s="239">
        <f>ROUND(L141*K141,2)</f>
        <v>0</v>
      </c>
      <c r="O141" s="224"/>
      <c r="P141" s="224"/>
      <c r="Q141" s="224"/>
      <c r="R141" s="46"/>
      <c r="T141" s="225" t="s">
        <v>22</v>
      </c>
      <c r="U141" s="54" t="s">
        <v>44</v>
      </c>
      <c r="V141" s="45"/>
      <c r="W141" s="226">
        <f>V141*K141</f>
        <v>0</v>
      </c>
      <c r="X141" s="226">
        <v>0.00275</v>
      </c>
      <c r="Y141" s="226">
        <f>X141*K141</f>
        <v>0.045253999999999996</v>
      </c>
      <c r="Z141" s="226">
        <v>0</v>
      </c>
      <c r="AA141" s="227">
        <f>Z141*K141</f>
        <v>0</v>
      </c>
      <c r="AR141" s="20" t="s">
        <v>205</v>
      </c>
      <c r="AT141" s="20" t="s">
        <v>202</v>
      </c>
      <c r="AU141" s="20" t="s">
        <v>129</v>
      </c>
      <c r="AY141" s="20" t="s">
        <v>150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20" t="s">
        <v>129</v>
      </c>
      <c r="BK141" s="140">
        <f>ROUND(L141*K141,2)</f>
        <v>0</v>
      </c>
      <c r="BL141" s="20" t="s">
        <v>175</v>
      </c>
      <c r="BM141" s="20" t="s">
        <v>291</v>
      </c>
    </row>
    <row r="142" spans="2:65" s="1" customFormat="1" ht="25.5" customHeight="1">
      <c r="B142" s="44"/>
      <c r="C142" s="217" t="s">
        <v>222</v>
      </c>
      <c r="D142" s="217" t="s">
        <v>151</v>
      </c>
      <c r="E142" s="218" t="s">
        <v>292</v>
      </c>
      <c r="F142" s="219" t="s">
        <v>293</v>
      </c>
      <c r="G142" s="219"/>
      <c r="H142" s="219"/>
      <c r="I142" s="219"/>
      <c r="J142" s="220" t="s">
        <v>210</v>
      </c>
      <c r="K142" s="221">
        <v>24.2</v>
      </c>
      <c r="L142" s="222">
        <v>0</v>
      </c>
      <c r="M142" s="223"/>
      <c r="N142" s="224">
        <f>ROUND(L142*K142,2)</f>
        <v>0</v>
      </c>
      <c r="O142" s="224"/>
      <c r="P142" s="224"/>
      <c r="Q142" s="224"/>
      <c r="R142" s="46"/>
      <c r="T142" s="225" t="s">
        <v>22</v>
      </c>
      <c r="U142" s="54" t="s">
        <v>44</v>
      </c>
      <c r="V142" s="45"/>
      <c r="W142" s="226">
        <f>V142*K142</f>
        <v>0</v>
      </c>
      <c r="X142" s="226">
        <v>0</v>
      </c>
      <c r="Y142" s="226">
        <f>X142*K142</f>
        <v>0</v>
      </c>
      <c r="Z142" s="226">
        <v>0.0023</v>
      </c>
      <c r="AA142" s="227">
        <f>Z142*K142</f>
        <v>0.055659999999999994</v>
      </c>
      <c r="AR142" s="20" t="s">
        <v>175</v>
      </c>
      <c r="AT142" s="20" t="s">
        <v>151</v>
      </c>
      <c r="AU142" s="20" t="s">
        <v>129</v>
      </c>
      <c r="AY142" s="20" t="s">
        <v>150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20" t="s">
        <v>129</v>
      </c>
      <c r="BK142" s="140">
        <f>ROUND(L142*K142,2)</f>
        <v>0</v>
      </c>
      <c r="BL142" s="20" t="s">
        <v>175</v>
      </c>
      <c r="BM142" s="20" t="s">
        <v>294</v>
      </c>
    </row>
    <row r="143" spans="2:65" s="1" customFormat="1" ht="25.5" customHeight="1">
      <c r="B143" s="44"/>
      <c r="C143" s="217" t="s">
        <v>226</v>
      </c>
      <c r="D143" s="217" t="s">
        <v>151</v>
      </c>
      <c r="E143" s="218" t="s">
        <v>295</v>
      </c>
      <c r="F143" s="219" t="s">
        <v>296</v>
      </c>
      <c r="G143" s="219"/>
      <c r="H143" s="219"/>
      <c r="I143" s="219"/>
      <c r="J143" s="220" t="s">
        <v>210</v>
      </c>
      <c r="K143" s="221">
        <v>24.2</v>
      </c>
      <c r="L143" s="222">
        <v>0</v>
      </c>
      <c r="M143" s="223"/>
      <c r="N143" s="224">
        <f>ROUND(L143*K143,2)</f>
        <v>0</v>
      </c>
      <c r="O143" s="224"/>
      <c r="P143" s="224"/>
      <c r="Q143" s="224"/>
      <c r="R143" s="46"/>
      <c r="T143" s="225" t="s">
        <v>22</v>
      </c>
      <c r="U143" s="54" t="s">
        <v>44</v>
      </c>
      <c r="V143" s="45"/>
      <c r="W143" s="226">
        <f>V143*K143</f>
        <v>0</v>
      </c>
      <c r="X143" s="226">
        <v>0.00012</v>
      </c>
      <c r="Y143" s="226">
        <f>X143*K143</f>
        <v>0.002904</v>
      </c>
      <c r="Z143" s="226">
        <v>0</v>
      </c>
      <c r="AA143" s="227">
        <f>Z143*K143</f>
        <v>0</v>
      </c>
      <c r="AR143" s="20" t="s">
        <v>175</v>
      </c>
      <c r="AT143" s="20" t="s">
        <v>151</v>
      </c>
      <c r="AU143" s="20" t="s">
        <v>129</v>
      </c>
      <c r="AY143" s="20" t="s">
        <v>150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20" t="s">
        <v>129</v>
      </c>
      <c r="BK143" s="140">
        <f>ROUND(L143*K143,2)</f>
        <v>0</v>
      </c>
      <c r="BL143" s="20" t="s">
        <v>175</v>
      </c>
      <c r="BM143" s="20" t="s">
        <v>297</v>
      </c>
    </row>
    <row r="144" spans="2:65" s="1" customFormat="1" ht="25.5" customHeight="1">
      <c r="B144" s="44"/>
      <c r="C144" s="217" t="s">
        <v>230</v>
      </c>
      <c r="D144" s="217" t="s">
        <v>151</v>
      </c>
      <c r="E144" s="218" t="s">
        <v>298</v>
      </c>
      <c r="F144" s="219" t="s">
        <v>299</v>
      </c>
      <c r="G144" s="219"/>
      <c r="H144" s="219"/>
      <c r="I144" s="219"/>
      <c r="J144" s="220" t="s">
        <v>210</v>
      </c>
      <c r="K144" s="221">
        <v>24.2</v>
      </c>
      <c r="L144" s="222">
        <v>0</v>
      </c>
      <c r="M144" s="223"/>
      <c r="N144" s="224">
        <f>ROUND(L144*K144,2)</f>
        <v>0</v>
      </c>
      <c r="O144" s="224"/>
      <c r="P144" s="224"/>
      <c r="Q144" s="224"/>
      <c r="R144" s="46"/>
      <c r="T144" s="225" t="s">
        <v>22</v>
      </c>
      <c r="U144" s="54" t="s">
        <v>44</v>
      </c>
      <c r="V144" s="45"/>
      <c r="W144" s="226">
        <f>V144*K144</f>
        <v>0</v>
      </c>
      <c r="X144" s="226">
        <v>8E-05</v>
      </c>
      <c r="Y144" s="226">
        <f>X144*K144</f>
        <v>0.001936</v>
      </c>
      <c r="Z144" s="226">
        <v>0</v>
      </c>
      <c r="AA144" s="227">
        <f>Z144*K144</f>
        <v>0</v>
      </c>
      <c r="AR144" s="20" t="s">
        <v>175</v>
      </c>
      <c r="AT144" s="20" t="s">
        <v>151</v>
      </c>
      <c r="AU144" s="20" t="s">
        <v>129</v>
      </c>
      <c r="AY144" s="20" t="s">
        <v>150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20" t="s">
        <v>129</v>
      </c>
      <c r="BK144" s="140">
        <f>ROUND(L144*K144,2)</f>
        <v>0</v>
      </c>
      <c r="BL144" s="20" t="s">
        <v>175</v>
      </c>
      <c r="BM144" s="20" t="s">
        <v>300</v>
      </c>
    </row>
    <row r="145" spans="2:65" s="1" customFormat="1" ht="25.5" customHeight="1">
      <c r="B145" s="44"/>
      <c r="C145" s="217" t="s">
        <v>10</v>
      </c>
      <c r="D145" s="217" t="s">
        <v>151</v>
      </c>
      <c r="E145" s="218" t="s">
        <v>301</v>
      </c>
      <c r="F145" s="219" t="s">
        <v>302</v>
      </c>
      <c r="G145" s="219"/>
      <c r="H145" s="219"/>
      <c r="I145" s="219"/>
      <c r="J145" s="220" t="s">
        <v>210</v>
      </c>
      <c r="K145" s="221">
        <v>4.8</v>
      </c>
      <c r="L145" s="222">
        <v>0</v>
      </c>
      <c r="M145" s="223"/>
      <c r="N145" s="224">
        <f>ROUND(L145*K145,2)</f>
        <v>0</v>
      </c>
      <c r="O145" s="224"/>
      <c r="P145" s="224"/>
      <c r="Q145" s="224"/>
      <c r="R145" s="46"/>
      <c r="T145" s="225" t="s">
        <v>22</v>
      </c>
      <c r="U145" s="54" t="s">
        <v>44</v>
      </c>
      <c r="V145" s="45"/>
      <c r="W145" s="226">
        <f>V145*K145</f>
        <v>0</v>
      </c>
      <c r="X145" s="226">
        <v>0</v>
      </c>
      <c r="Y145" s="226">
        <f>X145*K145</f>
        <v>0</v>
      </c>
      <c r="Z145" s="226">
        <v>0.0003</v>
      </c>
      <c r="AA145" s="227">
        <f>Z145*K145</f>
        <v>0.0014399999999999999</v>
      </c>
      <c r="AR145" s="20" t="s">
        <v>175</v>
      </c>
      <c r="AT145" s="20" t="s">
        <v>151</v>
      </c>
      <c r="AU145" s="20" t="s">
        <v>129</v>
      </c>
      <c r="AY145" s="20" t="s">
        <v>150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20" t="s">
        <v>129</v>
      </c>
      <c r="BK145" s="140">
        <f>ROUND(L145*K145,2)</f>
        <v>0</v>
      </c>
      <c r="BL145" s="20" t="s">
        <v>175</v>
      </c>
      <c r="BM145" s="20" t="s">
        <v>303</v>
      </c>
    </row>
    <row r="146" spans="2:65" s="1" customFormat="1" ht="25.5" customHeight="1">
      <c r="B146" s="44"/>
      <c r="C146" s="217" t="s">
        <v>237</v>
      </c>
      <c r="D146" s="217" t="s">
        <v>151</v>
      </c>
      <c r="E146" s="218" t="s">
        <v>208</v>
      </c>
      <c r="F146" s="219" t="s">
        <v>209</v>
      </c>
      <c r="G146" s="219"/>
      <c r="H146" s="219"/>
      <c r="I146" s="219"/>
      <c r="J146" s="220" t="s">
        <v>210</v>
      </c>
      <c r="K146" s="221">
        <v>4.8</v>
      </c>
      <c r="L146" s="222">
        <v>0</v>
      </c>
      <c r="M146" s="223"/>
      <c r="N146" s="224">
        <f>ROUND(L146*K146,2)</f>
        <v>0</v>
      </c>
      <c r="O146" s="224"/>
      <c r="P146" s="224"/>
      <c r="Q146" s="224"/>
      <c r="R146" s="46"/>
      <c r="T146" s="225" t="s">
        <v>22</v>
      </c>
      <c r="U146" s="54" t="s">
        <v>44</v>
      </c>
      <c r="V146" s="45"/>
      <c r="W146" s="226">
        <f>V146*K146</f>
        <v>0</v>
      </c>
      <c r="X146" s="226">
        <v>1E-05</v>
      </c>
      <c r="Y146" s="226">
        <f>X146*K146</f>
        <v>4.8E-05</v>
      </c>
      <c r="Z146" s="226">
        <v>0</v>
      </c>
      <c r="AA146" s="227">
        <f>Z146*K146</f>
        <v>0</v>
      </c>
      <c r="AR146" s="20" t="s">
        <v>175</v>
      </c>
      <c r="AT146" s="20" t="s">
        <v>151</v>
      </c>
      <c r="AU146" s="20" t="s">
        <v>129</v>
      </c>
      <c r="AY146" s="20" t="s">
        <v>150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20" t="s">
        <v>129</v>
      </c>
      <c r="BK146" s="140">
        <f>ROUND(L146*K146,2)</f>
        <v>0</v>
      </c>
      <c r="BL146" s="20" t="s">
        <v>175</v>
      </c>
      <c r="BM146" s="20" t="s">
        <v>304</v>
      </c>
    </row>
    <row r="147" spans="2:65" s="1" customFormat="1" ht="16.5" customHeight="1">
      <c r="B147" s="44"/>
      <c r="C147" s="232" t="s">
        <v>305</v>
      </c>
      <c r="D147" s="232" t="s">
        <v>202</v>
      </c>
      <c r="E147" s="233" t="s">
        <v>212</v>
      </c>
      <c r="F147" s="234" t="s">
        <v>213</v>
      </c>
      <c r="G147" s="234"/>
      <c r="H147" s="234"/>
      <c r="I147" s="234"/>
      <c r="J147" s="235" t="s">
        <v>210</v>
      </c>
      <c r="K147" s="236">
        <v>5</v>
      </c>
      <c r="L147" s="237">
        <v>0</v>
      </c>
      <c r="M147" s="238"/>
      <c r="N147" s="239">
        <f>ROUND(L147*K147,2)</f>
        <v>0</v>
      </c>
      <c r="O147" s="224"/>
      <c r="P147" s="224"/>
      <c r="Q147" s="224"/>
      <c r="R147" s="46"/>
      <c r="T147" s="225" t="s">
        <v>22</v>
      </c>
      <c r="U147" s="54" t="s">
        <v>44</v>
      </c>
      <c r="V147" s="45"/>
      <c r="W147" s="226">
        <f>V147*K147</f>
        <v>0</v>
      </c>
      <c r="X147" s="226">
        <v>0.0003</v>
      </c>
      <c r="Y147" s="226">
        <f>X147*K147</f>
        <v>0.0014999999999999998</v>
      </c>
      <c r="Z147" s="226">
        <v>0</v>
      </c>
      <c r="AA147" s="227">
        <f>Z147*K147</f>
        <v>0</v>
      </c>
      <c r="AR147" s="20" t="s">
        <v>205</v>
      </c>
      <c r="AT147" s="20" t="s">
        <v>202</v>
      </c>
      <c r="AU147" s="20" t="s">
        <v>129</v>
      </c>
      <c r="AY147" s="20" t="s">
        <v>150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20" t="s">
        <v>129</v>
      </c>
      <c r="BK147" s="140">
        <f>ROUND(L147*K147,2)</f>
        <v>0</v>
      </c>
      <c r="BL147" s="20" t="s">
        <v>175</v>
      </c>
      <c r="BM147" s="20" t="s">
        <v>306</v>
      </c>
    </row>
    <row r="148" spans="2:65" s="1" customFormat="1" ht="16.5" customHeight="1">
      <c r="B148" s="44"/>
      <c r="C148" s="217" t="s">
        <v>307</v>
      </c>
      <c r="D148" s="217" t="s">
        <v>151</v>
      </c>
      <c r="E148" s="218" t="s">
        <v>308</v>
      </c>
      <c r="F148" s="219" t="s">
        <v>309</v>
      </c>
      <c r="G148" s="219"/>
      <c r="H148" s="219"/>
      <c r="I148" s="219"/>
      <c r="J148" s="220" t="s">
        <v>210</v>
      </c>
      <c r="K148" s="221">
        <v>24.2</v>
      </c>
      <c r="L148" s="222">
        <v>0</v>
      </c>
      <c r="M148" s="223"/>
      <c r="N148" s="224">
        <f>ROUND(L148*K148,2)</f>
        <v>0</v>
      </c>
      <c r="O148" s="224"/>
      <c r="P148" s="224"/>
      <c r="Q148" s="224"/>
      <c r="R148" s="46"/>
      <c r="T148" s="225" t="s">
        <v>22</v>
      </c>
      <c r="U148" s="54" t="s">
        <v>44</v>
      </c>
      <c r="V148" s="45"/>
      <c r="W148" s="226">
        <f>V148*K148</f>
        <v>0</v>
      </c>
      <c r="X148" s="226">
        <v>0</v>
      </c>
      <c r="Y148" s="226">
        <f>X148*K148</f>
        <v>0</v>
      </c>
      <c r="Z148" s="226">
        <v>0.0003</v>
      </c>
      <c r="AA148" s="227">
        <f>Z148*K148</f>
        <v>0.007259999999999999</v>
      </c>
      <c r="AR148" s="20" t="s">
        <v>175</v>
      </c>
      <c r="AT148" s="20" t="s">
        <v>151</v>
      </c>
      <c r="AU148" s="20" t="s">
        <v>129</v>
      </c>
      <c r="AY148" s="20" t="s">
        <v>150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20" t="s">
        <v>129</v>
      </c>
      <c r="BK148" s="140">
        <f>ROUND(L148*K148,2)</f>
        <v>0</v>
      </c>
      <c r="BL148" s="20" t="s">
        <v>175</v>
      </c>
      <c r="BM148" s="20" t="s">
        <v>310</v>
      </c>
    </row>
    <row r="149" spans="2:65" s="1" customFormat="1" ht="16.5" customHeight="1">
      <c r="B149" s="44"/>
      <c r="C149" s="217" t="s">
        <v>311</v>
      </c>
      <c r="D149" s="217" t="s">
        <v>151</v>
      </c>
      <c r="E149" s="218" t="s">
        <v>312</v>
      </c>
      <c r="F149" s="219" t="s">
        <v>313</v>
      </c>
      <c r="G149" s="219"/>
      <c r="H149" s="219"/>
      <c r="I149" s="219"/>
      <c r="J149" s="220" t="s">
        <v>210</v>
      </c>
      <c r="K149" s="221">
        <v>24.2</v>
      </c>
      <c r="L149" s="222">
        <v>0</v>
      </c>
      <c r="M149" s="223"/>
      <c r="N149" s="224">
        <f>ROUND(L149*K149,2)</f>
        <v>0</v>
      </c>
      <c r="O149" s="224"/>
      <c r="P149" s="224"/>
      <c r="Q149" s="224"/>
      <c r="R149" s="46"/>
      <c r="T149" s="225" t="s">
        <v>22</v>
      </c>
      <c r="U149" s="54" t="s">
        <v>44</v>
      </c>
      <c r="V149" s="45"/>
      <c r="W149" s="226">
        <f>V149*K149</f>
        <v>0</v>
      </c>
      <c r="X149" s="226">
        <v>0</v>
      </c>
      <c r="Y149" s="226">
        <f>X149*K149</f>
        <v>0</v>
      </c>
      <c r="Z149" s="226">
        <v>0</v>
      </c>
      <c r="AA149" s="227">
        <f>Z149*K149</f>
        <v>0</v>
      </c>
      <c r="AR149" s="20" t="s">
        <v>175</v>
      </c>
      <c r="AT149" s="20" t="s">
        <v>151</v>
      </c>
      <c r="AU149" s="20" t="s">
        <v>129</v>
      </c>
      <c r="AY149" s="20" t="s">
        <v>150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20" t="s">
        <v>129</v>
      </c>
      <c r="BK149" s="140">
        <f>ROUND(L149*K149,2)</f>
        <v>0</v>
      </c>
      <c r="BL149" s="20" t="s">
        <v>175</v>
      </c>
      <c r="BM149" s="20" t="s">
        <v>314</v>
      </c>
    </row>
    <row r="150" spans="2:65" s="1" customFormat="1" ht="25.5" customHeight="1">
      <c r="B150" s="44"/>
      <c r="C150" s="232" t="s">
        <v>315</v>
      </c>
      <c r="D150" s="232" t="s">
        <v>202</v>
      </c>
      <c r="E150" s="233" t="s">
        <v>316</v>
      </c>
      <c r="F150" s="234" t="s">
        <v>317</v>
      </c>
      <c r="G150" s="234"/>
      <c r="H150" s="234"/>
      <c r="I150" s="234"/>
      <c r="J150" s="235" t="s">
        <v>210</v>
      </c>
      <c r="K150" s="236">
        <v>24.684</v>
      </c>
      <c r="L150" s="237">
        <v>0</v>
      </c>
      <c r="M150" s="238"/>
      <c r="N150" s="239">
        <f>ROUND(L150*K150,2)</f>
        <v>0</v>
      </c>
      <c r="O150" s="224"/>
      <c r="P150" s="224"/>
      <c r="Q150" s="224"/>
      <c r="R150" s="46"/>
      <c r="T150" s="225" t="s">
        <v>22</v>
      </c>
      <c r="U150" s="54" t="s">
        <v>44</v>
      </c>
      <c r="V150" s="45"/>
      <c r="W150" s="226">
        <f>V150*K150</f>
        <v>0</v>
      </c>
      <c r="X150" s="226">
        <v>0.00025</v>
      </c>
      <c r="Y150" s="226">
        <f>X150*K150</f>
        <v>0.006171</v>
      </c>
      <c r="Z150" s="226">
        <v>0</v>
      </c>
      <c r="AA150" s="227">
        <f>Z150*K150</f>
        <v>0</v>
      </c>
      <c r="AR150" s="20" t="s">
        <v>205</v>
      </c>
      <c r="AT150" s="20" t="s">
        <v>202</v>
      </c>
      <c r="AU150" s="20" t="s">
        <v>129</v>
      </c>
      <c r="AY150" s="20" t="s">
        <v>150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20" t="s">
        <v>129</v>
      </c>
      <c r="BK150" s="140">
        <f>ROUND(L150*K150,2)</f>
        <v>0</v>
      </c>
      <c r="BL150" s="20" t="s">
        <v>175</v>
      </c>
      <c r="BM150" s="20" t="s">
        <v>318</v>
      </c>
    </row>
    <row r="151" spans="2:65" s="1" customFormat="1" ht="25.5" customHeight="1">
      <c r="B151" s="44"/>
      <c r="C151" s="217" t="s">
        <v>319</v>
      </c>
      <c r="D151" s="217" t="s">
        <v>151</v>
      </c>
      <c r="E151" s="218" t="s">
        <v>238</v>
      </c>
      <c r="F151" s="219" t="s">
        <v>239</v>
      </c>
      <c r="G151" s="219"/>
      <c r="H151" s="219"/>
      <c r="I151" s="219"/>
      <c r="J151" s="220" t="s">
        <v>240</v>
      </c>
      <c r="K151" s="240">
        <v>0</v>
      </c>
      <c r="L151" s="222">
        <v>0</v>
      </c>
      <c r="M151" s="223"/>
      <c r="N151" s="224">
        <f>ROUND(L151*K151,2)</f>
        <v>0</v>
      </c>
      <c r="O151" s="224"/>
      <c r="P151" s="224"/>
      <c r="Q151" s="224"/>
      <c r="R151" s="46"/>
      <c r="T151" s="225" t="s">
        <v>22</v>
      </c>
      <c r="U151" s="54" t="s">
        <v>44</v>
      </c>
      <c r="V151" s="45"/>
      <c r="W151" s="226">
        <f>V151*K151</f>
        <v>0</v>
      </c>
      <c r="X151" s="226">
        <v>0</v>
      </c>
      <c r="Y151" s="226">
        <f>X151*K151</f>
        <v>0</v>
      </c>
      <c r="Z151" s="226">
        <v>0</v>
      </c>
      <c r="AA151" s="227">
        <f>Z151*K151</f>
        <v>0</v>
      </c>
      <c r="AR151" s="20" t="s">
        <v>175</v>
      </c>
      <c r="AT151" s="20" t="s">
        <v>151</v>
      </c>
      <c r="AU151" s="20" t="s">
        <v>129</v>
      </c>
      <c r="AY151" s="20" t="s">
        <v>150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20" t="s">
        <v>129</v>
      </c>
      <c r="BK151" s="140">
        <f>ROUND(L151*K151,2)</f>
        <v>0</v>
      </c>
      <c r="BL151" s="20" t="s">
        <v>175</v>
      </c>
      <c r="BM151" s="20" t="s">
        <v>320</v>
      </c>
    </row>
    <row r="152" spans="2:63" s="1" customFormat="1" ht="49.9" customHeight="1">
      <c r="B152" s="44"/>
      <c r="C152" s="45"/>
      <c r="D152" s="206" t="s">
        <v>242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241">
        <f>BK152</f>
        <v>0</v>
      </c>
      <c r="O152" s="242"/>
      <c r="P152" s="242"/>
      <c r="Q152" s="242"/>
      <c r="R152" s="46"/>
      <c r="T152" s="188"/>
      <c r="U152" s="45"/>
      <c r="V152" s="45"/>
      <c r="W152" s="45"/>
      <c r="X152" s="45"/>
      <c r="Y152" s="45"/>
      <c r="Z152" s="45"/>
      <c r="AA152" s="98"/>
      <c r="AT152" s="20" t="s">
        <v>76</v>
      </c>
      <c r="AU152" s="20" t="s">
        <v>77</v>
      </c>
      <c r="AY152" s="20" t="s">
        <v>243</v>
      </c>
      <c r="BK152" s="140">
        <f>SUM(BK153:BK154)</f>
        <v>0</v>
      </c>
    </row>
    <row r="153" spans="2:63" s="1" customFormat="1" ht="22.3" customHeight="1">
      <c r="B153" s="44"/>
      <c r="C153" s="243" t="s">
        <v>22</v>
      </c>
      <c r="D153" s="243" t="s">
        <v>151</v>
      </c>
      <c r="E153" s="244" t="s">
        <v>22</v>
      </c>
      <c r="F153" s="245" t="s">
        <v>22</v>
      </c>
      <c r="G153" s="245"/>
      <c r="H153" s="245"/>
      <c r="I153" s="245"/>
      <c r="J153" s="246" t="s">
        <v>22</v>
      </c>
      <c r="K153" s="240"/>
      <c r="L153" s="222"/>
      <c r="M153" s="224"/>
      <c r="N153" s="224">
        <f>BK153</f>
        <v>0</v>
      </c>
      <c r="O153" s="224"/>
      <c r="P153" s="224"/>
      <c r="Q153" s="224"/>
      <c r="R153" s="46"/>
      <c r="T153" s="225" t="s">
        <v>22</v>
      </c>
      <c r="U153" s="247" t="s">
        <v>44</v>
      </c>
      <c r="V153" s="45"/>
      <c r="W153" s="45"/>
      <c r="X153" s="45"/>
      <c r="Y153" s="45"/>
      <c r="Z153" s="45"/>
      <c r="AA153" s="98"/>
      <c r="AT153" s="20" t="s">
        <v>243</v>
      </c>
      <c r="AU153" s="20" t="s">
        <v>85</v>
      </c>
      <c r="AY153" s="20" t="s">
        <v>243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20" t="s">
        <v>129</v>
      </c>
      <c r="BK153" s="140">
        <f>L153*K153</f>
        <v>0</v>
      </c>
    </row>
    <row r="154" spans="2:63" s="1" customFormat="1" ht="22.3" customHeight="1">
      <c r="B154" s="44"/>
      <c r="C154" s="243" t="s">
        <v>22</v>
      </c>
      <c r="D154" s="243" t="s">
        <v>151</v>
      </c>
      <c r="E154" s="244" t="s">
        <v>22</v>
      </c>
      <c r="F154" s="245" t="s">
        <v>22</v>
      </c>
      <c r="G154" s="245"/>
      <c r="H154" s="245"/>
      <c r="I154" s="245"/>
      <c r="J154" s="246" t="s">
        <v>22</v>
      </c>
      <c r="K154" s="240"/>
      <c r="L154" s="222"/>
      <c r="M154" s="224"/>
      <c r="N154" s="224">
        <f>BK154</f>
        <v>0</v>
      </c>
      <c r="O154" s="224"/>
      <c r="P154" s="224"/>
      <c r="Q154" s="224"/>
      <c r="R154" s="46"/>
      <c r="T154" s="225" t="s">
        <v>22</v>
      </c>
      <c r="U154" s="247" t="s">
        <v>44</v>
      </c>
      <c r="V154" s="70"/>
      <c r="W154" s="70"/>
      <c r="X154" s="70"/>
      <c r="Y154" s="70"/>
      <c r="Z154" s="70"/>
      <c r="AA154" s="72"/>
      <c r="AT154" s="20" t="s">
        <v>243</v>
      </c>
      <c r="AU154" s="20" t="s">
        <v>85</v>
      </c>
      <c r="AY154" s="20" t="s">
        <v>243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20" t="s">
        <v>129</v>
      </c>
      <c r="BK154" s="140">
        <f>L154*K154</f>
        <v>0</v>
      </c>
    </row>
    <row r="155" spans="2:18" s="1" customFormat="1" ht="6.95" customHeight="1"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</row>
  </sheetData>
  <sheetProtection password="CC35" sheet="1" objects="1" scenarios="1" formatColumns="0" formatRows="0"/>
  <mergeCells count="160">
    <mergeCell ref="F147:I147"/>
    <mergeCell ref="F146:I146"/>
    <mergeCell ref="F148:I148"/>
    <mergeCell ref="F149:I149"/>
    <mergeCell ref="F150:I150"/>
    <mergeCell ref="F151:I151"/>
    <mergeCell ref="F153:I153"/>
    <mergeCell ref="F154:I154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M114:P114"/>
    <mergeCell ref="F111:P111"/>
    <mergeCell ref="F112:P112"/>
    <mergeCell ref="M116:Q116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L126:M126"/>
    <mergeCell ref="N126:Q126"/>
    <mergeCell ref="F126:I126"/>
    <mergeCell ref="N133:Q133"/>
    <mergeCell ref="N127:Q127"/>
    <mergeCell ref="N128:Q128"/>
    <mergeCell ref="L151:M151"/>
    <mergeCell ref="L150:M150"/>
    <mergeCell ref="L153:M153"/>
    <mergeCell ref="L154:M154"/>
    <mergeCell ref="F129:I129"/>
    <mergeCell ref="F130:I130"/>
    <mergeCell ref="L129:M129"/>
    <mergeCell ref="N129:Q129"/>
    <mergeCell ref="L130:M130"/>
    <mergeCell ref="N130:Q130"/>
    <mergeCell ref="N131:Q131"/>
    <mergeCell ref="N132:Q132"/>
    <mergeCell ref="N146:Q146"/>
    <mergeCell ref="N145:Q145"/>
    <mergeCell ref="N147:Q147"/>
    <mergeCell ref="N148:Q148"/>
    <mergeCell ref="N149:Q149"/>
    <mergeCell ref="N150:Q150"/>
    <mergeCell ref="N151:Q151"/>
    <mergeCell ref="N153:Q153"/>
    <mergeCell ref="N154:Q154"/>
    <mergeCell ref="N152:Q152"/>
    <mergeCell ref="L131:M131"/>
    <mergeCell ref="L132:M132"/>
    <mergeCell ref="L133:M133"/>
    <mergeCell ref="L134:M134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F131:I131"/>
    <mergeCell ref="F134:I134"/>
    <mergeCell ref="F132:I132"/>
    <mergeCell ref="F133:I133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35:M135"/>
    <mergeCell ref="L140:M140"/>
    <mergeCell ref="L136:M136"/>
    <mergeCell ref="L137:M137"/>
    <mergeCell ref="L138:M138"/>
    <mergeCell ref="L139:M139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53:D155">
      <formula1>"K, M"</formula1>
    </dataValidation>
    <dataValidation type="list" allowBlank="1" showInputMessage="1" showErrorMessage="1" error="Povoleny jsou hodnoty základní, snížená, zákl. přenesená, sníž. přenesená, nulová." sqref="U153:U15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1"/>
      <c r="B1" s="11"/>
      <c r="C1" s="11"/>
      <c r="D1" s="12" t="s">
        <v>1</v>
      </c>
      <c r="E1" s="11"/>
      <c r="F1" s="13" t="s">
        <v>105</v>
      </c>
      <c r="G1" s="13"/>
      <c r="H1" s="152" t="s">
        <v>106</v>
      </c>
      <c r="I1" s="152"/>
      <c r="J1" s="152"/>
      <c r="K1" s="152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51"/>
      <c r="V1" s="15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85</v>
      </c>
    </row>
    <row r="4" spans="2:46" ht="36.95" customHeight="1">
      <c r="B4" s="24"/>
      <c r="C4" s="25" t="s">
        <v>110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19</v>
      </c>
      <c r="E6" s="29"/>
      <c r="F6" s="153" t="str">
        <f>'Rekapitulace stavby'!K6</f>
        <v>Oprava vinylových podlah budovy č.p. 40 DS Vojkov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111</v>
      </c>
      <c r="E7" s="45"/>
      <c r="F7" s="34" t="s">
        <v>321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21</v>
      </c>
      <c r="E8" s="45"/>
      <c r="F8" s="31" t="s">
        <v>22</v>
      </c>
      <c r="G8" s="45"/>
      <c r="H8" s="45"/>
      <c r="I8" s="45"/>
      <c r="J8" s="45"/>
      <c r="K8" s="45"/>
      <c r="L8" s="45"/>
      <c r="M8" s="36" t="s">
        <v>23</v>
      </c>
      <c r="N8" s="45"/>
      <c r="O8" s="31" t="s">
        <v>22</v>
      </c>
      <c r="P8" s="45"/>
      <c r="Q8" s="45"/>
      <c r="R8" s="46"/>
    </row>
    <row r="9" spans="2:18" s="1" customFormat="1" ht="14.4" customHeight="1">
      <c r="B9" s="44"/>
      <c r="C9" s="45"/>
      <c r="D9" s="36" t="s">
        <v>24</v>
      </c>
      <c r="E9" s="45"/>
      <c r="F9" s="31" t="s">
        <v>17</v>
      </c>
      <c r="G9" s="45"/>
      <c r="H9" s="45"/>
      <c r="I9" s="45"/>
      <c r="J9" s="45"/>
      <c r="K9" s="45"/>
      <c r="L9" s="45"/>
      <c r="M9" s="36" t="s">
        <v>25</v>
      </c>
      <c r="N9" s="45"/>
      <c r="O9" s="154" t="str">
        <f>'Rekapitulace stavby'!AN8</f>
        <v>19. 9. 2018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27</v>
      </c>
      <c r="E11" s="45"/>
      <c r="F11" s="45"/>
      <c r="G11" s="45"/>
      <c r="H11" s="45"/>
      <c r="I11" s="45"/>
      <c r="J11" s="45"/>
      <c r="K11" s="45"/>
      <c r="L11" s="45"/>
      <c r="M11" s="36" t="s">
        <v>28</v>
      </c>
      <c r="N11" s="45"/>
      <c r="O11" s="31" t="s">
        <v>22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29</v>
      </c>
      <c r="F12" s="45"/>
      <c r="G12" s="45"/>
      <c r="H12" s="45"/>
      <c r="I12" s="45"/>
      <c r="J12" s="45"/>
      <c r="K12" s="45"/>
      <c r="L12" s="45"/>
      <c r="M12" s="36" t="s">
        <v>30</v>
      </c>
      <c r="N12" s="45"/>
      <c r="O12" s="31" t="s">
        <v>22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31</v>
      </c>
      <c r="E14" s="45"/>
      <c r="F14" s="45"/>
      <c r="G14" s="45"/>
      <c r="H14" s="45"/>
      <c r="I14" s="45"/>
      <c r="J14" s="45"/>
      <c r="K14" s="45"/>
      <c r="L14" s="45"/>
      <c r="M14" s="36" t="s">
        <v>28</v>
      </c>
      <c r="N14" s="45"/>
      <c r="O14" s="37" t="s">
        <v>22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">
        <v>113</v>
      </c>
      <c r="F15" s="155"/>
      <c r="G15" s="155"/>
      <c r="H15" s="155"/>
      <c r="I15" s="155"/>
      <c r="J15" s="155"/>
      <c r="K15" s="155"/>
      <c r="L15" s="155"/>
      <c r="M15" s="36" t="s">
        <v>30</v>
      </c>
      <c r="N15" s="45"/>
      <c r="O15" s="37" t="s">
        <v>22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33</v>
      </c>
      <c r="E17" s="45"/>
      <c r="F17" s="45"/>
      <c r="G17" s="45"/>
      <c r="H17" s="45"/>
      <c r="I17" s="45"/>
      <c r="J17" s="45"/>
      <c r="K17" s="45"/>
      <c r="L17" s="45"/>
      <c r="M17" s="36" t="s">
        <v>28</v>
      </c>
      <c r="N17" s="45"/>
      <c r="O17" s="31" t="str">
        <f>IF('Rekapitulace stavby'!AN16="","",'Rekapitulace stavby'!AN16)</f>
        <v/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tr">
        <f>IF('Rekapitulace stavby'!E17="","",'Rekapitulace stavby'!E17)</f>
        <v xml:space="preserve"> </v>
      </c>
      <c r="F18" s="45"/>
      <c r="G18" s="45"/>
      <c r="H18" s="45"/>
      <c r="I18" s="45"/>
      <c r="J18" s="45"/>
      <c r="K18" s="45"/>
      <c r="L18" s="45"/>
      <c r="M18" s="36" t="s">
        <v>30</v>
      </c>
      <c r="N18" s="45"/>
      <c r="O18" s="31" t="str">
        <f>IF('Rekapitulace stavby'!AN17="","",'Rekapitulace stavby'!AN17)</f>
        <v/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36</v>
      </c>
      <c r="E20" s="45"/>
      <c r="F20" s="45"/>
      <c r="G20" s="45"/>
      <c r="H20" s="45"/>
      <c r="I20" s="45"/>
      <c r="J20" s="45"/>
      <c r="K20" s="45"/>
      <c r="L20" s="45"/>
      <c r="M20" s="36" t="s">
        <v>28</v>
      </c>
      <c r="N20" s="45"/>
      <c r="O20" s="31" t="str">
        <f>IF('Rekapitulace stavby'!AN19="","",'Rekapitulace stavby'!AN19)</f>
        <v/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tr">
        <f>IF('Rekapitulace stavby'!E20="","",'Rekapitulace stavby'!E20)</f>
        <v xml:space="preserve"> </v>
      </c>
      <c r="F21" s="45"/>
      <c r="G21" s="45"/>
      <c r="H21" s="45"/>
      <c r="I21" s="45"/>
      <c r="J21" s="45"/>
      <c r="K21" s="45"/>
      <c r="L21" s="45"/>
      <c r="M21" s="36" t="s">
        <v>30</v>
      </c>
      <c r="N21" s="45"/>
      <c r="O21" s="31" t="str">
        <f>IF('Rekapitulace stavby'!AN20="","",'Rekapitulace stavby'!AN20)</f>
        <v/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22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6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N94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7" t="s">
        <v>40</v>
      </c>
      <c r="E30" s="45"/>
      <c r="F30" s="45"/>
      <c r="G30" s="45"/>
      <c r="H30" s="45"/>
      <c r="I30" s="45"/>
      <c r="J30" s="45"/>
      <c r="K30" s="45"/>
      <c r="L30" s="45"/>
      <c r="M30" s="158">
        <f>ROUND(M27+M28,2)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41</v>
      </c>
      <c r="E32" s="52" t="s">
        <v>42</v>
      </c>
      <c r="F32" s="53">
        <v>0.21</v>
      </c>
      <c r="G32" s="159" t="s">
        <v>43</v>
      </c>
      <c r="H32" s="160">
        <f>ROUND((((SUM(BE94:BE101)+SUM(BE119:BE132))+SUM(BE134:BE135))),2)</f>
        <v>0</v>
      </c>
      <c r="I32" s="45"/>
      <c r="J32" s="45"/>
      <c r="K32" s="45"/>
      <c r="L32" s="45"/>
      <c r="M32" s="160">
        <f>ROUND(((ROUND((SUM(BE94:BE101)+SUM(BE119:BE132)),2)*F32)+SUM(BE134:BE135)*F32),2)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44</v>
      </c>
      <c r="F33" s="53">
        <v>0.15</v>
      </c>
      <c r="G33" s="159" t="s">
        <v>43</v>
      </c>
      <c r="H33" s="160">
        <f>ROUND((((SUM(BF94:BF101)+SUM(BF119:BF132))+SUM(BF134:BF135))),2)</f>
        <v>0</v>
      </c>
      <c r="I33" s="45"/>
      <c r="J33" s="45"/>
      <c r="K33" s="45"/>
      <c r="L33" s="45"/>
      <c r="M33" s="160">
        <f>ROUND(((ROUND((SUM(BF94:BF101)+SUM(BF119:BF132)),2)*F33)+SUM(BF134:BF135)*F33),2)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45</v>
      </c>
      <c r="F34" s="53">
        <v>0.21</v>
      </c>
      <c r="G34" s="159" t="s">
        <v>43</v>
      </c>
      <c r="H34" s="160">
        <f>ROUND((((SUM(BG94:BG101)+SUM(BG119:BG132))+SUM(BG134:BG135))),2)</f>
        <v>0</v>
      </c>
      <c r="I34" s="45"/>
      <c r="J34" s="45"/>
      <c r="K34" s="45"/>
      <c r="L34" s="45"/>
      <c r="M34" s="160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46</v>
      </c>
      <c r="F35" s="53">
        <v>0.15</v>
      </c>
      <c r="G35" s="159" t="s">
        <v>43</v>
      </c>
      <c r="H35" s="160">
        <f>ROUND((((SUM(BH94:BH101)+SUM(BH119:BH132))+SUM(BH134:BH135))),2)</f>
        <v>0</v>
      </c>
      <c r="I35" s="45"/>
      <c r="J35" s="45"/>
      <c r="K35" s="45"/>
      <c r="L35" s="45"/>
      <c r="M35" s="160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47</v>
      </c>
      <c r="F36" s="53">
        <v>0</v>
      </c>
      <c r="G36" s="159" t="s">
        <v>43</v>
      </c>
      <c r="H36" s="160">
        <f>ROUND((((SUM(BI94:BI101)+SUM(BI119:BI132))+SUM(BI134:BI135))),2)</f>
        <v>0</v>
      </c>
      <c r="I36" s="45"/>
      <c r="J36" s="45"/>
      <c r="K36" s="45"/>
      <c r="L36" s="45"/>
      <c r="M36" s="160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9"/>
      <c r="D38" s="161" t="s">
        <v>48</v>
      </c>
      <c r="E38" s="101"/>
      <c r="F38" s="101"/>
      <c r="G38" s="162" t="s">
        <v>49</v>
      </c>
      <c r="H38" s="163" t="s">
        <v>50</v>
      </c>
      <c r="I38" s="101"/>
      <c r="J38" s="101"/>
      <c r="K38" s="101"/>
      <c r="L38" s="164">
        <f>SUM(M30:M36)</f>
        <v>0</v>
      </c>
      <c r="M38" s="164"/>
      <c r="N38" s="164"/>
      <c r="O38" s="164"/>
      <c r="P38" s="165"/>
      <c r="Q38" s="149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51</v>
      </c>
      <c r="E50" s="65"/>
      <c r="F50" s="65"/>
      <c r="G50" s="65"/>
      <c r="H50" s="66"/>
      <c r="I50" s="45"/>
      <c r="J50" s="64" t="s">
        <v>52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53</v>
      </c>
      <c r="E59" s="70"/>
      <c r="F59" s="70"/>
      <c r="G59" s="71" t="s">
        <v>54</v>
      </c>
      <c r="H59" s="72"/>
      <c r="I59" s="45"/>
      <c r="J59" s="69" t="s">
        <v>53</v>
      </c>
      <c r="K59" s="70"/>
      <c r="L59" s="70"/>
      <c r="M59" s="70"/>
      <c r="N59" s="71" t="s">
        <v>54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55</v>
      </c>
      <c r="E61" s="65"/>
      <c r="F61" s="65"/>
      <c r="G61" s="65"/>
      <c r="H61" s="66"/>
      <c r="I61" s="45"/>
      <c r="J61" s="64" t="s">
        <v>56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53</v>
      </c>
      <c r="E70" s="70"/>
      <c r="F70" s="70"/>
      <c r="G70" s="71" t="s">
        <v>54</v>
      </c>
      <c r="H70" s="72"/>
      <c r="I70" s="45"/>
      <c r="J70" s="69" t="s">
        <v>53</v>
      </c>
      <c r="K70" s="70"/>
      <c r="L70" s="70"/>
      <c r="M70" s="70"/>
      <c r="N70" s="71" t="s">
        <v>54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8"/>
    </row>
    <row r="76" spans="2:21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9"/>
      <c r="U76" s="169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9"/>
      <c r="U77" s="169"/>
    </row>
    <row r="78" spans="2:21" s="1" customFormat="1" ht="30" customHeight="1">
      <c r="B78" s="44"/>
      <c r="C78" s="36" t="s">
        <v>19</v>
      </c>
      <c r="D78" s="45"/>
      <c r="E78" s="45"/>
      <c r="F78" s="153" t="str">
        <f>F6</f>
        <v>Oprava vinylových podlah budovy č.p. 40 DS Vojkov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  <c r="T78" s="169"/>
      <c r="U78" s="169"/>
    </row>
    <row r="79" spans="2:21" s="1" customFormat="1" ht="36.95" customHeight="1">
      <c r="B79" s="44"/>
      <c r="C79" s="83" t="s">
        <v>111</v>
      </c>
      <c r="D79" s="45"/>
      <c r="E79" s="45"/>
      <c r="F79" s="85" t="str">
        <f>F7</f>
        <v>Vojkov - Pokoje - DS Vojkov - pokoje 2,11,12,29,23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9"/>
      <c r="U79" s="169"/>
    </row>
    <row r="80" spans="2:21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T80" s="169"/>
      <c r="U80" s="169"/>
    </row>
    <row r="81" spans="2:21" s="1" customFormat="1" ht="18" customHeight="1">
      <c r="B81" s="44"/>
      <c r="C81" s="36" t="s">
        <v>24</v>
      </c>
      <c r="D81" s="45"/>
      <c r="E81" s="45"/>
      <c r="F81" s="31" t="str">
        <f>F9</f>
        <v>Vojkov</v>
      </c>
      <c r="G81" s="45"/>
      <c r="H81" s="45"/>
      <c r="I81" s="45"/>
      <c r="J81" s="45"/>
      <c r="K81" s="36" t="s">
        <v>25</v>
      </c>
      <c r="L81" s="45"/>
      <c r="M81" s="88" t="str">
        <f>IF(O9="","",O9)</f>
        <v>19. 9. 2018</v>
      </c>
      <c r="N81" s="88"/>
      <c r="O81" s="88"/>
      <c r="P81" s="88"/>
      <c r="Q81" s="45"/>
      <c r="R81" s="46"/>
      <c r="T81" s="169"/>
      <c r="U81" s="169"/>
    </row>
    <row r="82" spans="2:21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T82" s="169"/>
      <c r="U82" s="169"/>
    </row>
    <row r="83" spans="2:21" s="1" customFormat="1" ht="13.5">
      <c r="B83" s="44"/>
      <c r="C83" s="36" t="s">
        <v>27</v>
      </c>
      <c r="D83" s="45"/>
      <c r="E83" s="45"/>
      <c r="F83" s="31" t="str">
        <f>E12</f>
        <v>DS Vojkov</v>
      </c>
      <c r="G83" s="45"/>
      <c r="H83" s="45"/>
      <c r="I83" s="45"/>
      <c r="J83" s="45"/>
      <c r="K83" s="36" t="s">
        <v>33</v>
      </c>
      <c r="L83" s="45"/>
      <c r="M83" s="31" t="str">
        <f>E18</f>
        <v xml:space="preserve"> </v>
      </c>
      <c r="N83" s="31"/>
      <c r="O83" s="31"/>
      <c r="P83" s="31"/>
      <c r="Q83" s="31"/>
      <c r="R83" s="46"/>
      <c r="T83" s="169"/>
      <c r="U83" s="169"/>
    </row>
    <row r="84" spans="2:21" s="1" customFormat="1" ht="14.4" customHeight="1">
      <c r="B84" s="44"/>
      <c r="C84" s="36" t="s">
        <v>31</v>
      </c>
      <c r="D84" s="45"/>
      <c r="E84" s="45"/>
      <c r="F84" s="31" t="str">
        <f>IF(E15="","",E15)</f>
        <v>dle výběrového řízení</v>
      </c>
      <c r="G84" s="45"/>
      <c r="H84" s="45"/>
      <c r="I84" s="45"/>
      <c r="J84" s="45"/>
      <c r="K84" s="36" t="s">
        <v>36</v>
      </c>
      <c r="L84" s="45"/>
      <c r="M84" s="31" t="str">
        <f>E21</f>
        <v xml:space="preserve"> </v>
      </c>
      <c r="N84" s="31"/>
      <c r="O84" s="31"/>
      <c r="P84" s="31"/>
      <c r="Q84" s="31"/>
      <c r="R84" s="46"/>
      <c r="T84" s="169"/>
      <c r="U84" s="169"/>
    </row>
    <row r="85" spans="2:21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T85" s="169"/>
      <c r="U85" s="169"/>
    </row>
    <row r="86" spans="2:21" s="1" customFormat="1" ht="29.25" customHeight="1">
      <c r="B86" s="44"/>
      <c r="C86" s="170" t="s">
        <v>116</v>
      </c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 t="s">
        <v>117</v>
      </c>
      <c r="O86" s="149"/>
      <c r="P86" s="149"/>
      <c r="Q86" s="149"/>
      <c r="R86" s="46"/>
      <c r="T86" s="169"/>
      <c r="U86" s="169"/>
    </row>
    <row r="87" spans="2:21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T87" s="169"/>
      <c r="U87" s="169"/>
    </row>
    <row r="88" spans="2:47" s="1" customFormat="1" ht="29.25" customHeight="1">
      <c r="B88" s="44"/>
      <c r="C88" s="17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11">
        <f>N119</f>
        <v>0</v>
      </c>
      <c r="O88" s="172"/>
      <c r="P88" s="172"/>
      <c r="Q88" s="172"/>
      <c r="R88" s="46"/>
      <c r="T88" s="169"/>
      <c r="U88" s="169"/>
      <c r="AU88" s="20" t="s">
        <v>119</v>
      </c>
    </row>
    <row r="89" spans="2:21" s="6" customFormat="1" ht="24.95" customHeight="1">
      <c r="B89" s="173"/>
      <c r="C89" s="174"/>
      <c r="D89" s="175" t="s">
        <v>120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6">
        <f>N120</f>
        <v>0</v>
      </c>
      <c r="O89" s="174"/>
      <c r="P89" s="174"/>
      <c r="Q89" s="174"/>
      <c r="R89" s="177"/>
      <c r="T89" s="178"/>
      <c r="U89" s="178"/>
    </row>
    <row r="90" spans="2:21" s="6" customFormat="1" ht="24.95" customHeight="1">
      <c r="B90" s="173"/>
      <c r="C90" s="174"/>
      <c r="D90" s="175" t="s">
        <v>123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6">
        <f>N121</f>
        <v>0</v>
      </c>
      <c r="O90" s="174"/>
      <c r="P90" s="174"/>
      <c r="Q90" s="174"/>
      <c r="R90" s="177"/>
      <c r="T90" s="178"/>
      <c r="U90" s="178"/>
    </row>
    <row r="91" spans="2:21" s="7" customFormat="1" ht="19.9" customHeight="1">
      <c r="B91" s="179"/>
      <c r="C91" s="180"/>
      <c r="D91" s="134" t="s">
        <v>124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36">
        <f>N122</f>
        <v>0</v>
      </c>
      <c r="O91" s="180"/>
      <c r="P91" s="180"/>
      <c r="Q91" s="180"/>
      <c r="R91" s="181"/>
      <c r="T91" s="182"/>
      <c r="U91" s="182"/>
    </row>
    <row r="92" spans="2:21" s="6" customFormat="1" ht="21.8" customHeight="1">
      <c r="B92" s="173"/>
      <c r="C92" s="174"/>
      <c r="D92" s="175" t="s">
        <v>125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83">
        <f>N133</f>
        <v>0</v>
      </c>
      <c r="O92" s="174"/>
      <c r="P92" s="174"/>
      <c r="Q92" s="174"/>
      <c r="R92" s="177"/>
      <c r="T92" s="178"/>
      <c r="U92" s="178"/>
    </row>
    <row r="93" spans="2:21" s="1" customFormat="1" ht="21.8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6"/>
      <c r="T93" s="169"/>
      <c r="U93" s="169"/>
    </row>
    <row r="94" spans="2:21" s="1" customFormat="1" ht="29.25" customHeight="1">
      <c r="B94" s="44"/>
      <c r="C94" s="171" t="s">
        <v>126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72">
        <f>ROUND(N95+N96+N97+N98+N99+N100,2)</f>
        <v>0</v>
      </c>
      <c r="O94" s="184"/>
      <c r="P94" s="184"/>
      <c r="Q94" s="184"/>
      <c r="R94" s="46"/>
      <c r="T94" s="185"/>
      <c r="U94" s="186" t="s">
        <v>41</v>
      </c>
    </row>
    <row r="95" spans="2:65" s="1" customFormat="1" ht="18" customHeight="1">
      <c r="B95" s="44"/>
      <c r="C95" s="45"/>
      <c r="D95" s="141" t="s">
        <v>127</v>
      </c>
      <c r="E95" s="134"/>
      <c r="F95" s="134"/>
      <c r="G95" s="134"/>
      <c r="H95" s="134"/>
      <c r="I95" s="45"/>
      <c r="J95" s="45"/>
      <c r="K95" s="45"/>
      <c r="L95" s="45"/>
      <c r="M95" s="45"/>
      <c r="N95" s="135">
        <f>ROUND(N88*T95,2)</f>
        <v>0</v>
      </c>
      <c r="O95" s="136"/>
      <c r="P95" s="136"/>
      <c r="Q95" s="136"/>
      <c r="R95" s="46"/>
      <c r="S95" s="187"/>
      <c r="T95" s="188"/>
      <c r="U95" s="189" t="s">
        <v>44</v>
      </c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90" t="s">
        <v>128</v>
      </c>
      <c r="AZ95" s="187"/>
      <c r="BA95" s="187"/>
      <c r="BB95" s="187"/>
      <c r="BC95" s="187"/>
      <c r="BD95" s="187"/>
      <c r="BE95" s="191">
        <f>IF(U95="základní",N95,0)</f>
        <v>0</v>
      </c>
      <c r="BF95" s="191">
        <f>IF(U95="snížená",N95,0)</f>
        <v>0</v>
      </c>
      <c r="BG95" s="191">
        <f>IF(U95="zákl. přenesená",N95,0)</f>
        <v>0</v>
      </c>
      <c r="BH95" s="191">
        <f>IF(U95="sníž. přenesená",N95,0)</f>
        <v>0</v>
      </c>
      <c r="BI95" s="191">
        <f>IF(U95="nulová",N95,0)</f>
        <v>0</v>
      </c>
      <c r="BJ95" s="190" t="s">
        <v>129</v>
      </c>
      <c r="BK95" s="187"/>
      <c r="BL95" s="187"/>
      <c r="BM95" s="187"/>
    </row>
    <row r="96" spans="2:65" s="1" customFormat="1" ht="18" customHeight="1">
      <c r="B96" s="44"/>
      <c r="C96" s="45"/>
      <c r="D96" s="141" t="s">
        <v>130</v>
      </c>
      <c r="E96" s="134"/>
      <c r="F96" s="134"/>
      <c r="G96" s="134"/>
      <c r="H96" s="134"/>
      <c r="I96" s="45"/>
      <c r="J96" s="45"/>
      <c r="K96" s="45"/>
      <c r="L96" s="45"/>
      <c r="M96" s="45"/>
      <c r="N96" s="135">
        <f>ROUND(N88*T96,2)</f>
        <v>0</v>
      </c>
      <c r="O96" s="136"/>
      <c r="P96" s="136"/>
      <c r="Q96" s="136"/>
      <c r="R96" s="46"/>
      <c r="S96" s="187"/>
      <c r="T96" s="188"/>
      <c r="U96" s="189" t="s">
        <v>44</v>
      </c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90" t="s">
        <v>128</v>
      </c>
      <c r="AZ96" s="187"/>
      <c r="BA96" s="187"/>
      <c r="BB96" s="187"/>
      <c r="BC96" s="187"/>
      <c r="BD96" s="187"/>
      <c r="BE96" s="191">
        <f>IF(U96="základní",N96,0)</f>
        <v>0</v>
      </c>
      <c r="BF96" s="191">
        <f>IF(U96="snížená",N96,0)</f>
        <v>0</v>
      </c>
      <c r="BG96" s="191">
        <f>IF(U96="zákl. přenesená",N96,0)</f>
        <v>0</v>
      </c>
      <c r="BH96" s="191">
        <f>IF(U96="sníž. přenesená",N96,0)</f>
        <v>0</v>
      </c>
      <c r="BI96" s="191">
        <f>IF(U96="nulová",N96,0)</f>
        <v>0</v>
      </c>
      <c r="BJ96" s="190" t="s">
        <v>129</v>
      </c>
      <c r="BK96" s="187"/>
      <c r="BL96" s="187"/>
      <c r="BM96" s="187"/>
    </row>
    <row r="97" spans="2:65" s="1" customFormat="1" ht="18" customHeight="1">
      <c r="B97" s="44"/>
      <c r="C97" s="45"/>
      <c r="D97" s="141" t="s">
        <v>131</v>
      </c>
      <c r="E97" s="134"/>
      <c r="F97" s="134"/>
      <c r="G97" s="134"/>
      <c r="H97" s="134"/>
      <c r="I97" s="45"/>
      <c r="J97" s="45"/>
      <c r="K97" s="45"/>
      <c r="L97" s="45"/>
      <c r="M97" s="45"/>
      <c r="N97" s="135">
        <f>ROUND(N88*T97,2)</f>
        <v>0</v>
      </c>
      <c r="O97" s="136"/>
      <c r="P97" s="136"/>
      <c r="Q97" s="136"/>
      <c r="R97" s="46"/>
      <c r="S97" s="187"/>
      <c r="T97" s="188"/>
      <c r="U97" s="189" t="s">
        <v>44</v>
      </c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90" t="s">
        <v>128</v>
      </c>
      <c r="AZ97" s="187"/>
      <c r="BA97" s="187"/>
      <c r="BB97" s="187"/>
      <c r="BC97" s="187"/>
      <c r="BD97" s="187"/>
      <c r="BE97" s="191">
        <f>IF(U97="základní",N97,0)</f>
        <v>0</v>
      </c>
      <c r="BF97" s="191">
        <f>IF(U97="snížená",N97,0)</f>
        <v>0</v>
      </c>
      <c r="BG97" s="191">
        <f>IF(U97="zákl. přenesená",N97,0)</f>
        <v>0</v>
      </c>
      <c r="BH97" s="191">
        <f>IF(U97="sníž. přenesená",N97,0)</f>
        <v>0</v>
      </c>
      <c r="BI97" s="191">
        <f>IF(U97="nulová",N97,0)</f>
        <v>0</v>
      </c>
      <c r="BJ97" s="190" t="s">
        <v>129</v>
      </c>
      <c r="BK97" s="187"/>
      <c r="BL97" s="187"/>
      <c r="BM97" s="187"/>
    </row>
    <row r="98" spans="2:65" s="1" customFormat="1" ht="18" customHeight="1">
      <c r="B98" s="44"/>
      <c r="C98" s="45"/>
      <c r="D98" s="141" t="s">
        <v>132</v>
      </c>
      <c r="E98" s="134"/>
      <c r="F98" s="134"/>
      <c r="G98" s="134"/>
      <c r="H98" s="134"/>
      <c r="I98" s="45"/>
      <c r="J98" s="45"/>
      <c r="K98" s="45"/>
      <c r="L98" s="45"/>
      <c r="M98" s="45"/>
      <c r="N98" s="135">
        <f>ROUND(N88*T98,2)</f>
        <v>0</v>
      </c>
      <c r="O98" s="136"/>
      <c r="P98" s="136"/>
      <c r="Q98" s="136"/>
      <c r="R98" s="46"/>
      <c r="S98" s="187"/>
      <c r="T98" s="188"/>
      <c r="U98" s="189" t="s">
        <v>44</v>
      </c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90" t="s">
        <v>128</v>
      </c>
      <c r="AZ98" s="187"/>
      <c r="BA98" s="187"/>
      <c r="BB98" s="187"/>
      <c r="BC98" s="187"/>
      <c r="BD98" s="187"/>
      <c r="BE98" s="191">
        <f>IF(U98="základní",N98,0)</f>
        <v>0</v>
      </c>
      <c r="BF98" s="191">
        <f>IF(U98="snížená",N98,0)</f>
        <v>0</v>
      </c>
      <c r="BG98" s="191">
        <f>IF(U98="zákl. přenesená",N98,0)</f>
        <v>0</v>
      </c>
      <c r="BH98" s="191">
        <f>IF(U98="sníž. přenesená",N98,0)</f>
        <v>0</v>
      </c>
      <c r="BI98" s="191">
        <f>IF(U98="nulová",N98,0)</f>
        <v>0</v>
      </c>
      <c r="BJ98" s="190" t="s">
        <v>129</v>
      </c>
      <c r="BK98" s="187"/>
      <c r="BL98" s="187"/>
      <c r="BM98" s="187"/>
    </row>
    <row r="99" spans="2:65" s="1" customFormat="1" ht="18" customHeight="1">
      <c r="B99" s="44"/>
      <c r="C99" s="45"/>
      <c r="D99" s="141" t="s">
        <v>133</v>
      </c>
      <c r="E99" s="134"/>
      <c r="F99" s="134"/>
      <c r="G99" s="134"/>
      <c r="H99" s="134"/>
      <c r="I99" s="45"/>
      <c r="J99" s="45"/>
      <c r="K99" s="45"/>
      <c r="L99" s="45"/>
      <c r="M99" s="45"/>
      <c r="N99" s="135">
        <f>ROUND(N88*T99,2)</f>
        <v>0</v>
      </c>
      <c r="O99" s="136"/>
      <c r="P99" s="136"/>
      <c r="Q99" s="136"/>
      <c r="R99" s="46"/>
      <c r="S99" s="187"/>
      <c r="T99" s="188"/>
      <c r="U99" s="189" t="s">
        <v>44</v>
      </c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90" t="s">
        <v>128</v>
      </c>
      <c r="AZ99" s="187"/>
      <c r="BA99" s="187"/>
      <c r="BB99" s="187"/>
      <c r="BC99" s="187"/>
      <c r="BD99" s="187"/>
      <c r="BE99" s="191">
        <f>IF(U99="základní",N99,0)</f>
        <v>0</v>
      </c>
      <c r="BF99" s="191">
        <f>IF(U99="snížená",N99,0)</f>
        <v>0</v>
      </c>
      <c r="BG99" s="191">
        <f>IF(U99="zákl. přenesená",N99,0)</f>
        <v>0</v>
      </c>
      <c r="BH99" s="191">
        <f>IF(U99="sníž. přenesená",N99,0)</f>
        <v>0</v>
      </c>
      <c r="BI99" s="191">
        <f>IF(U99="nulová",N99,0)</f>
        <v>0</v>
      </c>
      <c r="BJ99" s="190" t="s">
        <v>129</v>
      </c>
      <c r="BK99" s="187"/>
      <c r="BL99" s="187"/>
      <c r="BM99" s="187"/>
    </row>
    <row r="100" spans="2:65" s="1" customFormat="1" ht="18" customHeight="1">
      <c r="B100" s="44"/>
      <c r="C100" s="45"/>
      <c r="D100" s="134" t="s">
        <v>134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135">
        <f>ROUND(N88*T100,2)</f>
        <v>0</v>
      </c>
      <c r="O100" s="136"/>
      <c r="P100" s="136"/>
      <c r="Q100" s="136"/>
      <c r="R100" s="46"/>
      <c r="S100" s="187"/>
      <c r="T100" s="192"/>
      <c r="U100" s="193" t="s">
        <v>44</v>
      </c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90" t="s">
        <v>135</v>
      </c>
      <c r="AZ100" s="187"/>
      <c r="BA100" s="187"/>
      <c r="BB100" s="187"/>
      <c r="BC100" s="187"/>
      <c r="BD100" s="187"/>
      <c r="BE100" s="191">
        <f>IF(U100="základní",N100,0)</f>
        <v>0</v>
      </c>
      <c r="BF100" s="191">
        <f>IF(U100="snížená",N100,0)</f>
        <v>0</v>
      </c>
      <c r="BG100" s="191">
        <f>IF(U100="zákl. přenesená",N100,0)</f>
        <v>0</v>
      </c>
      <c r="BH100" s="191">
        <f>IF(U100="sníž. přenesená",N100,0)</f>
        <v>0</v>
      </c>
      <c r="BI100" s="191">
        <f>IF(U100="nulová",N100,0)</f>
        <v>0</v>
      </c>
      <c r="BJ100" s="190" t="s">
        <v>129</v>
      </c>
      <c r="BK100" s="187"/>
      <c r="BL100" s="187"/>
      <c r="BM100" s="187"/>
    </row>
    <row r="101" spans="2:21" s="1" customFormat="1" ht="13.5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  <c r="T101" s="169"/>
      <c r="U101" s="169"/>
    </row>
    <row r="102" spans="2:21" s="1" customFormat="1" ht="29.25" customHeight="1">
      <c r="B102" s="44"/>
      <c r="C102" s="148" t="s">
        <v>104</v>
      </c>
      <c r="D102" s="149"/>
      <c r="E102" s="149"/>
      <c r="F102" s="149"/>
      <c r="G102" s="149"/>
      <c r="H102" s="149"/>
      <c r="I102" s="149"/>
      <c r="J102" s="149"/>
      <c r="K102" s="149"/>
      <c r="L102" s="150">
        <f>ROUND(SUM(N88+N94),2)</f>
        <v>0</v>
      </c>
      <c r="M102" s="150"/>
      <c r="N102" s="150"/>
      <c r="O102" s="150"/>
      <c r="P102" s="150"/>
      <c r="Q102" s="150"/>
      <c r="R102" s="46"/>
      <c r="T102" s="169"/>
      <c r="U102" s="169"/>
    </row>
    <row r="103" spans="2:21" s="1" customFormat="1" ht="6.95" customHeight="1"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5"/>
      <c r="T103" s="169"/>
      <c r="U103" s="169"/>
    </row>
    <row r="107" spans="2:18" s="1" customFormat="1" ht="6.95" customHeight="1"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8"/>
    </row>
    <row r="108" spans="2:18" s="1" customFormat="1" ht="36.95" customHeight="1">
      <c r="B108" s="44"/>
      <c r="C108" s="25" t="s">
        <v>136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18" s="1" customFormat="1" ht="30" customHeight="1">
      <c r="B110" s="44"/>
      <c r="C110" s="36" t="s">
        <v>19</v>
      </c>
      <c r="D110" s="45"/>
      <c r="E110" s="45"/>
      <c r="F110" s="153" t="str">
        <f>F6</f>
        <v>Oprava vinylových podlah budovy č.p. 40 DS Vojkov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45"/>
      <c r="R110" s="46"/>
    </row>
    <row r="111" spans="2:18" s="1" customFormat="1" ht="36.95" customHeight="1">
      <c r="B111" s="44"/>
      <c r="C111" s="83" t="s">
        <v>111</v>
      </c>
      <c r="D111" s="45"/>
      <c r="E111" s="45"/>
      <c r="F111" s="85" t="str">
        <f>F7</f>
        <v>Vojkov - Pokoje - DS Vojkov - pokoje 2,11,12,29,23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18" customHeight="1">
      <c r="B113" s="44"/>
      <c r="C113" s="36" t="s">
        <v>24</v>
      </c>
      <c r="D113" s="45"/>
      <c r="E113" s="45"/>
      <c r="F113" s="31" t="str">
        <f>F9</f>
        <v>Vojkov</v>
      </c>
      <c r="G113" s="45"/>
      <c r="H113" s="45"/>
      <c r="I113" s="45"/>
      <c r="J113" s="45"/>
      <c r="K113" s="36" t="s">
        <v>25</v>
      </c>
      <c r="L113" s="45"/>
      <c r="M113" s="88" t="str">
        <f>IF(O9="","",O9)</f>
        <v>19. 9. 2018</v>
      </c>
      <c r="N113" s="88"/>
      <c r="O113" s="88"/>
      <c r="P113" s="88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13.5">
      <c r="B115" s="44"/>
      <c r="C115" s="36" t="s">
        <v>27</v>
      </c>
      <c r="D115" s="45"/>
      <c r="E115" s="45"/>
      <c r="F115" s="31" t="str">
        <f>E12</f>
        <v>DS Vojkov</v>
      </c>
      <c r="G115" s="45"/>
      <c r="H115" s="45"/>
      <c r="I115" s="45"/>
      <c r="J115" s="45"/>
      <c r="K115" s="36" t="s">
        <v>33</v>
      </c>
      <c r="L115" s="45"/>
      <c r="M115" s="31" t="str">
        <f>E18</f>
        <v xml:space="preserve"> </v>
      </c>
      <c r="N115" s="31"/>
      <c r="O115" s="31"/>
      <c r="P115" s="31"/>
      <c r="Q115" s="31"/>
      <c r="R115" s="46"/>
    </row>
    <row r="116" spans="2:18" s="1" customFormat="1" ht="14.4" customHeight="1">
      <c r="B116" s="44"/>
      <c r="C116" s="36" t="s">
        <v>31</v>
      </c>
      <c r="D116" s="45"/>
      <c r="E116" s="45"/>
      <c r="F116" s="31" t="str">
        <f>IF(E15="","",E15)</f>
        <v>dle výběrového řízení</v>
      </c>
      <c r="G116" s="45"/>
      <c r="H116" s="45"/>
      <c r="I116" s="45"/>
      <c r="J116" s="45"/>
      <c r="K116" s="36" t="s">
        <v>36</v>
      </c>
      <c r="L116" s="45"/>
      <c r="M116" s="31" t="str">
        <f>E21</f>
        <v xml:space="preserve"> </v>
      </c>
      <c r="N116" s="31"/>
      <c r="O116" s="31"/>
      <c r="P116" s="31"/>
      <c r="Q116" s="31"/>
      <c r="R116" s="46"/>
    </row>
    <row r="117" spans="2:18" s="1" customFormat="1" ht="10.3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27" s="8" customFormat="1" ht="29.25" customHeight="1">
      <c r="B118" s="194"/>
      <c r="C118" s="195" t="s">
        <v>137</v>
      </c>
      <c r="D118" s="196" t="s">
        <v>138</v>
      </c>
      <c r="E118" s="196" t="s">
        <v>59</v>
      </c>
      <c r="F118" s="196" t="s">
        <v>139</v>
      </c>
      <c r="G118" s="196"/>
      <c r="H118" s="196"/>
      <c r="I118" s="196"/>
      <c r="J118" s="196" t="s">
        <v>140</v>
      </c>
      <c r="K118" s="196" t="s">
        <v>141</v>
      </c>
      <c r="L118" s="196" t="s">
        <v>142</v>
      </c>
      <c r="M118" s="196"/>
      <c r="N118" s="196" t="s">
        <v>117</v>
      </c>
      <c r="O118" s="196"/>
      <c r="P118" s="196"/>
      <c r="Q118" s="197"/>
      <c r="R118" s="198"/>
      <c r="T118" s="104" t="s">
        <v>143</v>
      </c>
      <c r="U118" s="105" t="s">
        <v>41</v>
      </c>
      <c r="V118" s="105" t="s">
        <v>144</v>
      </c>
      <c r="W118" s="105" t="s">
        <v>145</v>
      </c>
      <c r="X118" s="105" t="s">
        <v>146</v>
      </c>
      <c r="Y118" s="105" t="s">
        <v>147</v>
      </c>
      <c r="Z118" s="105" t="s">
        <v>148</v>
      </c>
      <c r="AA118" s="106" t="s">
        <v>149</v>
      </c>
    </row>
    <row r="119" spans="2:63" s="1" customFormat="1" ht="29.25" customHeight="1">
      <c r="B119" s="44"/>
      <c r="C119" s="108" t="s">
        <v>114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9">
        <f>BK119</f>
        <v>0</v>
      </c>
      <c r="O119" s="200"/>
      <c r="P119" s="200"/>
      <c r="Q119" s="200"/>
      <c r="R119" s="46"/>
      <c r="T119" s="107"/>
      <c r="U119" s="65"/>
      <c r="V119" s="65"/>
      <c r="W119" s="201">
        <f>W120+W121+W133</f>
        <v>0</v>
      </c>
      <c r="X119" s="65"/>
      <c r="Y119" s="201">
        <f>Y120+Y121+Y133</f>
        <v>0.581877</v>
      </c>
      <c r="Z119" s="65"/>
      <c r="AA119" s="202">
        <f>AA120+AA121+AA133</f>
        <v>0</v>
      </c>
      <c r="AT119" s="20" t="s">
        <v>76</v>
      </c>
      <c r="AU119" s="20" t="s">
        <v>119</v>
      </c>
      <c r="BK119" s="203">
        <f>BK120+BK121+BK133</f>
        <v>0</v>
      </c>
    </row>
    <row r="120" spans="2:63" s="9" customFormat="1" ht="37.4" customHeight="1">
      <c r="B120" s="204"/>
      <c r="C120" s="205"/>
      <c r="D120" s="206" t="s">
        <v>120</v>
      </c>
      <c r="E120" s="206"/>
      <c r="F120" s="206"/>
      <c r="G120" s="206"/>
      <c r="H120" s="206"/>
      <c r="I120" s="206"/>
      <c r="J120" s="206"/>
      <c r="K120" s="206"/>
      <c r="L120" s="206"/>
      <c r="M120" s="206"/>
      <c r="N120" s="183">
        <f>BK120</f>
        <v>0</v>
      </c>
      <c r="O120" s="176"/>
      <c r="P120" s="176"/>
      <c r="Q120" s="176"/>
      <c r="R120" s="207"/>
      <c r="T120" s="208"/>
      <c r="U120" s="205"/>
      <c r="V120" s="205"/>
      <c r="W120" s="209">
        <v>0</v>
      </c>
      <c r="X120" s="205"/>
      <c r="Y120" s="209">
        <v>0</v>
      </c>
      <c r="Z120" s="205"/>
      <c r="AA120" s="210">
        <v>0</v>
      </c>
      <c r="AR120" s="211" t="s">
        <v>85</v>
      </c>
      <c r="AT120" s="212" t="s">
        <v>76</v>
      </c>
      <c r="AU120" s="212" t="s">
        <v>77</v>
      </c>
      <c r="AY120" s="211" t="s">
        <v>150</v>
      </c>
      <c r="BK120" s="213">
        <v>0</v>
      </c>
    </row>
    <row r="121" spans="2:63" s="9" customFormat="1" ht="24.95" customHeight="1">
      <c r="B121" s="204"/>
      <c r="C121" s="205"/>
      <c r="D121" s="206" t="s">
        <v>123</v>
      </c>
      <c r="E121" s="206"/>
      <c r="F121" s="206"/>
      <c r="G121" s="206"/>
      <c r="H121" s="206"/>
      <c r="I121" s="206"/>
      <c r="J121" s="206"/>
      <c r="K121" s="206"/>
      <c r="L121" s="206"/>
      <c r="M121" s="206"/>
      <c r="N121" s="183">
        <f>BK121</f>
        <v>0</v>
      </c>
      <c r="O121" s="176"/>
      <c r="P121" s="176"/>
      <c r="Q121" s="176"/>
      <c r="R121" s="207"/>
      <c r="T121" s="208"/>
      <c r="U121" s="205"/>
      <c r="V121" s="205"/>
      <c r="W121" s="209">
        <f>W122</f>
        <v>0</v>
      </c>
      <c r="X121" s="205"/>
      <c r="Y121" s="209">
        <f>Y122</f>
        <v>0.581877</v>
      </c>
      <c r="Z121" s="205"/>
      <c r="AA121" s="210">
        <f>AA122</f>
        <v>0</v>
      </c>
      <c r="AR121" s="211" t="s">
        <v>129</v>
      </c>
      <c r="AT121" s="212" t="s">
        <v>76</v>
      </c>
      <c r="AU121" s="212" t="s">
        <v>77</v>
      </c>
      <c r="AY121" s="211" t="s">
        <v>150</v>
      </c>
      <c r="BK121" s="213">
        <f>BK122</f>
        <v>0</v>
      </c>
    </row>
    <row r="122" spans="2:63" s="9" customFormat="1" ht="19.9" customHeight="1">
      <c r="B122" s="204"/>
      <c r="C122" s="205"/>
      <c r="D122" s="214" t="s">
        <v>124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5">
        <f>BK122</f>
        <v>0</v>
      </c>
      <c r="O122" s="216"/>
      <c r="P122" s="216"/>
      <c r="Q122" s="216"/>
      <c r="R122" s="207"/>
      <c r="T122" s="208"/>
      <c r="U122" s="205"/>
      <c r="V122" s="205"/>
      <c r="W122" s="209">
        <f>SUM(W123:W132)</f>
        <v>0</v>
      </c>
      <c r="X122" s="205"/>
      <c r="Y122" s="209">
        <f>SUM(Y123:Y132)</f>
        <v>0.581877</v>
      </c>
      <c r="Z122" s="205"/>
      <c r="AA122" s="210">
        <f>SUM(AA123:AA132)</f>
        <v>0</v>
      </c>
      <c r="AR122" s="211" t="s">
        <v>129</v>
      </c>
      <c r="AT122" s="212" t="s">
        <v>76</v>
      </c>
      <c r="AU122" s="212" t="s">
        <v>85</v>
      </c>
      <c r="AY122" s="211" t="s">
        <v>150</v>
      </c>
      <c r="BK122" s="213">
        <f>SUM(BK123:BK132)</f>
        <v>0</v>
      </c>
    </row>
    <row r="123" spans="2:65" s="1" customFormat="1" ht="25.5" customHeight="1">
      <c r="B123" s="44"/>
      <c r="C123" s="217" t="s">
        <v>85</v>
      </c>
      <c r="D123" s="217" t="s">
        <v>151</v>
      </c>
      <c r="E123" s="218" t="s">
        <v>245</v>
      </c>
      <c r="F123" s="219" t="s">
        <v>266</v>
      </c>
      <c r="G123" s="219"/>
      <c r="H123" s="219"/>
      <c r="I123" s="219"/>
      <c r="J123" s="220" t="s">
        <v>247</v>
      </c>
      <c r="K123" s="221">
        <v>1</v>
      </c>
      <c r="L123" s="222">
        <v>0</v>
      </c>
      <c r="M123" s="223"/>
      <c r="N123" s="224">
        <f>ROUND(L123*K123,2)</f>
        <v>0</v>
      </c>
      <c r="O123" s="224"/>
      <c r="P123" s="224"/>
      <c r="Q123" s="224"/>
      <c r="R123" s="46"/>
      <c r="T123" s="225" t="s">
        <v>22</v>
      </c>
      <c r="U123" s="54" t="s">
        <v>44</v>
      </c>
      <c r="V123" s="45"/>
      <c r="W123" s="226">
        <f>V123*K123</f>
        <v>0</v>
      </c>
      <c r="X123" s="226">
        <v>0</v>
      </c>
      <c r="Y123" s="226">
        <f>X123*K123</f>
        <v>0</v>
      </c>
      <c r="Z123" s="226">
        <v>0</v>
      </c>
      <c r="AA123" s="227">
        <f>Z123*K123</f>
        <v>0</v>
      </c>
      <c r="AR123" s="20" t="s">
        <v>175</v>
      </c>
      <c r="AT123" s="20" t="s">
        <v>151</v>
      </c>
      <c r="AU123" s="20" t="s">
        <v>129</v>
      </c>
      <c r="AY123" s="20" t="s">
        <v>150</v>
      </c>
      <c r="BE123" s="140">
        <f>IF(U123="základní",N123,0)</f>
        <v>0</v>
      </c>
      <c r="BF123" s="140">
        <f>IF(U123="snížená",N123,0)</f>
        <v>0</v>
      </c>
      <c r="BG123" s="140">
        <f>IF(U123="zákl. přenesená",N123,0)</f>
        <v>0</v>
      </c>
      <c r="BH123" s="140">
        <f>IF(U123="sníž. přenesená",N123,0)</f>
        <v>0</v>
      </c>
      <c r="BI123" s="140">
        <f>IF(U123="nulová",N123,0)</f>
        <v>0</v>
      </c>
      <c r="BJ123" s="20" t="s">
        <v>129</v>
      </c>
      <c r="BK123" s="140">
        <f>ROUND(L123*K123,2)</f>
        <v>0</v>
      </c>
      <c r="BL123" s="20" t="s">
        <v>175</v>
      </c>
      <c r="BM123" s="20" t="s">
        <v>322</v>
      </c>
    </row>
    <row r="124" spans="2:65" s="1" customFormat="1" ht="16.5" customHeight="1">
      <c r="B124" s="44"/>
      <c r="C124" s="217" t="s">
        <v>129</v>
      </c>
      <c r="D124" s="217" t="s">
        <v>151</v>
      </c>
      <c r="E124" s="218" t="s">
        <v>178</v>
      </c>
      <c r="F124" s="219" t="s">
        <v>179</v>
      </c>
      <c r="G124" s="219"/>
      <c r="H124" s="219"/>
      <c r="I124" s="219"/>
      <c r="J124" s="220" t="s">
        <v>154</v>
      </c>
      <c r="K124" s="221">
        <v>71</v>
      </c>
      <c r="L124" s="222">
        <v>0</v>
      </c>
      <c r="M124" s="223"/>
      <c r="N124" s="224">
        <f>ROUND(L124*K124,2)</f>
        <v>0</v>
      </c>
      <c r="O124" s="224"/>
      <c r="P124" s="224"/>
      <c r="Q124" s="224"/>
      <c r="R124" s="46"/>
      <c r="T124" s="225" t="s">
        <v>22</v>
      </c>
      <c r="U124" s="54" t="s">
        <v>44</v>
      </c>
      <c r="V124" s="45"/>
      <c r="W124" s="226">
        <f>V124*K124</f>
        <v>0</v>
      </c>
      <c r="X124" s="226">
        <v>0</v>
      </c>
      <c r="Y124" s="226">
        <f>X124*K124</f>
        <v>0</v>
      </c>
      <c r="Z124" s="226">
        <v>0</v>
      </c>
      <c r="AA124" s="227">
        <f>Z124*K124</f>
        <v>0</v>
      </c>
      <c r="AR124" s="20" t="s">
        <v>175</v>
      </c>
      <c r="AT124" s="20" t="s">
        <v>151</v>
      </c>
      <c r="AU124" s="20" t="s">
        <v>129</v>
      </c>
      <c r="AY124" s="20" t="s">
        <v>150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20" t="s">
        <v>129</v>
      </c>
      <c r="BK124" s="140">
        <f>ROUND(L124*K124,2)</f>
        <v>0</v>
      </c>
      <c r="BL124" s="20" t="s">
        <v>175</v>
      </c>
      <c r="BM124" s="20" t="s">
        <v>323</v>
      </c>
    </row>
    <row r="125" spans="2:65" s="1" customFormat="1" ht="25.5" customHeight="1">
      <c r="B125" s="44"/>
      <c r="C125" s="217" t="s">
        <v>161</v>
      </c>
      <c r="D125" s="217" t="s">
        <v>151</v>
      </c>
      <c r="E125" s="218" t="s">
        <v>324</v>
      </c>
      <c r="F125" s="219" t="s">
        <v>325</v>
      </c>
      <c r="G125" s="219"/>
      <c r="H125" s="219"/>
      <c r="I125" s="219"/>
      <c r="J125" s="220" t="s">
        <v>154</v>
      </c>
      <c r="K125" s="221">
        <v>71</v>
      </c>
      <c r="L125" s="222">
        <v>0</v>
      </c>
      <c r="M125" s="223"/>
      <c r="N125" s="224">
        <f>ROUND(L125*K125,2)</f>
        <v>0</v>
      </c>
      <c r="O125" s="224"/>
      <c r="P125" s="224"/>
      <c r="Q125" s="224"/>
      <c r="R125" s="46"/>
      <c r="T125" s="225" t="s">
        <v>22</v>
      </c>
      <c r="U125" s="54" t="s">
        <v>44</v>
      </c>
      <c r="V125" s="45"/>
      <c r="W125" s="226">
        <f>V125*K125</f>
        <v>0</v>
      </c>
      <c r="X125" s="226">
        <v>0.00455</v>
      </c>
      <c r="Y125" s="226">
        <f>X125*K125</f>
        <v>0.32305</v>
      </c>
      <c r="Z125" s="226">
        <v>0</v>
      </c>
      <c r="AA125" s="227">
        <f>Z125*K125</f>
        <v>0</v>
      </c>
      <c r="AR125" s="20" t="s">
        <v>175</v>
      </c>
      <c r="AT125" s="20" t="s">
        <v>151</v>
      </c>
      <c r="AU125" s="20" t="s">
        <v>129</v>
      </c>
      <c r="AY125" s="20" t="s">
        <v>150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20" t="s">
        <v>129</v>
      </c>
      <c r="BK125" s="140">
        <f>ROUND(L125*K125,2)</f>
        <v>0</v>
      </c>
      <c r="BL125" s="20" t="s">
        <v>175</v>
      </c>
      <c r="BM125" s="20" t="s">
        <v>326</v>
      </c>
    </row>
    <row r="126" spans="2:65" s="1" customFormat="1" ht="16.5" customHeight="1">
      <c r="B126" s="44"/>
      <c r="C126" s="217" t="s">
        <v>155</v>
      </c>
      <c r="D126" s="217" t="s">
        <v>151</v>
      </c>
      <c r="E126" s="218" t="s">
        <v>198</v>
      </c>
      <c r="F126" s="219" t="s">
        <v>199</v>
      </c>
      <c r="G126" s="219"/>
      <c r="H126" s="219"/>
      <c r="I126" s="219"/>
      <c r="J126" s="220" t="s">
        <v>154</v>
      </c>
      <c r="K126" s="221">
        <v>71</v>
      </c>
      <c r="L126" s="222">
        <v>0</v>
      </c>
      <c r="M126" s="223"/>
      <c r="N126" s="224">
        <f>ROUND(L126*K126,2)</f>
        <v>0</v>
      </c>
      <c r="O126" s="224"/>
      <c r="P126" s="224"/>
      <c r="Q126" s="224"/>
      <c r="R126" s="46"/>
      <c r="T126" s="225" t="s">
        <v>22</v>
      </c>
      <c r="U126" s="54" t="s">
        <v>44</v>
      </c>
      <c r="V126" s="45"/>
      <c r="W126" s="226">
        <f>V126*K126</f>
        <v>0</v>
      </c>
      <c r="X126" s="226">
        <v>0.0003</v>
      </c>
      <c r="Y126" s="226">
        <f>X126*K126</f>
        <v>0.0213</v>
      </c>
      <c r="Z126" s="226">
        <v>0</v>
      </c>
      <c r="AA126" s="227">
        <f>Z126*K126</f>
        <v>0</v>
      </c>
      <c r="AR126" s="20" t="s">
        <v>175</v>
      </c>
      <c r="AT126" s="20" t="s">
        <v>151</v>
      </c>
      <c r="AU126" s="20" t="s">
        <v>129</v>
      </c>
      <c r="AY126" s="20" t="s">
        <v>150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20" t="s">
        <v>129</v>
      </c>
      <c r="BK126" s="140">
        <f>ROUND(L126*K126,2)</f>
        <v>0</v>
      </c>
      <c r="BL126" s="20" t="s">
        <v>175</v>
      </c>
      <c r="BM126" s="20" t="s">
        <v>327</v>
      </c>
    </row>
    <row r="127" spans="2:65" s="1" customFormat="1" ht="38.25" customHeight="1">
      <c r="B127" s="44"/>
      <c r="C127" s="232" t="s">
        <v>168</v>
      </c>
      <c r="D127" s="232" t="s">
        <v>202</v>
      </c>
      <c r="E127" s="233" t="s">
        <v>203</v>
      </c>
      <c r="F127" s="234" t="s">
        <v>254</v>
      </c>
      <c r="G127" s="234"/>
      <c r="H127" s="234"/>
      <c r="I127" s="234"/>
      <c r="J127" s="235" t="s">
        <v>154</v>
      </c>
      <c r="K127" s="236">
        <v>78.1</v>
      </c>
      <c r="L127" s="237">
        <v>0</v>
      </c>
      <c r="M127" s="238"/>
      <c r="N127" s="239">
        <f>ROUND(L127*K127,2)</f>
        <v>0</v>
      </c>
      <c r="O127" s="224"/>
      <c r="P127" s="224"/>
      <c r="Q127" s="224"/>
      <c r="R127" s="46"/>
      <c r="T127" s="225" t="s">
        <v>22</v>
      </c>
      <c r="U127" s="54" t="s">
        <v>44</v>
      </c>
      <c r="V127" s="45"/>
      <c r="W127" s="226">
        <f>V127*K127</f>
        <v>0</v>
      </c>
      <c r="X127" s="226">
        <v>0.00275</v>
      </c>
      <c r="Y127" s="226">
        <f>X127*K127</f>
        <v>0.21477499999999997</v>
      </c>
      <c r="Z127" s="226">
        <v>0</v>
      </c>
      <c r="AA127" s="227">
        <f>Z127*K127</f>
        <v>0</v>
      </c>
      <c r="AR127" s="20" t="s">
        <v>205</v>
      </c>
      <c r="AT127" s="20" t="s">
        <v>202</v>
      </c>
      <c r="AU127" s="20" t="s">
        <v>129</v>
      </c>
      <c r="AY127" s="20" t="s">
        <v>150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20" t="s">
        <v>129</v>
      </c>
      <c r="BK127" s="140">
        <f>ROUND(L127*K127,2)</f>
        <v>0</v>
      </c>
      <c r="BL127" s="20" t="s">
        <v>175</v>
      </c>
      <c r="BM127" s="20" t="s">
        <v>328</v>
      </c>
    </row>
    <row r="128" spans="2:65" s="1" customFormat="1" ht="25.5" customHeight="1">
      <c r="B128" s="44"/>
      <c r="C128" s="217" t="s">
        <v>172</v>
      </c>
      <c r="D128" s="217" t="s">
        <v>151</v>
      </c>
      <c r="E128" s="218" t="s">
        <v>208</v>
      </c>
      <c r="F128" s="219" t="s">
        <v>209</v>
      </c>
      <c r="G128" s="219"/>
      <c r="H128" s="219"/>
      <c r="I128" s="219"/>
      <c r="J128" s="220" t="s">
        <v>210</v>
      </c>
      <c r="K128" s="221">
        <v>72</v>
      </c>
      <c r="L128" s="222">
        <v>0</v>
      </c>
      <c r="M128" s="223"/>
      <c r="N128" s="224">
        <f>ROUND(L128*K128,2)</f>
        <v>0</v>
      </c>
      <c r="O128" s="224"/>
      <c r="P128" s="224"/>
      <c r="Q128" s="224"/>
      <c r="R128" s="46"/>
      <c r="T128" s="225" t="s">
        <v>22</v>
      </c>
      <c r="U128" s="54" t="s">
        <v>44</v>
      </c>
      <c r="V128" s="45"/>
      <c r="W128" s="226">
        <f>V128*K128</f>
        <v>0</v>
      </c>
      <c r="X128" s="226">
        <v>1E-05</v>
      </c>
      <c r="Y128" s="226">
        <f>X128*K128</f>
        <v>0.00072</v>
      </c>
      <c r="Z128" s="226">
        <v>0</v>
      </c>
      <c r="AA128" s="227">
        <f>Z128*K128</f>
        <v>0</v>
      </c>
      <c r="AR128" s="20" t="s">
        <v>175</v>
      </c>
      <c r="AT128" s="20" t="s">
        <v>151</v>
      </c>
      <c r="AU128" s="20" t="s">
        <v>129</v>
      </c>
      <c r="AY128" s="20" t="s">
        <v>150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20" t="s">
        <v>129</v>
      </c>
      <c r="BK128" s="140">
        <f>ROUND(L128*K128,2)</f>
        <v>0</v>
      </c>
      <c r="BL128" s="20" t="s">
        <v>175</v>
      </c>
      <c r="BM128" s="20" t="s">
        <v>329</v>
      </c>
    </row>
    <row r="129" spans="2:65" s="1" customFormat="1" ht="16.5" customHeight="1">
      <c r="B129" s="44"/>
      <c r="C129" s="232" t="s">
        <v>177</v>
      </c>
      <c r="D129" s="232" t="s">
        <v>202</v>
      </c>
      <c r="E129" s="233" t="s">
        <v>212</v>
      </c>
      <c r="F129" s="234" t="s">
        <v>213</v>
      </c>
      <c r="G129" s="234"/>
      <c r="H129" s="234"/>
      <c r="I129" s="234"/>
      <c r="J129" s="235" t="s">
        <v>210</v>
      </c>
      <c r="K129" s="236">
        <v>73.44</v>
      </c>
      <c r="L129" s="237">
        <v>0</v>
      </c>
      <c r="M129" s="238"/>
      <c r="N129" s="239">
        <f>ROUND(L129*K129,2)</f>
        <v>0</v>
      </c>
      <c r="O129" s="224"/>
      <c r="P129" s="224"/>
      <c r="Q129" s="224"/>
      <c r="R129" s="46"/>
      <c r="T129" s="225" t="s">
        <v>22</v>
      </c>
      <c r="U129" s="54" t="s">
        <v>44</v>
      </c>
      <c r="V129" s="45"/>
      <c r="W129" s="226">
        <f>V129*K129</f>
        <v>0</v>
      </c>
      <c r="X129" s="226">
        <v>0.0003</v>
      </c>
      <c r="Y129" s="226">
        <f>X129*K129</f>
        <v>0.022031999999999996</v>
      </c>
      <c r="Z129" s="226">
        <v>0</v>
      </c>
      <c r="AA129" s="227">
        <f>Z129*K129</f>
        <v>0</v>
      </c>
      <c r="AR129" s="20" t="s">
        <v>205</v>
      </c>
      <c r="AT129" s="20" t="s">
        <v>202</v>
      </c>
      <c r="AU129" s="20" t="s">
        <v>129</v>
      </c>
      <c r="AY129" s="20" t="s">
        <v>150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20" t="s">
        <v>129</v>
      </c>
      <c r="BK129" s="140">
        <f>ROUND(L129*K129,2)</f>
        <v>0</v>
      </c>
      <c r="BL129" s="20" t="s">
        <v>175</v>
      </c>
      <c r="BM129" s="20" t="s">
        <v>330</v>
      </c>
    </row>
    <row r="130" spans="2:65" s="1" customFormat="1" ht="16.5" customHeight="1">
      <c r="B130" s="44"/>
      <c r="C130" s="217" t="s">
        <v>181</v>
      </c>
      <c r="D130" s="217" t="s">
        <v>151</v>
      </c>
      <c r="E130" s="218" t="s">
        <v>223</v>
      </c>
      <c r="F130" s="219" t="s">
        <v>224</v>
      </c>
      <c r="G130" s="219"/>
      <c r="H130" s="219"/>
      <c r="I130" s="219"/>
      <c r="J130" s="220" t="s">
        <v>210</v>
      </c>
      <c r="K130" s="221">
        <v>5</v>
      </c>
      <c r="L130" s="222">
        <v>0</v>
      </c>
      <c r="M130" s="223"/>
      <c r="N130" s="224">
        <f>ROUND(L130*K130,2)</f>
        <v>0</v>
      </c>
      <c r="O130" s="224"/>
      <c r="P130" s="224"/>
      <c r="Q130" s="224"/>
      <c r="R130" s="46"/>
      <c r="T130" s="225" t="s">
        <v>22</v>
      </c>
      <c r="U130" s="54" t="s">
        <v>44</v>
      </c>
      <c r="V130" s="45"/>
      <c r="W130" s="226">
        <f>V130*K130</f>
        <v>0</v>
      </c>
      <c r="X130" s="226">
        <v>0</v>
      </c>
      <c r="Y130" s="226">
        <f>X130*K130</f>
        <v>0</v>
      </c>
      <c r="Z130" s="226">
        <v>0</v>
      </c>
      <c r="AA130" s="227">
        <f>Z130*K130</f>
        <v>0</v>
      </c>
      <c r="AR130" s="20" t="s">
        <v>175</v>
      </c>
      <c r="AT130" s="20" t="s">
        <v>151</v>
      </c>
      <c r="AU130" s="20" t="s">
        <v>129</v>
      </c>
      <c r="AY130" s="20" t="s">
        <v>150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20" t="s">
        <v>129</v>
      </c>
      <c r="BK130" s="140">
        <f>ROUND(L130*K130,2)</f>
        <v>0</v>
      </c>
      <c r="BL130" s="20" t="s">
        <v>175</v>
      </c>
      <c r="BM130" s="20" t="s">
        <v>331</v>
      </c>
    </row>
    <row r="131" spans="2:65" s="1" customFormat="1" ht="16.5" customHeight="1">
      <c r="B131" s="44"/>
      <c r="C131" s="232" t="s">
        <v>185</v>
      </c>
      <c r="D131" s="232" t="s">
        <v>202</v>
      </c>
      <c r="E131" s="233" t="s">
        <v>227</v>
      </c>
      <c r="F131" s="234" t="s">
        <v>228</v>
      </c>
      <c r="G131" s="234"/>
      <c r="H131" s="234"/>
      <c r="I131" s="234"/>
      <c r="J131" s="235" t="s">
        <v>210</v>
      </c>
      <c r="K131" s="236">
        <v>5</v>
      </c>
      <c r="L131" s="237">
        <v>0</v>
      </c>
      <c r="M131" s="238"/>
      <c r="N131" s="239">
        <f>ROUND(L131*K131,2)</f>
        <v>0</v>
      </c>
      <c r="O131" s="224"/>
      <c r="P131" s="224"/>
      <c r="Q131" s="224"/>
      <c r="R131" s="46"/>
      <c r="T131" s="225" t="s">
        <v>22</v>
      </c>
      <c r="U131" s="54" t="s">
        <v>44</v>
      </c>
      <c r="V131" s="45"/>
      <c r="W131" s="226">
        <f>V131*K131</f>
        <v>0</v>
      </c>
      <c r="X131" s="226">
        <v>0</v>
      </c>
      <c r="Y131" s="226">
        <f>X131*K131</f>
        <v>0</v>
      </c>
      <c r="Z131" s="226">
        <v>0</v>
      </c>
      <c r="AA131" s="227">
        <f>Z131*K131</f>
        <v>0</v>
      </c>
      <c r="AR131" s="20" t="s">
        <v>205</v>
      </c>
      <c r="AT131" s="20" t="s">
        <v>202</v>
      </c>
      <c r="AU131" s="20" t="s">
        <v>129</v>
      </c>
      <c r="AY131" s="20" t="s">
        <v>150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20" t="s">
        <v>129</v>
      </c>
      <c r="BK131" s="140">
        <f>ROUND(L131*K131,2)</f>
        <v>0</v>
      </c>
      <c r="BL131" s="20" t="s">
        <v>175</v>
      </c>
      <c r="BM131" s="20" t="s">
        <v>332</v>
      </c>
    </row>
    <row r="132" spans="2:65" s="1" customFormat="1" ht="25.5" customHeight="1">
      <c r="B132" s="44"/>
      <c r="C132" s="217" t="s">
        <v>189</v>
      </c>
      <c r="D132" s="217" t="s">
        <v>151</v>
      </c>
      <c r="E132" s="218" t="s">
        <v>238</v>
      </c>
      <c r="F132" s="219" t="s">
        <v>239</v>
      </c>
      <c r="G132" s="219"/>
      <c r="H132" s="219"/>
      <c r="I132" s="219"/>
      <c r="J132" s="220" t="s">
        <v>240</v>
      </c>
      <c r="K132" s="240">
        <v>0</v>
      </c>
      <c r="L132" s="222">
        <v>0</v>
      </c>
      <c r="M132" s="223"/>
      <c r="N132" s="224">
        <f>ROUND(L132*K132,2)</f>
        <v>0</v>
      </c>
      <c r="O132" s="224"/>
      <c r="P132" s="224"/>
      <c r="Q132" s="224"/>
      <c r="R132" s="46"/>
      <c r="T132" s="225" t="s">
        <v>22</v>
      </c>
      <c r="U132" s="54" t="s">
        <v>44</v>
      </c>
      <c r="V132" s="45"/>
      <c r="W132" s="226">
        <f>V132*K132</f>
        <v>0</v>
      </c>
      <c r="X132" s="226">
        <v>0</v>
      </c>
      <c r="Y132" s="226">
        <f>X132*K132</f>
        <v>0</v>
      </c>
      <c r="Z132" s="226">
        <v>0</v>
      </c>
      <c r="AA132" s="227">
        <f>Z132*K132</f>
        <v>0</v>
      </c>
      <c r="AR132" s="20" t="s">
        <v>175</v>
      </c>
      <c r="AT132" s="20" t="s">
        <v>151</v>
      </c>
      <c r="AU132" s="20" t="s">
        <v>129</v>
      </c>
      <c r="AY132" s="20" t="s">
        <v>150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20" t="s">
        <v>129</v>
      </c>
      <c r="BK132" s="140">
        <f>ROUND(L132*K132,2)</f>
        <v>0</v>
      </c>
      <c r="BL132" s="20" t="s">
        <v>175</v>
      </c>
      <c r="BM132" s="20" t="s">
        <v>333</v>
      </c>
    </row>
    <row r="133" spans="2:63" s="1" customFormat="1" ht="49.9" customHeight="1">
      <c r="B133" s="44"/>
      <c r="C133" s="45"/>
      <c r="D133" s="206" t="s">
        <v>242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241">
        <f>BK133</f>
        <v>0</v>
      </c>
      <c r="O133" s="242"/>
      <c r="P133" s="242"/>
      <c r="Q133" s="242"/>
      <c r="R133" s="46"/>
      <c r="T133" s="188"/>
      <c r="U133" s="45"/>
      <c r="V133" s="45"/>
      <c r="W133" s="45"/>
      <c r="X133" s="45"/>
      <c r="Y133" s="45"/>
      <c r="Z133" s="45"/>
      <c r="AA133" s="98"/>
      <c r="AT133" s="20" t="s">
        <v>76</v>
      </c>
      <c r="AU133" s="20" t="s">
        <v>77</v>
      </c>
      <c r="AY133" s="20" t="s">
        <v>243</v>
      </c>
      <c r="BK133" s="140">
        <f>SUM(BK134:BK135)</f>
        <v>0</v>
      </c>
    </row>
    <row r="134" spans="2:63" s="1" customFormat="1" ht="22.3" customHeight="1">
      <c r="B134" s="44"/>
      <c r="C134" s="243" t="s">
        <v>22</v>
      </c>
      <c r="D134" s="243" t="s">
        <v>151</v>
      </c>
      <c r="E134" s="244" t="s">
        <v>22</v>
      </c>
      <c r="F134" s="245" t="s">
        <v>22</v>
      </c>
      <c r="G134" s="245"/>
      <c r="H134" s="245"/>
      <c r="I134" s="245"/>
      <c r="J134" s="246" t="s">
        <v>22</v>
      </c>
      <c r="K134" s="240"/>
      <c r="L134" s="222"/>
      <c r="M134" s="224"/>
      <c r="N134" s="224">
        <f>BK134</f>
        <v>0</v>
      </c>
      <c r="O134" s="224"/>
      <c r="P134" s="224"/>
      <c r="Q134" s="224"/>
      <c r="R134" s="46"/>
      <c r="T134" s="225" t="s">
        <v>22</v>
      </c>
      <c r="U134" s="247" t="s">
        <v>44</v>
      </c>
      <c r="V134" s="45"/>
      <c r="W134" s="45"/>
      <c r="X134" s="45"/>
      <c r="Y134" s="45"/>
      <c r="Z134" s="45"/>
      <c r="AA134" s="98"/>
      <c r="AT134" s="20" t="s">
        <v>243</v>
      </c>
      <c r="AU134" s="20" t="s">
        <v>85</v>
      </c>
      <c r="AY134" s="20" t="s">
        <v>243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20" t="s">
        <v>129</v>
      </c>
      <c r="BK134" s="140">
        <f>L134*K134</f>
        <v>0</v>
      </c>
    </row>
    <row r="135" spans="2:63" s="1" customFormat="1" ht="22.3" customHeight="1">
      <c r="B135" s="44"/>
      <c r="C135" s="243" t="s">
        <v>22</v>
      </c>
      <c r="D135" s="243" t="s">
        <v>151</v>
      </c>
      <c r="E135" s="244" t="s">
        <v>22</v>
      </c>
      <c r="F135" s="245" t="s">
        <v>22</v>
      </c>
      <c r="G135" s="245"/>
      <c r="H135" s="245"/>
      <c r="I135" s="245"/>
      <c r="J135" s="246" t="s">
        <v>22</v>
      </c>
      <c r="K135" s="240"/>
      <c r="L135" s="222"/>
      <c r="M135" s="224"/>
      <c r="N135" s="224">
        <f>BK135</f>
        <v>0</v>
      </c>
      <c r="O135" s="224"/>
      <c r="P135" s="224"/>
      <c r="Q135" s="224"/>
      <c r="R135" s="46"/>
      <c r="T135" s="225" t="s">
        <v>22</v>
      </c>
      <c r="U135" s="247" t="s">
        <v>44</v>
      </c>
      <c r="V135" s="70"/>
      <c r="W135" s="70"/>
      <c r="X135" s="70"/>
      <c r="Y135" s="70"/>
      <c r="Z135" s="70"/>
      <c r="AA135" s="72"/>
      <c r="AT135" s="20" t="s">
        <v>243</v>
      </c>
      <c r="AU135" s="20" t="s">
        <v>85</v>
      </c>
      <c r="AY135" s="20" t="s">
        <v>243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20" t="s">
        <v>129</v>
      </c>
      <c r="BK135" s="140">
        <f>L135*K135</f>
        <v>0</v>
      </c>
    </row>
    <row r="136" spans="2:18" s="1" customFormat="1" ht="6.95" customHeight="1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5"/>
    </row>
  </sheetData>
  <sheetProtection password="CC35" sheet="1" objects="1" scenarios="1" formatColumns="0" formatRows="0"/>
  <mergeCells count="107">
    <mergeCell ref="D96:H96"/>
    <mergeCell ref="D95:H95"/>
    <mergeCell ref="D97:H97"/>
    <mergeCell ref="D98:H98"/>
    <mergeCell ref="D99:H9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F135:I135"/>
    <mergeCell ref="F132:I132"/>
    <mergeCell ref="F134:I134"/>
    <mergeCell ref="L134:M134"/>
    <mergeCell ref="N134:Q134"/>
    <mergeCell ref="L135:M135"/>
    <mergeCell ref="N135:Q135"/>
    <mergeCell ref="N133:Q133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N97:Q97"/>
    <mergeCell ref="N95:Q95"/>
    <mergeCell ref="N96:Q96"/>
    <mergeCell ref="N98:Q98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L118:M118"/>
    <mergeCell ref="N118:Q118"/>
    <mergeCell ref="F118:I118"/>
    <mergeCell ref="N127:Q127"/>
    <mergeCell ref="N119:Q119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8:I128"/>
    <mergeCell ref="L126:M126"/>
    <mergeCell ref="N126:Q126"/>
    <mergeCell ref="F127:I127"/>
    <mergeCell ref="L127:M127"/>
    <mergeCell ref="L128:M128"/>
    <mergeCell ref="N128:Q128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L132:M132"/>
    <mergeCell ref="N132:Q13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34:D136">
      <formula1>"K, M"</formula1>
    </dataValidation>
    <dataValidation type="list" allowBlank="1" showInputMessage="1" showErrorMessage="1" error="Povoleny jsou hodnoty základní, snížená, zákl. přenesená, sníž. přenesená, nulová." sqref="U134:U13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Fulin-PC\Fulin</dc:creator>
  <cp:keywords/>
  <dc:description/>
  <cp:lastModifiedBy>Fulin-PC\Fulin</cp:lastModifiedBy>
  <dcterms:created xsi:type="dcterms:W3CDTF">2018-09-20T11:10:10Z</dcterms:created>
  <dcterms:modified xsi:type="dcterms:W3CDTF">2018-09-20T11:10:12Z</dcterms:modified>
  <cp:category/>
  <cp:version/>
  <cp:contentType/>
  <cp:contentStatus/>
</cp:coreProperties>
</file>