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patro - DS Vojkov chodb..." sheetId="2" r:id="rId2"/>
    <sheet name="prádelna - DS Vojkov - pr..." sheetId="3" r:id="rId3"/>
    <sheet name="schodiště - DS Vojkov - S..." sheetId="4" r:id="rId4"/>
    <sheet name="Vojkov - Pokoje - DS Vojk..." sheetId="5" r:id="rId5"/>
  </sheets>
  <definedNames>
    <definedName name="_xlnm.Print_Area" localSheetId="0">'Rekapitulace stavby'!$C$4:$AP$70,'Rekapitulace stavby'!$C$76:$AP$99</definedName>
    <definedName name="_xlnm.Print_Titles" localSheetId="0">'Rekapitulace stavby'!$85:$85</definedName>
    <definedName name="_xlnm.Print_Area" localSheetId="1">'1 patro - DS Vojkov chodb...'!$C$4:$Q$70,'1 patro - DS Vojkov chodb...'!$C$76:$Q$104,'1 patro - DS Vojkov chodb...'!$C$110:$Q$151</definedName>
    <definedName name="_xlnm.Print_Titles" localSheetId="1">'1 patro - DS Vojkov chodb...'!$120:$120</definedName>
    <definedName name="_xlnm.Print_Area" localSheetId="2">'prádelna - DS Vojkov - pr...'!$C$4:$Q$70,'prádelna - DS Vojkov - pr...'!$C$76:$Q$101,'prádelna - DS Vojkov - pr...'!$C$107:$Q$135</definedName>
    <definedName name="_xlnm.Print_Titles" localSheetId="2">'prádelna - DS Vojkov - pr...'!$117:$117</definedName>
    <definedName name="_xlnm.Print_Area" localSheetId="3">'schodiště - DS Vojkov - S...'!$C$4:$Q$70,'schodiště - DS Vojkov - S...'!$C$76:$Q$103,'schodiště - DS Vojkov - S...'!$C$109:$Q$154</definedName>
    <definedName name="_xlnm.Print_Titles" localSheetId="3">'schodiště - DS Vojkov - S...'!$119:$119</definedName>
    <definedName name="_xlnm.Print_Area" localSheetId="4">'Vojkov - Pokoje - DS Vojk...'!$C$4:$Q$70,'Vojkov - Pokoje - DS Vojk...'!$C$76:$Q$102,'Vojkov - Pokoje - DS Vojk...'!$C$108:$Q$135</definedName>
    <definedName name="_xlnm.Print_Titles" localSheetId="4">'Vojkov - Pokoje - DS Vojk...'!$118:$118</definedName>
  </definedNames>
  <calcPr/>
</workbook>
</file>

<file path=xl/calcChain.xml><?xml version="1.0" encoding="utf-8"?>
<calcChain xmlns="http://schemas.openxmlformats.org/spreadsheetml/2006/main">
  <c i="5" r="N120"/>
  <c i="1" r="AY91"/>
  <c r="AX91"/>
  <c i="5" r="BI135"/>
  <c r="BH135"/>
  <c r="BG135"/>
  <c r="BE135"/>
  <c r="BK135"/>
  <c r="N135"/>
  <c r="BF135"/>
  <c r="BI134"/>
  <c r="BH134"/>
  <c r="BG134"/>
  <c r="BE134"/>
  <c r="BK134"/>
  <c r="BK133"/>
  <c r="N133"/>
  <c r="N134"/>
  <c r="BF134"/>
  <c r="N92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AA122"/>
  <c r="AA121"/>
  <c r="AA119"/>
  <c r="Y123"/>
  <c r="Y122"/>
  <c r="Y121"/>
  <c r="Y119"/>
  <c r="W123"/>
  <c r="W122"/>
  <c r="W121"/>
  <c r="W119"/>
  <c i="1" r="AU91"/>
  <c i="5" r="BK123"/>
  <c r="BK122"/>
  <c r="N122"/>
  <c r="BK121"/>
  <c r="N121"/>
  <c r="BK119"/>
  <c r="N119"/>
  <c r="N88"/>
  <c r="N123"/>
  <c r="BF123"/>
  <c r="N91"/>
  <c r="N90"/>
  <c r="N89"/>
  <c r="F116"/>
  <c r="F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1"/>
  <c i="5" r="BH95"/>
  <c r="H35"/>
  <c i="1" r="BC91"/>
  <c i="5" r="BG95"/>
  <c r="H34"/>
  <c i="1" r="BB91"/>
  <c i="5" r="BE95"/>
  <c r="M32"/>
  <c i="1" r="AV91"/>
  <c i="5" r="H32"/>
  <c i="1" r="AZ91"/>
  <c i="5" r="N95"/>
  <c r="N94"/>
  <c r="L102"/>
  <c r="BF95"/>
  <c r="M33"/>
  <c i="1" r="AW91"/>
  <c i="5" r="H33"/>
  <c i="1" r="BA91"/>
  <c i="5" r="M28"/>
  <c i="1" r="AS91"/>
  <c i="5" r="M27"/>
  <c r="F84"/>
  <c r="F83"/>
  <c r="F81"/>
  <c r="F79"/>
  <c r="M30"/>
  <c i="1" r="AG91"/>
  <c i="5" r="L38"/>
  <c r="O21"/>
  <c r="E21"/>
  <c r="M116"/>
  <c r="M84"/>
  <c r="O20"/>
  <c r="O18"/>
  <c r="E18"/>
  <c r="M115"/>
  <c r="M83"/>
  <c r="O17"/>
  <c r="O9"/>
  <c r="M113"/>
  <c r="M81"/>
  <c r="F6"/>
  <c r="F110"/>
  <c r="F78"/>
  <c i="1" r="AY90"/>
  <c r="AX90"/>
  <c i="4" r="BI154"/>
  <c r="BH154"/>
  <c r="BG154"/>
  <c r="BE154"/>
  <c r="BK154"/>
  <c r="N154"/>
  <c r="BF154"/>
  <c r="BI153"/>
  <c r="BH153"/>
  <c r="BG153"/>
  <c r="BE153"/>
  <c r="BK153"/>
  <c r="BK152"/>
  <c r="N152"/>
  <c r="N153"/>
  <c r="BF153"/>
  <c r="N93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AA127"/>
  <c r="Y129"/>
  <c r="Y128"/>
  <c r="Y127"/>
  <c r="W129"/>
  <c r="W128"/>
  <c r="W127"/>
  <c r="BK129"/>
  <c r="BK128"/>
  <c r="N128"/>
  <c r="BK127"/>
  <c r="N127"/>
  <c r="N129"/>
  <c r="BF129"/>
  <c r="N92"/>
  <c r="N91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AA122"/>
  <c r="AA121"/>
  <c r="AA120"/>
  <c r="Y123"/>
  <c r="Y122"/>
  <c r="Y121"/>
  <c r="Y120"/>
  <c r="W123"/>
  <c r="W122"/>
  <c r="W121"/>
  <c r="W120"/>
  <c i="1" r="AU90"/>
  <c i="4" r="BK123"/>
  <c r="BK122"/>
  <c r="N122"/>
  <c r="BK121"/>
  <c r="N121"/>
  <c r="BK120"/>
  <c r="N120"/>
  <c r="N88"/>
  <c r="N123"/>
  <c r="BF123"/>
  <c r="N90"/>
  <c r="N89"/>
  <c r="F117"/>
  <c r="F116"/>
  <c r="F114"/>
  <c r="F11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H36"/>
  <c i="1" r="BD90"/>
  <c i="4" r="BH96"/>
  <c r="H35"/>
  <c i="1" r="BC90"/>
  <c i="4" r="BG96"/>
  <c r="H34"/>
  <c i="1" r="BB90"/>
  <c i="4" r="BE96"/>
  <c r="M32"/>
  <c i="1" r="AV90"/>
  <c i="4" r="H32"/>
  <c i="1" r="AZ90"/>
  <c i="4" r="N96"/>
  <c r="N95"/>
  <c r="L103"/>
  <c r="BF96"/>
  <c r="M33"/>
  <c i="1" r="AW90"/>
  <c i="4" r="H33"/>
  <c i="1" r="BA90"/>
  <c i="4" r="M28"/>
  <c i="1" r="AS90"/>
  <c i="4" r="M27"/>
  <c r="F84"/>
  <c r="F83"/>
  <c r="F81"/>
  <c r="F79"/>
  <c r="M30"/>
  <c i="1" r="AG90"/>
  <c i="4" r="L38"/>
  <c r="O21"/>
  <c r="E21"/>
  <c r="M117"/>
  <c r="M84"/>
  <c r="O20"/>
  <c r="O18"/>
  <c r="E18"/>
  <c r="M116"/>
  <c r="M83"/>
  <c r="O17"/>
  <c r="O9"/>
  <c r="M114"/>
  <c r="M81"/>
  <c r="F6"/>
  <c r="F111"/>
  <c r="F78"/>
  <c i="1" r="AY89"/>
  <c r="AX89"/>
  <c i="3" r="BI135"/>
  <c r="BH135"/>
  <c r="BG135"/>
  <c r="BE135"/>
  <c r="BK135"/>
  <c r="N135"/>
  <c r="BF135"/>
  <c r="BI134"/>
  <c r="BH134"/>
  <c r="BG134"/>
  <c r="BE134"/>
  <c r="BK134"/>
  <c r="BK133"/>
  <c r="N133"/>
  <c r="N134"/>
  <c r="BF134"/>
  <c r="N91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AA118"/>
  <c r="Y121"/>
  <c r="Y120"/>
  <c r="Y119"/>
  <c r="Y118"/>
  <c r="W121"/>
  <c r="W120"/>
  <c r="W119"/>
  <c r="W118"/>
  <c i="1" r="AU89"/>
  <c i="3" r="BK121"/>
  <c r="BK120"/>
  <c r="N120"/>
  <c r="BK119"/>
  <c r="N119"/>
  <c r="BK118"/>
  <c r="N118"/>
  <c r="N88"/>
  <c r="N121"/>
  <c r="BF121"/>
  <c r="N90"/>
  <c r="N89"/>
  <c r="F115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89"/>
  <c i="3" r="BH94"/>
  <c r="H35"/>
  <c i="1" r="BC89"/>
  <c i="3" r="BG94"/>
  <c r="H34"/>
  <c i="1" r="BB89"/>
  <c i="3" r="BE94"/>
  <c r="M32"/>
  <c i="1" r="AV89"/>
  <c i="3" r="H32"/>
  <c i="1" r="AZ89"/>
  <c i="3" r="N94"/>
  <c r="N93"/>
  <c r="L101"/>
  <c r="BF94"/>
  <c r="M33"/>
  <c i="1" r="AW89"/>
  <c i="3" r="H33"/>
  <c i="1" r="BA89"/>
  <c i="3" r="M28"/>
  <c i="1" r="AS89"/>
  <c i="3" r="M27"/>
  <c r="F84"/>
  <c r="F83"/>
  <c r="F81"/>
  <c r="F79"/>
  <c r="M30"/>
  <c i="1" r="AG89"/>
  <c i="3" r="L38"/>
  <c r="O21"/>
  <c r="E21"/>
  <c r="M115"/>
  <c r="M84"/>
  <c r="O20"/>
  <c r="O18"/>
  <c r="E18"/>
  <c r="M114"/>
  <c r="M83"/>
  <c r="O17"/>
  <c r="O9"/>
  <c r="M112"/>
  <c r="M81"/>
  <c r="F6"/>
  <c r="F109"/>
  <c r="F78"/>
  <c i="1" r="AY88"/>
  <c r="AX88"/>
  <c i="2" r="BI151"/>
  <c r="BH151"/>
  <c r="BG151"/>
  <c r="BE151"/>
  <c r="BK151"/>
  <c r="N151"/>
  <c r="BF151"/>
  <c r="BI150"/>
  <c r="BH150"/>
  <c r="BG150"/>
  <c r="BE150"/>
  <c r="BK150"/>
  <c r="BK149"/>
  <c r="N149"/>
  <c r="N150"/>
  <c r="BF150"/>
  <c r="N94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AA131"/>
  <c r="AA130"/>
  <c r="Y132"/>
  <c r="Y131"/>
  <c r="Y130"/>
  <c r="W132"/>
  <c r="W131"/>
  <c r="W130"/>
  <c r="BK132"/>
  <c r="BK131"/>
  <c r="N131"/>
  <c r="BK130"/>
  <c r="N130"/>
  <c r="N132"/>
  <c r="BF132"/>
  <c r="N93"/>
  <c r="N92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Y126"/>
  <c r="Y125"/>
  <c r="W126"/>
  <c r="W125"/>
  <c r="BK126"/>
  <c r="BK125"/>
  <c r="N125"/>
  <c r="N126"/>
  <c r="BF126"/>
  <c r="N91"/>
  <c r="BI124"/>
  <c r="BH124"/>
  <c r="BG124"/>
  <c r="BE124"/>
  <c r="AA124"/>
  <c r="AA123"/>
  <c r="AA122"/>
  <c r="AA121"/>
  <c r="Y124"/>
  <c r="Y123"/>
  <c r="Y122"/>
  <c r="Y121"/>
  <c r="W124"/>
  <c r="W123"/>
  <c r="W122"/>
  <c r="W121"/>
  <c i="1" r="AU88"/>
  <c i="2" r="BK124"/>
  <c r="BK123"/>
  <c r="N123"/>
  <c r="BK122"/>
  <c r="N122"/>
  <c r="BK121"/>
  <c r="N121"/>
  <c r="N88"/>
  <c r="N124"/>
  <c r="BF124"/>
  <c r="N90"/>
  <c r="N89"/>
  <c r="F118"/>
  <c r="F117"/>
  <c r="F115"/>
  <c r="F11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H36"/>
  <c i="1" r="BD88"/>
  <c i="2" r="BH97"/>
  <c r="H35"/>
  <c i="1" r="BC88"/>
  <c i="2" r="BG97"/>
  <c r="H34"/>
  <c i="1" r="BB88"/>
  <c i="2" r="BE97"/>
  <c r="M32"/>
  <c i="1" r="AV88"/>
  <c i="2" r="H32"/>
  <c i="1" r="AZ88"/>
  <c i="2" r="N97"/>
  <c r="N96"/>
  <c r="L104"/>
  <c r="BF97"/>
  <c r="M33"/>
  <c i="1" r="AW88"/>
  <c i="2" r="H33"/>
  <c i="1" r="BA88"/>
  <c i="2" r="M28"/>
  <c i="1" r="AS88"/>
  <c i="2" r="M27"/>
  <c r="F84"/>
  <c r="F83"/>
  <c r="F81"/>
  <c r="F79"/>
  <c r="M30"/>
  <c i="1" r="AG88"/>
  <c i="2" r="L38"/>
  <c r="O21"/>
  <c r="E21"/>
  <c r="M118"/>
  <c r="M84"/>
  <c r="O20"/>
  <c r="O18"/>
  <c r="E18"/>
  <c r="M117"/>
  <c r="M83"/>
  <c r="O17"/>
  <c r="O9"/>
  <c r="M115"/>
  <c r="M81"/>
  <c r="F6"/>
  <c r="F112"/>
  <c r="F78"/>
  <c i="1"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H94"/>
  <c r="CG94"/>
  <c r="CF94"/>
  <c r="BZ94"/>
  <c r="CE94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7"/>
  <c r="CD97"/>
  <c r="AV97"/>
  <c r="BY97"/>
  <c r="AN97"/>
  <c r="AG96"/>
  <c r="CD96"/>
  <c r="AV96"/>
  <c r="BY96"/>
  <c r="AN96"/>
  <c r="AG95"/>
  <c r="CD95"/>
  <c r="AV95"/>
  <c r="BY95"/>
  <c r="AN95"/>
  <c r="AG94"/>
  <c r="AG93"/>
  <c r="AK27"/>
  <c r="AG99"/>
  <c r="CD94"/>
  <c r="W31"/>
  <c r="AV94"/>
  <c r="BY94"/>
  <c r="AK31"/>
  <c r="AN94"/>
  <c r="AN93"/>
  <c r="AT91"/>
  <c r="AN91"/>
  <c r="AT90"/>
  <c r="AN90"/>
  <c r="AT89"/>
  <c r="AN89"/>
  <c r="AT88"/>
  <c r="AN88"/>
  <c r="AN87"/>
  <c r="AN99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<sst xmlns="http://schemas.openxmlformats.org/spreadsheetml/2006/main">
  <si>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</si>
  <si>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</si>
  <si>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</si>
  <si>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</si>
  <si>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</si>
  <si>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</si>
  <si>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</si>
  <si>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</si>
  <si>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</si>
  <si>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</si>
  <si>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</si>
  <si>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</si>
  <si>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</si>
  <si>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</si>
  <si>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</si>
  <si>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</si>
  <si>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</si>
  <si>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Vojkov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</si>
  <si>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</si>
  <si>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</si>
  <si>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vinylových podlah budovy č.p. 40 DS Vojkov</t>
  </si>
  <si>
    <t>JKSO:</t>
  </si>
  <si>
    <t/>
  </si>
  <si>
    <t>CC-CZ:</t>
  </si>
  <si>
    <t>Místo:</t>
  </si>
  <si>
    <t>Datum:</t>
  </si>
  <si>
    <t>19. 9. 2018</t>
  </si>
  <si>
    <t>Objednatel:</t>
  </si>
  <si>
    <t>IČ:</t>
  </si>
  <si>
    <t>DS Vojkov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</si>
  <si>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</si>
  <si>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</si>
  <si>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</si>
  <si>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</si>
  <si>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</si>
  <si>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</si>
  <si>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</si>
  <si>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</si>
  <si>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</si>
  <si>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</si>
  <si>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</si>
  <si>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</si>
  <si>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</si>
  <si>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</si>
  <si>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</si>
  <si>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</si>
  <si>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</si>
  <si>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</si>
  <si>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</si>
  <si>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</si>
  <si>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</si>
  <si>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</si>
  <si>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</si>
  <si>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</si>
  <si>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</si>
  <si>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</si>
  <si>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</si>
  <si>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</si>
  <si>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</si>
  <si>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</si>
  <si>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</si>
  <si>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</si>
  <si>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</si>
  <si>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</si>
  <si>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</si>
  <si>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</si>
  <si>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</si>
  <si>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</si>
  <si>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</si>
  <si>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</si>
  <si>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</si>
  <si>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</si>
  <si>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</si>
  <si>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</si>
  <si>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</si>
  <si>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</si>
  <si>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</si>
  <si>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</si>
  <si>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</si>
  <si>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</si>
  <si>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{0345d5cb-5e04-4d72-92f2-867295662d56}</t>
  </si>
  <si>
    <t>{00000000-0000-0000-0000-000000000000}</t>
  </si>
  <si>
    <t>/</t>
  </si>
  <si>
    <t>1 patro</t>
  </si>
  <si>
    <t>DS Vojkov chodba 1. patro obklad stěn</t>
  </si>
  <si>
    <t>1</t>
  </si>
  <si>
    <t>{68da4b50-d9a7-4aa5-a032-4c7a31ec1159}</t>
  </si>
  <si>
    <t>prádelna</t>
  </si>
  <si>
    <t>DS Vojkov - prádelna</t>
  </si>
  <si>
    <t>{3be2ee6e-85a1-4e1b-be55-e9bd5af2d60a}</t>
  </si>
  <si>
    <t>schodiště</t>
  </si>
  <si>
    <t>DS Vojkov - Schodiště mezi přízemím a 1 patrem</t>
  </si>
  <si>
    <t>{0924e898-12c4-421a-8a68-ff8a9eb26283}</t>
  </si>
  <si>
    <t>Vojkov - Pokoje</t>
  </si>
  <si>
    <t>DS Vojkov - pokoje 2,11,12,29,23</t>
  </si>
  <si>
    <t>{7dc595ab-76be-42c8-8fe9-2b6e4646bcfb}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</si>
  <si>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</si>
  <si>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</si>
  <si>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</si>
  <si>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</si>
  <si>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</si>
  <si>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</si>
  <si>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</si>
  <si>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</si>
  <si>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</si>
  <si>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</si>
  <si>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</si>
  <si>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</si>
  <si>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</si>
  <si>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</si>
  <si>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</si>
  <si>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</si>
  <si>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patro - DS Vojkov chodba 1. patro obklad stěn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</si>
  <si>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</si>
  <si>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</si>
  <si>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</si>
  <si>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</si>
  <si>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</si>
  <si>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</si>
  <si>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</si>
  <si>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</si>
  <si>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</si>
  <si>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</si>
  <si>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</si>
  <si>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776 - Podlahy povlakové</t>
  </si>
  <si>
    <t xml:space="preserve">VP -   Vícepráce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</si>
  <si>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</si>
  <si>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</si>
  <si>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</si>
  <si>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</si>
  <si>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</si>
  <si>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</si>
  <si>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</si>
  <si>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</si>
  <si>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</si>
  <si>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</si>
  <si>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</si>
  <si>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</si>
  <si>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</si>
  <si>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</si>
  <si>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</si>
  <si>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</si>
  <si>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</si>
  <si>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</si>
  <si>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</si>
  <si>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</si>
  <si>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</si>
  <si>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</si>
  <si>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</si>
  <si>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</si>
  <si>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</si>
  <si>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</si>
  <si>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612315411</t>
  </si>
  <si>
    <t>Oprava vnitřní vápenné hladké omítky stěn v rozsahu plochy do 10%</t>
  </si>
  <si>
    <t>m2</t>
  </si>
  <si>
    <t>4</t>
  </si>
  <si>
    <t>-706789036</t>
  </si>
  <si>
    <t>997013212</t>
  </si>
  <si>
    <t>Vnitrostaveništní doprava suti a vybouraných hmot pro budovy v do 9 m ručně</t>
  </si>
  <si>
    <t>t</t>
  </si>
  <si>
    <t>-1402177355</t>
  </si>
  <si>
    <t>3</t>
  </si>
  <si>
    <t>997013501</t>
  </si>
  <si>
    <t>Odvoz suti a vybouraných hmot na skládku nebo meziskládku do 1 km se složením</t>
  </si>
  <si>
    <t>-230659760</t>
  </si>
  <si>
    <t>997013509</t>
  </si>
  <si>
    <t>Příplatek k odvozu suti a vybouraných hmot na skládku ZKD 1 km přes 1 km</t>
  </si>
  <si>
    <t>-710585542</t>
  </si>
  <si>
    <t>5</t>
  </si>
  <si>
    <t>997013813</t>
  </si>
  <si>
    <t>Poplatek za uložení na skládce (skládkovné) stavebního odpadu z plastických hmot kód odpadu 170 203</t>
  </si>
  <si>
    <t>58874362</t>
  </si>
  <si>
    <t>6</t>
  </si>
  <si>
    <t>776111112</t>
  </si>
  <si>
    <t>Broušení betonového podkladu povlakových podlah</t>
  </si>
  <si>
    <t>16</t>
  </si>
  <si>
    <t>-1243431623</t>
  </si>
  <si>
    <t>7</t>
  </si>
  <si>
    <t>776111311</t>
  </si>
  <si>
    <t>Vysátí podkladu povlakových podlah</t>
  </si>
  <si>
    <t>654431796</t>
  </si>
  <si>
    <t>8</t>
  </si>
  <si>
    <t>776121111</t>
  </si>
  <si>
    <t>Vodou ředitelná penetrace savého podkladu povlakových podlah ředěná v poměru 1:3</t>
  </si>
  <si>
    <t>-1517056706</t>
  </si>
  <si>
    <t>9</t>
  </si>
  <si>
    <t>776121111R</t>
  </si>
  <si>
    <t>Vodou ředitelná penetrace savého podkladu povlakových stěn ředěná v poměru 1:3</t>
  </si>
  <si>
    <t>-628420487</t>
  </si>
  <si>
    <t>10</t>
  </si>
  <si>
    <t>776141113</t>
  </si>
  <si>
    <t>Vyrovnání podkladu povlakových podlah stěrkou pevnosti 20 MPa tl 8 mm</t>
  </si>
  <si>
    <t>274637244</t>
  </si>
  <si>
    <t>11</t>
  </si>
  <si>
    <t>776201811</t>
  </si>
  <si>
    <t>Demontáž lepených povlakových podlah bez podložky ručně</t>
  </si>
  <si>
    <t>-1875713333</t>
  </si>
  <si>
    <t>12</t>
  </si>
  <si>
    <t>776221111</t>
  </si>
  <si>
    <t>Lepení pásů z PVC standardním lepidlem</t>
  </si>
  <si>
    <t>1796541317</t>
  </si>
  <si>
    <t>13</t>
  </si>
  <si>
    <t>M</t>
  </si>
  <si>
    <t>28411014</t>
  </si>
  <si>
    <t>Vinylová podlaha povrchová úprava PUR Top clean, nášlapná vrstva 0,70mm - cena dle dodávky a výběru investora</t>
  </si>
  <si>
    <t>32</t>
  </si>
  <si>
    <t>-395688539</t>
  </si>
  <si>
    <t>14</t>
  </si>
  <si>
    <t>776411111</t>
  </si>
  <si>
    <t>Montáž obvodových soklíků výšky do 80 mm</t>
  </si>
  <si>
    <t>m</t>
  </si>
  <si>
    <t>481949728</t>
  </si>
  <si>
    <t>28411008</t>
  </si>
  <si>
    <t>Dodávka soklu PVC</t>
  </si>
  <si>
    <t>-1612057077</t>
  </si>
  <si>
    <t>776421111</t>
  </si>
  <si>
    <t xml:space="preserve">Montáž obvodových lišt lepením  -   na stěnu</t>
  </si>
  <si>
    <t>619011271</t>
  </si>
  <si>
    <t>17</t>
  </si>
  <si>
    <t>77642</t>
  </si>
  <si>
    <t>Dodávka lišty ukončovací na stěnu</t>
  </si>
  <si>
    <t>-279920241</t>
  </si>
  <si>
    <t>18</t>
  </si>
  <si>
    <t>776421311</t>
  </si>
  <si>
    <t>Montáž přechodových samolepících lišt</t>
  </si>
  <si>
    <t>-1313234398</t>
  </si>
  <si>
    <t>19</t>
  </si>
  <si>
    <t>7764221-1</t>
  </si>
  <si>
    <t>Dodávka přechodové lišty</t>
  </si>
  <si>
    <t>-1009892646</t>
  </si>
  <si>
    <t>20</t>
  </si>
  <si>
    <t>776521111</t>
  </si>
  <si>
    <t>Lepení pásů z PVC na stěnu výšky do 2,0 m</t>
  </si>
  <si>
    <t>475727313</t>
  </si>
  <si>
    <t>28411000</t>
  </si>
  <si>
    <t>Dodávka vinylových pásů PVC vhodných na stěnu - cena dle dodávky a výběru investora</t>
  </si>
  <si>
    <t>818852255</t>
  </si>
  <si>
    <t>22</t>
  </si>
  <si>
    <t>998776202</t>
  </si>
  <si>
    <t>Přesun hmot procentní pro podlahy povlakové v objektech v do 12 m</t>
  </si>
  <si>
    <t>%</t>
  </si>
  <si>
    <t>798471515</t>
  </si>
  <si>
    <t>VP - Vícepráce</t>
  </si>
  <si>
    <t>PN</t>
  </si>
  <si>
    <t>prádelna - DS Vojkov - prádelna</t>
  </si>
  <si>
    <t>63131999R</t>
  </si>
  <si>
    <t>Lokální oprava stávajícího podkladu betonem</t>
  </si>
  <si>
    <t>kpl</t>
  </si>
  <si>
    <t>-222698299</t>
  </si>
  <si>
    <t>-36306633</t>
  </si>
  <si>
    <t>217294732</t>
  </si>
  <si>
    <t>1387452641</t>
  </si>
  <si>
    <t>21427206</t>
  </si>
  <si>
    <t>-738597137</t>
  </si>
  <si>
    <t xml:space="preserve">Vinylová podlaha  povrchová úprava PUR Top clean, nášlapná vrstva 0,70mm - cena dle dodávky a výběru investora</t>
  </si>
  <si>
    <t>-228883120</t>
  </si>
  <si>
    <t>1705550191</t>
  </si>
  <si>
    <t>-161447835</t>
  </si>
  <si>
    <t>567693303</t>
  </si>
  <si>
    <t>-562734907</t>
  </si>
  <si>
    <t>168000817</t>
  </si>
  <si>
    <t>schodiště - DS Vojkov - Schodiště mezi přízemím a 1 patrem</t>
  </si>
  <si>
    <t>1227962572</t>
  </si>
  <si>
    <t>1369687873</t>
  </si>
  <si>
    <t>-1988802058</t>
  </si>
  <si>
    <t>1960247762</t>
  </si>
  <si>
    <t>Lokální oprava stávajícího podkladu betonováním</t>
  </si>
  <si>
    <t>487667062</t>
  </si>
  <si>
    <t>-808432080</t>
  </si>
  <si>
    <t>776111321</t>
  </si>
  <si>
    <t>Vysátí schodišťových stupnic š do 300 mm</t>
  </si>
  <si>
    <t>22142144</t>
  </si>
  <si>
    <t>776111331</t>
  </si>
  <si>
    <t>Vysátí schodišťových podstupnic v do 200 mm</t>
  </si>
  <si>
    <t>1003974283</t>
  </si>
  <si>
    <t>-1229447224</t>
  </si>
  <si>
    <t>776121211</t>
  </si>
  <si>
    <t>Penetrace schodišťových stupnic š do 300 mm</t>
  </si>
  <si>
    <t>2067609698</t>
  </si>
  <si>
    <t>776121221</t>
  </si>
  <si>
    <t>Penetrace schodišťových podstupnic v do 200 mm</t>
  </si>
  <si>
    <t>-761461396</t>
  </si>
  <si>
    <t>1768769778</t>
  </si>
  <si>
    <t>776142113</t>
  </si>
  <si>
    <t>Vyrovnání schodišťových stupnic š do 300 samonivelační stěrkou min pevnosti 35 MPa tl 8 mm</t>
  </si>
  <si>
    <t>196608780</t>
  </si>
  <si>
    <t>776143113</t>
  </si>
  <si>
    <t>Tmelení schodišťových podstupnic v do 200 mm stěrkou tl 8 mm</t>
  </si>
  <si>
    <t>1780381218</t>
  </si>
  <si>
    <t>662257005</t>
  </si>
  <si>
    <t>95601890</t>
  </si>
  <si>
    <t>1804506076</t>
  </si>
  <si>
    <t>776301811</t>
  </si>
  <si>
    <t>Odstranění lepených podlahovin bez podložky ze schodišťových stupňů</t>
  </si>
  <si>
    <t>571492841</t>
  </si>
  <si>
    <t>776321111</t>
  </si>
  <si>
    <t>Montáž podlahovin z PVC na stupnice šířky do 300 mm</t>
  </si>
  <si>
    <t>-1947035219</t>
  </si>
  <si>
    <t>776321211</t>
  </si>
  <si>
    <t>Montáž podlahovin z PVC na podstupnice výšky do 200 mm</t>
  </si>
  <si>
    <t>2065405861</t>
  </si>
  <si>
    <t>776410811</t>
  </si>
  <si>
    <t>Odstranění soklíků a lišt pryžových nebo plastových</t>
  </si>
  <si>
    <t>1429381268</t>
  </si>
  <si>
    <t>1175418495</t>
  </si>
  <si>
    <t>23</t>
  </si>
  <si>
    <t>-1039397714</t>
  </si>
  <si>
    <t>24</t>
  </si>
  <si>
    <t>776430811</t>
  </si>
  <si>
    <t>Odstranění hran schodišťových</t>
  </si>
  <si>
    <t>-978522233</t>
  </si>
  <si>
    <t>25</t>
  </si>
  <si>
    <t>776431111</t>
  </si>
  <si>
    <t>Montáž schodišťových hran lepených</t>
  </si>
  <si>
    <t>260999684</t>
  </si>
  <si>
    <t>26</t>
  </si>
  <si>
    <t>28342160</t>
  </si>
  <si>
    <t>hrana schodová s lemovým ukončením z PVC</t>
  </si>
  <si>
    <t>-1958071167</t>
  </si>
  <si>
    <t>27</t>
  </si>
  <si>
    <t>1738068192</t>
  </si>
  <si>
    <t>Vojkov - Pokoje - DS Vojkov - pokoje 2,11,12,29,23</t>
  </si>
  <si>
    <t>-1948137768</t>
  </si>
  <si>
    <t>-1633030101</t>
  </si>
  <si>
    <t>77614777R</t>
  </si>
  <si>
    <t>Lokální vyrovnání stávajícího podkladu stěrkovou hmotou</t>
  </si>
  <si>
    <t>-1337943333</t>
  </si>
  <si>
    <t>-1075864491</t>
  </si>
  <si>
    <t>-683016192</t>
  </si>
  <si>
    <t>-1365328048</t>
  </si>
  <si>
    <t>941452618</t>
  </si>
  <si>
    <t>1316754463</t>
  </si>
  <si>
    <t>2029469263</t>
  </si>
  <si>
    <t>-1477209670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</si>
</sst>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17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25</v>
      </c>
      <c r="AL8" s="29"/>
      <c r="AM8" s="29"/>
      <c r="AN8" s="37" t="s">
        <v>26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28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28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28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35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28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34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ROUND(AG93,2)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41</v>
      </c>
      <c r="E31" s="51"/>
      <c r="F31" s="52" t="s">
        <v>42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43</v>
      </c>
      <c r="U31" s="51"/>
      <c r="V31" s="51"/>
      <c r="W31" s="55">
        <f>ROUND(AZ87+SUM(CD94:CD98),2)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ROUND(AV87+SUM(BY94:BY98),2)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44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43</v>
      </c>
      <c r="U32" s="51"/>
      <c r="V32" s="51"/>
      <c r="W32" s="55">
        <f>ROUND(BA87+SUM(CE94:CE98),2)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ROUND(AW87+SUM(BZ94:BZ98),2)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45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43</v>
      </c>
      <c r="U33" s="51"/>
      <c r="V33" s="51"/>
      <c r="W33" s="55">
        <f>ROUND(BB87+SUM(CF94:CF98),2)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46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43</v>
      </c>
      <c r="U34" s="51"/>
      <c r="V34" s="51"/>
      <c r="W34" s="55">
        <f>ROUND(BC87+SUM(CG94:CG98),2)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47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43</v>
      </c>
      <c r="U35" s="51"/>
      <c r="V35" s="51"/>
      <c r="W35" s="55">
        <f>ROUND(BD87+SUM(CH94:CH98),2)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49</v>
      </c>
      <c r="U37" s="59"/>
      <c r="V37" s="59"/>
      <c r="W37" s="59"/>
      <c r="X37" s="61" t="s">
        <v>50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52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54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53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54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53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54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53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54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Vojkov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Oprava vinylových podlah budovy č.p. 40 DS Vojkov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Vojkov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25</v>
      </c>
      <c r="AJ80" s="45"/>
      <c r="AK80" s="45"/>
      <c r="AL80" s="45"/>
      <c r="AM80" s="88" t="str">
        <f> IF(AN8= "","",AN8)</f>
        <v>19. 9. 2018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27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DS Vojkov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 xml:space="preserve"> </v>
      </c>
      <c r="AN82" s="80"/>
      <c r="AO82" s="80"/>
      <c r="AP82" s="80"/>
      <c r="AQ82" s="46"/>
      <c r="AS82" s="89" t="s">
        <v>58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36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59</v>
      </c>
      <c r="D85" s="100"/>
      <c r="E85" s="100"/>
      <c r="F85" s="100"/>
      <c r="G85" s="100"/>
      <c r="H85" s="101"/>
      <c r="I85" s="102" t="s">
        <v>60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61</v>
      </c>
      <c r="AH85" s="100"/>
      <c r="AI85" s="100"/>
      <c r="AJ85" s="100"/>
      <c r="AK85" s="100"/>
      <c r="AL85" s="100"/>
      <c r="AM85" s="100"/>
      <c r="AN85" s="102" t="s">
        <v>62</v>
      </c>
      <c r="AO85" s="100"/>
      <c r="AP85" s="103"/>
      <c r="AQ85" s="46"/>
      <c r="AS85" s="104" t="s">
        <v>63</v>
      </c>
      <c r="AT85" s="105" t="s">
        <v>64</v>
      </c>
      <c r="AU85" s="105" t="s">
        <v>65</v>
      </c>
      <c r="AV85" s="105" t="s">
        <v>66</v>
      </c>
      <c r="AW85" s="105" t="s">
        <v>67</v>
      </c>
      <c r="AX85" s="105" t="s">
        <v>68</v>
      </c>
      <c r="AY85" s="105" t="s">
        <v>69</v>
      </c>
      <c r="AZ85" s="105" t="s">
        <v>70</v>
      </c>
      <c r="BA85" s="105" t="s">
        <v>71</v>
      </c>
      <c r="BB85" s="105" t="s">
        <v>72</v>
      </c>
      <c r="BC85" s="105" t="s">
        <v>73</v>
      </c>
      <c r="BD85" s="106" t="s">
        <v>74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75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ROUND(SUM(AG88:AG91),2)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ROUND(SUM(AS88:AS91),2)</f>
        <v>0</v>
      </c>
      <c r="AT87" s="113">
        <f>ROUND(SUM(AV87:AW87),2)</f>
        <v>0</v>
      </c>
      <c r="AU87" s="114">
        <f>ROUND(SUM(AU88:AU91),5)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ROUND(SUM(AZ88:AZ91),2)</f>
        <v>0</v>
      </c>
      <c r="BA87" s="113">
        <f>ROUND(SUM(BA88:BA91),2)</f>
        <v>0</v>
      </c>
      <c r="BB87" s="113">
        <f>ROUND(SUM(BB88:BB91),2)</f>
        <v>0</v>
      </c>
      <c r="BC87" s="113">
        <f>ROUND(SUM(BC88:BC91),2)</f>
        <v>0</v>
      </c>
      <c r="BD87" s="115">
        <f>ROUND(SUM(BD88:BD91),2)</f>
        <v>0</v>
      </c>
      <c r="BS87" s="116" t="s">
        <v>76</v>
      </c>
      <c r="BT87" s="116" t="s">
        <v>77</v>
      </c>
      <c r="BU87" s="117" t="s">
        <v>78</v>
      </c>
      <c r="BV87" s="116" t="s">
        <v>79</v>
      </c>
      <c r="BW87" s="116" t="s">
        <v>80</v>
      </c>
      <c r="BX87" s="116" t="s">
        <v>81</v>
      </c>
    </row>
    <row r="88" s="5" customFormat="1" ht="31.5" customHeight="1">
      <c r="A88" s="118" t="s">
        <v>82</v>
      </c>
      <c r="B88" s="119"/>
      <c r="C88" s="120"/>
      <c r="D88" s="121" t="s">
        <v>83</v>
      </c>
      <c r="E88" s="121"/>
      <c r="F88" s="121"/>
      <c r="G88" s="121"/>
      <c r="H88" s="121"/>
      <c r="I88" s="122"/>
      <c r="J88" s="121" t="s">
        <v>84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'1 patro - DS Vojkov chodb...'!M30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'1 patro - DS Vojkov chodb...'!M28</f>
        <v>0</v>
      </c>
      <c r="AT88" s="126">
        <f>ROUND(SUM(AV88:AW88),2)</f>
        <v>0</v>
      </c>
      <c r="AU88" s="127">
        <f>'1 patro - DS Vojkov chodb...'!W121</f>
        <v>0</v>
      </c>
      <c r="AV88" s="126">
        <f>'1 patro - DS Vojkov chodb...'!M32</f>
        <v>0</v>
      </c>
      <c r="AW88" s="126">
        <f>'1 patro - DS Vojkov chodb...'!M33</f>
        <v>0</v>
      </c>
      <c r="AX88" s="126">
        <f>'1 patro - DS Vojkov chodb...'!M34</f>
        <v>0</v>
      </c>
      <c r="AY88" s="126">
        <f>'1 patro - DS Vojkov chodb...'!M35</f>
        <v>0</v>
      </c>
      <c r="AZ88" s="126">
        <f>'1 patro - DS Vojkov chodb...'!H32</f>
        <v>0</v>
      </c>
      <c r="BA88" s="126">
        <f>'1 patro - DS Vojkov chodb...'!H33</f>
        <v>0</v>
      </c>
      <c r="BB88" s="126">
        <f>'1 patro - DS Vojkov chodb...'!H34</f>
        <v>0</v>
      </c>
      <c r="BC88" s="126">
        <f>'1 patro - DS Vojkov chodb...'!H35</f>
        <v>0</v>
      </c>
      <c r="BD88" s="128">
        <f>'1 patro - DS Vojkov chodb...'!H36</f>
        <v>0</v>
      </c>
      <c r="BT88" s="129" t="s">
        <v>85</v>
      </c>
      <c r="BV88" s="129" t="s">
        <v>79</v>
      </c>
      <c r="BW88" s="129" t="s">
        <v>86</v>
      </c>
      <c r="BX88" s="129" t="s">
        <v>80</v>
      </c>
    </row>
    <row r="89" s="5" customFormat="1" ht="31.5" customHeight="1">
      <c r="A89" s="118" t="s">
        <v>82</v>
      </c>
      <c r="B89" s="119"/>
      <c r="C89" s="120"/>
      <c r="D89" s="121" t="s">
        <v>87</v>
      </c>
      <c r="E89" s="121"/>
      <c r="F89" s="121"/>
      <c r="G89" s="121"/>
      <c r="H89" s="121"/>
      <c r="I89" s="122"/>
      <c r="J89" s="121" t="s">
        <v>88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'prádelna - DS Vojkov - pr...'!M30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'prádelna - DS Vojkov - pr...'!M28</f>
        <v>0</v>
      </c>
      <c r="AT89" s="126">
        <f>ROUND(SUM(AV89:AW89),2)</f>
        <v>0</v>
      </c>
      <c r="AU89" s="127">
        <f>'prádelna - DS Vojkov - pr...'!W118</f>
        <v>0</v>
      </c>
      <c r="AV89" s="126">
        <f>'prádelna - DS Vojkov - pr...'!M32</f>
        <v>0</v>
      </c>
      <c r="AW89" s="126">
        <f>'prádelna - DS Vojkov - pr...'!M33</f>
        <v>0</v>
      </c>
      <c r="AX89" s="126">
        <f>'prádelna - DS Vojkov - pr...'!M34</f>
        <v>0</v>
      </c>
      <c r="AY89" s="126">
        <f>'prádelna - DS Vojkov - pr...'!M35</f>
        <v>0</v>
      </c>
      <c r="AZ89" s="126">
        <f>'prádelna - DS Vojkov - pr...'!H32</f>
        <v>0</v>
      </c>
      <c r="BA89" s="126">
        <f>'prádelna - DS Vojkov - pr...'!H33</f>
        <v>0</v>
      </c>
      <c r="BB89" s="126">
        <f>'prádelna - DS Vojkov - pr...'!H34</f>
        <v>0</v>
      </c>
      <c r="BC89" s="126">
        <f>'prádelna - DS Vojkov - pr...'!H35</f>
        <v>0</v>
      </c>
      <c r="BD89" s="128">
        <f>'prádelna - DS Vojkov - pr...'!H36</f>
        <v>0</v>
      </c>
      <c r="BT89" s="129" t="s">
        <v>85</v>
      </c>
      <c r="BV89" s="129" t="s">
        <v>79</v>
      </c>
      <c r="BW89" s="129" t="s">
        <v>89</v>
      </c>
      <c r="BX89" s="129" t="s">
        <v>80</v>
      </c>
    </row>
    <row r="90" s="5" customFormat="1" ht="31.5" customHeight="1">
      <c r="A90" s="118" t="s">
        <v>82</v>
      </c>
      <c r="B90" s="119"/>
      <c r="C90" s="120"/>
      <c r="D90" s="121" t="s">
        <v>90</v>
      </c>
      <c r="E90" s="121"/>
      <c r="F90" s="121"/>
      <c r="G90" s="121"/>
      <c r="H90" s="121"/>
      <c r="I90" s="122"/>
      <c r="J90" s="121" t="s">
        <v>91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'schodiště - DS Vojkov - S...'!M30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'schodiště - DS Vojkov - S...'!M28</f>
        <v>0</v>
      </c>
      <c r="AT90" s="126">
        <f>ROUND(SUM(AV90:AW90),2)</f>
        <v>0</v>
      </c>
      <c r="AU90" s="127">
        <f>'schodiště - DS Vojkov - S...'!W120</f>
        <v>0</v>
      </c>
      <c r="AV90" s="126">
        <f>'schodiště - DS Vojkov - S...'!M32</f>
        <v>0</v>
      </c>
      <c r="AW90" s="126">
        <f>'schodiště - DS Vojkov - S...'!M33</f>
        <v>0</v>
      </c>
      <c r="AX90" s="126">
        <f>'schodiště - DS Vojkov - S...'!M34</f>
        <v>0</v>
      </c>
      <c r="AY90" s="126">
        <f>'schodiště - DS Vojkov - S...'!M35</f>
        <v>0</v>
      </c>
      <c r="AZ90" s="126">
        <f>'schodiště - DS Vojkov - S...'!H32</f>
        <v>0</v>
      </c>
      <c r="BA90" s="126">
        <f>'schodiště - DS Vojkov - S...'!H33</f>
        <v>0</v>
      </c>
      <c r="BB90" s="126">
        <f>'schodiště - DS Vojkov - S...'!H34</f>
        <v>0</v>
      </c>
      <c r="BC90" s="126">
        <f>'schodiště - DS Vojkov - S...'!H35</f>
        <v>0</v>
      </c>
      <c r="BD90" s="128">
        <f>'schodiště - DS Vojkov - S...'!H36</f>
        <v>0</v>
      </c>
      <c r="BT90" s="129" t="s">
        <v>85</v>
      </c>
      <c r="BV90" s="129" t="s">
        <v>79</v>
      </c>
      <c r="BW90" s="129" t="s">
        <v>92</v>
      </c>
      <c r="BX90" s="129" t="s">
        <v>80</v>
      </c>
    </row>
    <row r="91" s="5" customFormat="1" ht="47.25" customHeight="1">
      <c r="A91" s="118" t="s">
        <v>82</v>
      </c>
      <c r="B91" s="119"/>
      <c r="C91" s="120"/>
      <c r="D91" s="121" t="s">
        <v>93</v>
      </c>
      <c r="E91" s="121"/>
      <c r="F91" s="121"/>
      <c r="G91" s="121"/>
      <c r="H91" s="121"/>
      <c r="I91" s="122"/>
      <c r="J91" s="121" t="s">
        <v>94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'Vojkov - Pokoje - DS Vojk...'!M30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30">
        <f>'Vojkov - Pokoje - DS Vojk...'!M28</f>
        <v>0</v>
      </c>
      <c r="AT91" s="131">
        <f>ROUND(SUM(AV91:AW91),2)</f>
        <v>0</v>
      </c>
      <c r="AU91" s="132">
        <f>'Vojkov - Pokoje - DS Vojk...'!W119</f>
        <v>0</v>
      </c>
      <c r="AV91" s="131">
        <f>'Vojkov - Pokoje - DS Vojk...'!M32</f>
        <v>0</v>
      </c>
      <c r="AW91" s="131">
        <f>'Vojkov - Pokoje - DS Vojk...'!M33</f>
        <v>0</v>
      </c>
      <c r="AX91" s="131">
        <f>'Vojkov - Pokoje - DS Vojk...'!M34</f>
        <v>0</v>
      </c>
      <c r="AY91" s="131">
        <f>'Vojkov - Pokoje - DS Vojk...'!M35</f>
        <v>0</v>
      </c>
      <c r="AZ91" s="131">
        <f>'Vojkov - Pokoje - DS Vojk...'!H32</f>
        <v>0</v>
      </c>
      <c r="BA91" s="131">
        <f>'Vojkov - Pokoje - DS Vojk...'!H33</f>
        <v>0</v>
      </c>
      <c r="BB91" s="131">
        <f>'Vojkov - Pokoje - DS Vojk...'!H34</f>
        <v>0</v>
      </c>
      <c r="BC91" s="131">
        <f>'Vojkov - Pokoje - DS Vojk...'!H35</f>
        <v>0</v>
      </c>
      <c r="BD91" s="133">
        <f>'Vojkov - Pokoje - DS Vojk...'!H36</f>
        <v>0</v>
      </c>
      <c r="BT91" s="129" t="s">
        <v>85</v>
      </c>
      <c r="BV91" s="129" t="s">
        <v>79</v>
      </c>
      <c r="BW91" s="129" t="s">
        <v>95</v>
      </c>
      <c r="BX91" s="129" t="s">
        <v>80</v>
      </c>
    </row>
    <row r="92">
      <c r="B92" s="24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7"/>
    </row>
    <row r="93" s="1" customFormat="1" ht="30" customHeight="1">
      <c r="B93" s="44"/>
      <c r="C93" s="108" t="s">
        <v>96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111">
        <f>ROUND(SUM(AG94:AG97),2)</f>
        <v>0</v>
      </c>
      <c r="AH93" s="111"/>
      <c r="AI93" s="111"/>
      <c r="AJ93" s="111"/>
      <c r="AK93" s="111"/>
      <c r="AL93" s="111"/>
      <c r="AM93" s="111"/>
      <c r="AN93" s="111">
        <f>ROUND(SUM(AN94:AN97),2)</f>
        <v>0</v>
      </c>
      <c r="AO93" s="111"/>
      <c r="AP93" s="111"/>
      <c r="AQ93" s="46"/>
      <c r="AS93" s="104" t="s">
        <v>97</v>
      </c>
      <c r="AT93" s="105" t="s">
        <v>98</v>
      </c>
      <c r="AU93" s="105" t="s">
        <v>41</v>
      </c>
      <c r="AV93" s="106" t="s">
        <v>64</v>
      </c>
    </row>
    <row r="94" s="1" customFormat="1" ht="19.92" customHeight="1">
      <c r="B94" s="44"/>
      <c r="C94" s="45"/>
      <c r="D94" s="134" t="s">
        <v>99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135">
        <f>ROUND(AG87*AS94,2)</f>
        <v>0</v>
      </c>
      <c r="AH94" s="136"/>
      <c r="AI94" s="136"/>
      <c r="AJ94" s="136"/>
      <c r="AK94" s="136"/>
      <c r="AL94" s="136"/>
      <c r="AM94" s="136"/>
      <c r="AN94" s="136">
        <f>ROUND(AG94+AV94,2)</f>
        <v>0</v>
      </c>
      <c r="AO94" s="136"/>
      <c r="AP94" s="136"/>
      <c r="AQ94" s="46"/>
      <c r="AS94" s="137">
        <v>0</v>
      </c>
      <c r="AT94" s="138" t="s">
        <v>100</v>
      </c>
      <c r="AU94" s="138" t="s">
        <v>42</v>
      </c>
      <c r="AV94" s="139">
        <f>ROUND(IF(AU94="základní",AG94*L31,IF(AU94="snížená",AG94*L32,0)),2)</f>
        <v>0</v>
      </c>
      <c r="BV94" s="20" t="s">
        <v>101</v>
      </c>
      <c r="BY94" s="140">
        <f>IF(AU94="základní",AV94,0)</f>
        <v>0</v>
      </c>
      <c r="BZ94" s="140">
        <f>IF(AU94="snížená",AV94,0)</f>
        <v>0</v>
      </c>
      <c r="CA94" s="140">
        <v>0</v>
      </c>
      <c r="CB94" s="140">
        <v>0</v>
      </c>
      <c r="CC94" s="140">
        <v>0</v>
      </c>
      <c r="CD94" s="140">
        <f>IF(AU94="základní",AG94,0)</f>
        <v>0</v>
      </c>
      <c r="CE94" s="140">
        <f>IF(AU94="snížená",AG94,0)</f>
        <v>0</v>
      </c>
      <c r="CF94" s="140">
        <f>IF(AU94="zákl. přenesená",AG94,0)</f>
        <v>0</v>
      </c>
      <c r="CG94" s="140">
        <f>IF(AU94="sníž. přenesená",AG94,0)</f>
        <v>0</v>
      </c>
      <c r="CH94" s="140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>x</v>
      </c>
    </row>
    <row r="95" s="1" customFormat="1" ht="19.92" customHeight="1">
      <c r="B95" s="44"/>
      <c r="C95" s="45"/>
      <c r="D95" s="141" t="s">
        <v>102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45"/>
      <c r="AD95" s="45"/>
      <c r="AE95" s="45"/>
      <c r="AF95" s="45"/>
      <c r="AG95" s="135">
        <f>AG87*AS95</f>
        <v>0</v>
      </c>
      <c r="AH95" s="136"/>
      <c r="AI95" s="136"/>
      <c r="AJ95" s="136"/>
      <c r="AK95" s="136"/>
      <c r="AL95" s="136"/>
      <c r="AM95" s="136"/>
      <c r="AN95" s="136">
        <f>AG95+AV95</f>
        <v>0</v>
      </c>
      <c r="AO95" s="136"/>
      <c r="AP95" s="136"/>
      <c r="AQ95" s="46"/>
      <c r="AS95" s="142">
        <v>0</v>
      </c>
      <c r="AT95" s="143" t="s">
        <v>100</v>
      </c>
      <c r="AU95" s="143" t="s">
        <v>42</v>
      </c>
      <c r="AV95" s="144">
        <f>ROUND(IF(AU95="nulová",0,IF(OR(AU95="základní",AU95="zákl. přenesená"),AG95*L31,AG95*L32)),2)</f>
        <v>0</v>
      </c>
      <c r="BV95" s="20" t="s">
        <v>103</v>
      </c>
      <c r="BY95" s="140">
        <f>IF(AU95="základní",AV95,0)</f>
        <v>0</v>
      </c>
      <c r="BZ95" s="140">
        <f>IF(AU95="snížená",AV95,0)</f>
        <v>0</v>
      </c>
      <c r="CA95" s="140">
        <f>IF(AU95="zákl. přenesená",AV95,0)</f>
        <v>0</v>
      </c>
      <c r="CB95" s="140">
        <f>IF(AU95="sníž. přenesená",AV95,0)</f>
        <v>0</v>
      </c>
      <c r="CC95" s="140">
        <f>IF(AU95="nulová",AV95,0)</f>
        <v>0</v>
      </c>
      <c r="CD95" s="140">
        <f>IF(AU95="základní",AG95,0)</f>
        <v>0</v>
      </c>
      <c r="CE95" s="140">
        <f>IF(AU95="snížená",AG95,0)</f>
        <v>0</v>
      </c>
      <c r="CF95" s="140">
        <f>IF(AU95="zákl. přenesená",AG95,0)</f>
        <v>0</v>
      </c>
      <c r="CG95" s="140">
        <f>IF(AU95="sníž. přenesená",AG95,0)</f>
        <v>0</v>
      </c>
      <c r="CH95" s="140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/>
      </c>
    </row>
    <row r="96" s="1" customFormat="1" ht="19.92" customHeight="1">
      <c r="B96" s="44"/>
      <c r="C96" s="45"/>
      <c r="D96" s="141" t="s">
        <v>102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45"/>
      <c r="AD96" s="45"/>
      <c r="AE96" s="45"/>
      <c r="AF96" s="45"/>
      <c r="AG96" s="135">
        <f>AG87*AS96</f>
        <v>0</v>
      </c>
      <c r="AH96" s="136"/>
      <c r="AI96" s="136"/>
      <c r="AJ96" s="136"/>
      <c r="AK96" s="136"/>
      <c r="AL96" s="136"/>
      <c r="AM96" s="136"/>
      <c r="AN96" s="136">
        <f>AG96+AV96</f>
        <v>0</v>
      </c>
      <c r="AO96" s="136"/>
      <c r="AP96" s="136"/>
      <c r="AQ96" s="46"/>
      <c r="AS96" s="142">
        <v>0</v>
      </c>
      <c r="AT96" s="143" t="s">
        <v>100</v>
      </c>
      <c r="AU96" s="143" t="s">
        <v>42</v>
      </c>
      <c r="AV96" s="144">
        <f>ROUND(IF(AU96="nulová",0,IF(OR(AU96="základní",AU96="zákl. přenesená"),AG96*L31,AG96*L32)),2)</f>
        <v>0</v>
      </c>
      <c r="BV96" s="20" t="s">
        <v>103</v>
      </c>
      <c r="BY96" s="140">
        <f>IF(AU96="základní",AV96,0)</f>
        <v>0</v>
      </c>
      <c r="BZ96" s="140">
        <f>IF(AU96="snížená",AV96,0)</f>
        <v>0</v>
      </c>
      <c r="CA96" s="140">
        <f>IF(AU96="zákl. přenesená",AV96,0)</f>
        <v>0</v>
      </c>
      <c r="CB96" s="140">
        <f>IF(AU96="sníž. přenesená",AV96,0)</f>
        <v>0</v>
      </c>
      <c r="CC96" s="140">
        <f>IF(AU96="nulová",AV96,0)</f>
        <v>0</v>
      </c>
      <c r="CD96" s="140">
        <f>IF(AU96="základní",AG96,0)</f>
        <v>0</v>
      </c>
      <c r="CE96" s="140">
        <f>IF(AU96="snížená",AG96,0)</f>
        <v>0</v>
      </c>
      <c r="CF96" s="140">
        <f>IF(AU96="zákl. přenesená",AG96,0)</f>
        <v>0</v>
      </c>
      <c r="CG96" s="140">
        <f>IF(AU96="sníž. přenesená",AG96,0)</f>
        <v>0</v>
      </c>
      <c r="CH96" s="140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/>
      </c>
    </row>
    <row r="97" s="1" customFormat="1" ht="19.92" customHeight="1">
      <c r="B97" s="44"/>
      <c r="C97" s="45"/>
      <c r="D97" s="141" t="s">
        <v>102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45"/>
      <c r="AD97" s="45"/>
      <c r="AE97" s="45"/>
      <c r="AF97" s="45"/>
      <c r="AG97" s="135">
        <f>AG87*AS97</f>
        <v>0</v>
      </c>
      <c r="AH97" s="136"/>
      <c r="AI97" s="136"/>
      <c r="AJ97" s="136"/>
      <c r="AK97" s="136"/>
      <c r="AL97" s="136"/>
      <c r="AM97" s="136"/>
      <c r="AN97" s="136">
        <f>AG97+AV97</f>
        <v>0</v>
      </c>
      <c r="AO97" s="136"/>
      <c r="AP97" s="136"/>
      <c r="AQ97" s="46"/>
      <c r="AS97" s="145">
        <v>0</v>
      </c>
      <c r="AT97" s="146" t="s">
        <v>100</v>
      </c>
      <c r="AU97" s="146" t="s">
        <v>42</v>
      </c>
      <c r="AV97" s="147">
        <f>ROUND(IF(AU97="nulová",0,IF(OR(AU97="základní",AU97="zákl. přenesená"),AG97*L31,AG97*L32)),2)</f>
        <v>0</v>
      </c>
      <c r="BV97" s="20" t="s">
        <v>103</v>
      </c>
      <c r="BY97" s="140">
        <f>IF(AU97="základní",AV97,0)</f>
        <v>0</v>
      </c>
      <c r="BZ97" s="140">
        <f>IF(AU97="snížená",AV97,0)</f>
        <v>0</v>
      </c>
      <c r="CA97" s="140">
        <f>IF(AU97="zákl. přenesená",AV97,0)</f>
        <v>0</v>
      </c>
      <c r="CB97" s="140">
        <f>IF(AU97="sníž. přenesená",AV97,0)</f>
        <v>0</v>
      </c>
      <c r="CC97" s="140">
        <f>IF(AU97="nulová",AV97,0)</f>
        <v>0</v>
      </c>
      <c r="CD97" s="140">
        <f>IF(AU97="základní",AG97,0)</f>
        <v>0</v>
      </c>
      <c r="CE97" s="140">
        <f>IF(AU97="snížená",AG97,0)</f>
        <v>0</v>
      </c>
      <c r="CF97" s="140">
        <f>IF(AU97="zákl. přenesená",AG97,0)</f>
        <v>0</v>
      </c>
      <c r="CG97" s="140">
        <f>IF(AU97="sníž. přenesená",AG97,0)</f>
        <v>0</v>
      </c>
      <c r="CH97" s="140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="1" customFormat="1" ht="10.8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6"/>
    </row>
    <row r="99" s="1" customFormat="1" ht="30" customHeight="1">
      <c r="B99" s="44"/>
      <c r="C99" s="148" t="s">
        <v>104</v>
      </c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50">
        <f>ROUND(AG87+AG93,2)</f>
        <v>0</v>
      </c>
      <c r="AH99" s="150"/>
      <c r="AI99" s="150"/>
      <c r="AJ99" s="150"/>
      <c r="AK99" s="150"/>
      <c r="AL99" s="150"/>
      <c r="AM99" s="150"/>
      <c r="AN99" s="150">
        <f>AN87+AN93</f>
        <v>0</v>
      </c>
      <c r="AO99" s="150"/>
      <c r="AP99" s="150"/>
      <c r="AQ99" s="46"/>
    </row>
    <row r="100" s="1" customFormat="1" ht="6.96" customHeight="1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5"/>
    </row>
  </sheetData>
  <sheetProtection sheet="1" formatColumns="0" formatRows="0" objects="1" scenarios="1" spinCount="10" saltValue="+l9VP9yiUa449FRLfms86DvbjCupn0sjsJAm+n1oBpPOxf0UBfapCQlPtQI9mNtMb2MtYEFTo4bM1w/bzSlvxg==" hashValue="YbWwBXlsaMb2Z0XD//lmxw3qK6PdgrB/ddJS1dVTmJ/CSwNdW6+r5YCyO0mF6lLiNSpbOFtrHko9AXdIVSkjrQ==" algorithmName="SHA-512" password="CC35"/>
  <mergeCells count="70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N95:AP95"/>
    <mergeCell ref="AN89:AP89"/>
    <mergeCell ref="AN88:AP88"/>
    <mergeCell ref="AN90:AP90"/>
    <mergeCell ref="AN91:AP91"/>
    <mergeCell ref="AN94:AP94"/>
    <mergeCell ref="AN96:AP96"/>
    <mergeCell ref="AN97:AP97"/>
    <mergeCell ref="AN93:AP93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7:AB97"/>
    <mergeCell ref="D95:AB95"/>
    <mergeCell ref="AG95:AM95"/>
    <mergeCell ref="D96:AB96"/>
    <mergeCell ref="AG96:AM96"/>
    <mergeCell ref="AG97:AM97"/>
    <mergeCell ref="AM82:AP82"/>
    <mergeCell ref="AS82:AT84"/>
    <mergeCell ref="AM83:AP83"/>
    <mergeCell ref="AN85:AP85"/>
    <mergeCell ref="AG88:AM88"/>
    <mergeCell ref="AG89:AM89"/>
    <mergeCell ref="AG90:AM90"/>
    <mergeCell ref="AG91:AM91"/>
    <mergeCell ref="AG94:AM94"/>
    <mergeCell ref="AG87:AM87"/>
    <mergeCell ref="AN87:AP87"/>
    <mergeCell ref="AG93:AM93"/>
    <mergeCell ref="AG99:AM99"/>
    <mergeCell ref="AN99:AP99"/>
    <mergeCell ref="C85:G85"/>
    <mergeCell ref="I85:AF85"/>
    <mergeCell ref="AG85:AM85"/>
    <mergeCell ref="D88:H88"/>
    <mergeCell ref="J88:AF88"/>
    <mergeCell ref="D89:H89"/>
    <mergeCell ref="J89:AF89"/>
    <mergeCell ref="D90:H90"/>
    <mergeCell ref="J90:AF90"/>
    <mergeCell ref="D91:H91"/>
    <mergeCell ref="J91:AF91"/>
  </mergeCells>
  <dataValidations count="2">
    <dataValidation type="list" allowBlank="1" showInputMessage="1" showErrorMessage="1" error="Povoleny jsou hodnoty základní, snížená, zákl. přenesená, sníž. přenesená, nulová." sqref="AU94:AU9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4:AT9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 patro - DS Vojkov chodb...'!C2" display="/"/>
    <hyperlink ref="A89" location="'prádelna - DS Vojkov - pr...'!C2" display="/"/>
    <hyperlink ref="A90" location="'schodiště - DS Vojkov - S...'!C2" display="/"/>
    <hyperlink ref="A91" location="'Vojkov - Pokoje - DS Vojk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105</v>
      </c>
      <c r="G1" s="13"/>
      <c r="H1" s="152" t="s">
        <v>106</v>
      </c>
      <c r="I1" s="152"/>
      <c r="J1" s="152"/>
      <c r="K1" s="152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85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Oprava vinylových podlah budovy č.p. 40 DS Vojkov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112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17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'Rekapitulace stavby'!AN8</f>
        <v>19. 9. 2018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">
        <v>22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">
        <v>22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N96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0.20999999999999999</v>
      </c>
      <c r="G32" s="159" t="s">
        <v>43</v>
      </c>
      <c r="H32" s="160">
        <f>ROUND((((SUM(BE96:BE103)+SUM(BE121:BE148))+SUM(BE150:BE151))),2)</f>
        <v>0</v>
      </c>
      <c r="I32" s="45"/>
      <c r="J32" s="45"/>
      <c r="K32" s="45"/>
      <c r="L32" s="45"/>
      <c r="M32" s="160">
        <f>ROUND(((ROUND((SUM(BE96:BE103)+SUM(BE121:BE148)), 2)*F32)+SUM(BE150:BE151)*F32),2)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0.14999999999999999</v>
      </c>
      <c r="G33" s="159" t="s">
        <v>43</v>
      </c>
      <c r="H33" s="160">
        <f>ROUND((((SUM(BF96:BF103)+SUM(BF121:BF148))+SUM(BF150:BF151))),2)</f>
        <v>0</v>
      </c>
      <c r="I33" s="45"/>
      <c r="J33" s="45"/>
      <c r="K33" s="45"/>
      <c r="L33" s="45"/>
      <c r="M33" s="160">
        <f>ROUND(((ROUND((SUM(BF96:BF103)+SUM(BF121:BF148)), 2)*F33)+SUM(BF150:BF151)*F33),2)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0.20999999999999999</v>
      </c>
      <c r="G34" s="159" t="s">
        <v>43</v>
      </c>
      <c r="H34" s="160">
        <f>ROUND((((SUM(BG96:BG103)+SUM(BG121:BG148))+SUM(BG150:BG151))),2)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0.14999999999999999</v>
      </c>
      <c r="G35" s="159" t="s">
        <v>43</v>
      </c>
      <c r="H35" s="160">
        <f>ROUND((((SUM(BH96:BH103)+SUM(BH121:BH148))+SUM(BH150:BH151))),2)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ROUND((((SUM(BI96:BI103)+SUM(BI121:BI148))+SUM(BI150:BI151))),2)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Oprava vinylových podlah budovy č.p. 40 DS Vojkov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1 patro - DS Vojkov chodba 1. patro obklad stěn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Vojkov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19. 9. 2018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DS Vojkov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dle výběrového řízení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N121</f>
        <v>0</v>
      </c>
      <c r="O88" s="172"/>
      <c r="P88" s="172"/>
      <c r="Q88" s="172"/>
      <c r="R88" s="46"/>
      <c r="T88" s="169"/>
      <c r="U88" s="169"/>
      <c r="AU88" s="20" t="s">
        <v>119</v>
      </c>
    </row>
    <row r="89" s="6" customFormat="1" ht="24.96" customHeight="1">
      <c r="B89" s="173"/>
      <c r="C89" s="174"/>
      <c r="D89" s="175" t="s">
        <v>120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N122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121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N123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122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N125</f>
        <v>0</v>
      </c>
      <c r="O91" s="180"/>
      <c r="P91" s="180"/>
      <c r="Q91" s="180"/>
      <c r="R91" s="181"/>
      <c r="T91" s="182"/>
      <c r="U91" s="182"/>
    </row>
    <row r="92" s="6" customFormat="1" ht="24.96" customHeight="1">
      <c r="B92" s="173"/>
      <c r="C92" s="174"/>
      <c r="D92" s="175" t="s">
        <v>123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N130</f>
        <v>0</v>
      </c>
      <c r="O92" s="174"/>
      <c r="P92" s="174"/>
      <c r="Q92" s="174"/>
      <c r="R92" s="177"/>
      <c r="T92" s="178"/>
      <c r="U92" s="178"/>
    </row>
    <row r="93" s="7" customFormat="1" ht="19.92" customHeight="1">
      <c r="B93" s="179"/>
      <c r="C93" s="180"/>
      <c r="D93" s="134" t="s">
        <v>124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N131</f>
        <v>0</v>
      </c>
      <c r="O93" s="180"/>
      <c r="P93" s="180"/>
      <c r="Q93" s="180"/>
      <c r="R93" s="181"/>
      <c r="T93" s="182"/>
      <c r="U93" s="182"/>
    </row>
    <row r="94" s="6" customFormat="1" ht="21.84" customHeight="1">
      <c r="B94" s="173"/>
      <c r="C94" s="174"/>
      <c r="D94" s="175" t="s">
        <v>125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83">
        <f>N149</f>
        <v>0</v>
      </c>
      <c r="O94" s="174"/>
      <c r="P94" s="174"/>
      <c r="Q94" s="174"/>
      <c r="R94" s="177"/>
      <c r="T94" s="178"/>
      <c r="U94" s="178"/>
    </row>
    <row r="95" s="1" customFormat="1" ht="21.84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6"/>
      <c r="T95" s="169"/>
      <c r="U95" s="169"/>
    </row>
    <row r="96" s="1" customFormat="1" ht="29.28" customHeight="1">
      <c r="B96" s="44"/>
      <c r="C96" s="171" t="s">
        <v>126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172">
        <f>ROUND(N97+N98+N99+N100+N101+N102,2)</f>
        <v>0</v>
      </c>
      <c r="O96" s="184"/>
      <c r="P96" s="184"/>
      <c r="Q96" s="184"/>
      <c r="R96" s="46"/>
      <c r="T96" s="185"/>
      <c r="U96" s="186" t="s">
        <v>41</v>
      </c>
    </row>
    <row r="97" s="1" customFormat="1" ht="18" customHeight="1">
      <c r="B97" s="44"/>
      <c r="C97" s="45"/>
      <c r="D97" s="141" t="s">
        <v>127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44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128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129</v>
      </c>
      <c r="BK97" s="187"/>
      <c r="BL97" s="187"/>
      <c r="BM97" s="187"/>
    </row>
    <row r="98" s="1" customFormat="1" ht="18" customHeight="1">
      <c r="B98" s="44"/>
      <c r="C98" s="45"/>
      <c r="D98" s="141" t="s">
        <v>130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44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128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129</v>
      </c>
      <c r="BK98" s="187"/>
      <c r="BL98" s="187"/>
      <c r="BM98" s="187"/>
    </row>
    <row r="99" s="1" customFormat="1" ht="18" customHeight="1">
      <c r="B99" s="44"/>
      <c r="C99" s="45"/>
      <c r="D99" s="141" t="s">
        <v>131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44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128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129</v>
      </c>
      <c r="BK99" s="187"/>
      <c r="BL99" s="187"/>
      <c r="BM99" s="187"/>
    </row>
    <row r="100" s="1" customFormat="1" ht="18" customHeight="1">
      <c r="B100" s="44"/>
      <c r="C100" s="45"/>
      <c r="D100" s="141" t="s">
        <v>132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44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128</v>
      </c>
      <c r="AZ100" s="187"/>
      <c r="BA100" s="187"/>
      <c r="BB100" s="187"/>
      <c r="BC100" s="187"/>
      <c r="BD100" s="187"/>
      <c r="BE100" s="191">
        <f>IF(U100="základní",N100,0)</f>
        <v>0</v>
      </c>
      <c r="BF100" s="191">
        <f>IF(U100="snížená",N100,0)</f>
        <v>0</v>
      </c>
      <c r="BG100" s="191">
        <f>IF(U100="zákl. přenesená",N100,0)</f>
        <v>0</v>
      </c>
      <c r="BH100" s="191">
        <f>IF(U100="sníž. přenesená",N100,0)</f>
        <v>0</v>
      </c>
      <c r="BI100" s="191">
        <f>IF(U100="nulová",N100,0)</f>
        <v>0</v>
      </c>
      <c r="BJ100" s="190" t="s">
        <v>129</v>
      </c>
      <c r="BK100" s="187"/>
      <c r="BL100" s="187"/>
      <c r="BM100" s="187"/>
    </row>
    <row r="101" s="1" customFormat="1" ht="18" customHeight="1">
      <c r="B101" s="44"/>
      <c r="C101" s="45"/>
      <c r="D101" s="141" t="s">
        <v>133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44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128</v>
      </c>
      <c r="AZ101" s="187"/>
      <c r="BA101" s="187"/>
      <c r="BB101" s="187"/>
      <c r="BC101" s="187"/>
      <c r="BD101" s="187"/>
      <c r="BE101" s="191">
        <f>IF(U101="základní",N101,0)</f>
        <v>0</v>
      </c>
      <c r="BF101" s="191">
        <f>IF(U101="snížená",N101,0)</f>
        <v>0</v>
      </c>
      <c r="BG101" s="191">
        <f>IF(U101="zákl. přenesená",N101,0)</f>
        <v>0</v>
      </c>
      <c r="BH101" s="191">
        <f>IF(U101="sníž. přenesená",N101,0)</f>
        <v>0</v>
      </c>
      <c r="BI101" s="191">
        <f>IF(U101="nulová",N101,0)</f>
        <v>0</v>
      </c>
      <c r="BJ101" s="190" t="s">
        <v>129</v>
      </c>
      <c r="BK101" s="187"/>
      <c r="BL101" s="187"/>
      <c r="BM101" s="187"/>
    </row>
    <row r="102" s="1" customFormat="1" ht="18" customHeight="1">
      <c r="B102" s="44"/>
      <c r="C102" s="45"/>
      <c r="D102" s="134" t="s">
        <v>134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92"/>
      <c r="U102" s="193" t="s">
        <v>44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135</v>
      </c>
      <c r="AZ102" s="187"/>
      <c r="BA102" s="187"/>
      <c r="BB102" s="187"/>
      <c r="BC102" s="187"/>
      <c r="BD102" s="187"/>
      <c r="BE102" s="191">
        <f>IF(U102="základní",N102,0)</f>
        <v>0</v>
      </c>
      <c r="BF102" s="191">
        <f>IF(U102="snížená",N102,0)</f>
        <v>0</v>
      </c>
      <c r="BG102" s="191">
        <f>IF(U102="zákl. přenesená",N102,0)</f>
        <v>0</v>
      </c>
      <c r="BH102" s="191">
        <f>IF(U102="sníž. přenesená",N102,0)</f>
        <v>0</v>
      </c>
      <c r="BI102" s="191">
        <f>IF(U102="nulová",N102,0)</f>
        <v>0</v>
      </c>
      <c r="BJ102" s="190" t="s">
        <v>129</v>
      </c>
      <c r="BK102" s="187"/>
      <c r="BL102" s="187"/>
      <c r="BM102" s="187"/>
    </row>
    <row r="103" s="1" customForma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6"/>
      <c r="T103" s="169"/>
      <c r="U103" s="169"/>
    </row>
    <row r="104" s="1" customFormat="1" ht="29.28" customHeight="1">
      <c r="B104" s="44"/>
      <c r="C104" s="148" t="s">
        <v>104</v>
      </c>
      <c r="D104" s="149"/>
      <c r="E104" s="149"/>
      <c r="F104" s="149"/>
      <c r="G104" s="149"/>
      <c r="H104" s="149"/>
      <c r="I104" s="149"/>
      <c r="J104" s="149"/>
      <c r="K104" s="149"/>
      <c r="L104" s="150">
        <f>ROUND(SUM(N88+N96),2)</f>
        <v>0</v>
      </c>
      <c r="M104" s="150"/>
      <c r="N104" s="150"/>
      <c r="O104" s="150"/>
      <c r="P104" s="150"/>
      <c r="Q104" s="150"/>
      <c r="R104" s="46"/>
      <c r="T104" s="169"/>
      <c r="U104" s="169"/>
    </row>
    <row r="105" s="1" customFormat="1" ht="6.96" customHeight="1"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5"/>
      <c r="T105" s="169"/>
      <c r="U105" s="169"/>
    </row>
    <row r="109" s="1" customFormat="1" ht="6.96" customHeight="1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8"/>
    </row>
    <row r="110" s="1" customFormat="1" ht="36.96" customHeight="1">
      <c r="B110" s="44"/>
      <c r="C110" s="25" t="s">
        <v>136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30" customHeight="1">
      <c r="B112" s="44"/>
      <c r="C112" s="36" t="s">
        <v>19</v>
      </c>
      <c r="D112" s="45"/>
      <c r="E112" s="45"/>
      <c r="F112" s="153" t="str">
        <f>F6</f>
        <v>Oprava vinylových podlah budovy č.p. 40 DS Vojkov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45"/>
      <c r="R112" s="46"/>
    </row>
    <row r="113" s="1" customFormat="1" ht="36.96" customHeight="1">
      <c r="B113" s="44"/>
      <c r="C113" s="83" t="s">
        <v>111</v>
      </c>
      <c r="D113" s="45"/>
      <c r="E113" s="45"/>
      <c r="F113" s="85" t="str">
        <f>F7</f>
        <v>1 patro - DS Vojkov chodba 1. patro obklad stěn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18" customHeight="1">
      <c r="B115" s="44"/>
      <c r="C115" s="36" t="s">
        <v>24</v>
      </c>
      <c r="D115" s="45"/>
      <c r="E115" s="45"/>
      <c r="F115" s="31" t="str">
        <f>F9</f>
        <v>Vojkov</v>
      </c>
      <c r="G115" s="45"/>
      <c r="H115" s="45"/>
      <c r="I115" s="45"/>
      <c r="J115" s="45"/>
      <c r="K115" s="36" t="s">
        <v>25</v>
      </c>
      <c r="L115" s="45"/>
      <c r="M115" s="88" t="str">
        <f>IF(O9="","",O9)</f>
        <v>19. 9. 2018</v>
      </c>
      <c r="N115" s="88"/>
      <c r="O115" s="88"/>
      <c r="P115" s="88"/>
      <c r="Q115" s="45"/>
      <c r="R115" s="46"/>
    </row>
    <row r="116" s="1" customFormat="1" ht="6.96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>
      <c r="B117" s="44"/>
      <c r="C117" s="36" t="s">
        <v>27</v>
      </c>
      <c r="D117" s="45"/>
      <c r="E117" s="45"/>
      <c r="F117" s="31" t="str">
        <f>E12</f>
        <v>DS Vojkov</v>
      </c>
      <c r="G117" s="45"/>
      <c r="H117" s="45"/>
      <c r="I117" s="45"/>
      <c r="J117" s="45"/>
      <c r="K117" s="36" t="s">
        <v>33</v>
      </c>
      <c r="L117" s="45"/>
      <c r="M117" s="31" t="str">
        <f>E18</f>
        <v xml:space="preserve"> </v>
      </c>
      <c r="N117" s="31"/>
      <c r="O117" s="31"/>
      <c r="P117" s="31"/>
      <c r="Q117" s="31"/>
      <c r="R117" s="46"/>
    </row>
    <row r="118" s="1" customFormat="1" ht="14.4" customHeight="1">
      <c r="B118" s="44"/>
      <c r="C118" s="36" t="s">
        <v>31</v>
      </c>
      <c r="D118" s="45"/>
      <c r="E118" s="45"/>
      <c r="F118" s="31" t="str">
        <f>IF(E15="","",E15)</f>
        <v>dle výběrového řízení</v>
      </c>
      <c r="G118" s="45"/>
      <c r="H118" s="45"/>
      <c r="I118" s="45"/>
      <c r="J118" s="45"/>
      <c r="K118" s="36" t="s">
        <v>36</v>
      </c>
      <c r="L118" s="45"/>
      <c r="M118" s="31" t="str">
        <f>E21</f>
        <v xml:space="preserve"> </v>
      </c>
      <c r="N118" s="31"/>
      <c r="O118" s="31"/>
      <c r="P118" s="31"/>
      <c r="Q118" s="31"/>
      <c r="R118" s="46"/>
    </row>
    <row r="119" s="1" customFormat="1" ht="10.32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8" customFormat="1" ht="29.28" customHeight="1">
      <c r="B120" s="194"/>
      <c r="C120" s="195" t="s">
        <v>137</v>
      </c>
      <c r="D120" s="196" t="s">
        <v>138</v>
      </c>
      <c r="E120" s="196" t="s">
        <v>59</v>
      </c>
      <c r="F120" s="196" t="s">
        <v>139</v>
      </c>
      <c r="G120" s="196"/>
      <c r="H120" s="196"/>
      <c r="I120" s="196"/>
      <c r="J120" s="196" t="s">
        <v>140</v>
      </c>
      <c r="K120" s="196" t="s">
        <v>141</v>
      </c>
      <c r="L120" s="196" t="s">
        <v>142</v>
      </c>
      <c r="M120" s="196"/>
      <c r="N120" s="196" t="s">
        <v>117</v>
      </c>
      <c r="O120" s="196"/>
      <c r="P120" s="196"/>
      <c r="Q120" s="197"/>
      <c r="R120" s="198"/>
      <c r="T120" s="104" t="s">
        <v>143</v>
      </c>
      <c r="U120" s="105" t="s">
        <v>41</v>
      </c>
      <c r="V120" s="105" t="s">
        <v>144</v>
      </c>
      <c r="W120" s="105" t="s">
        <v>145</v>
      </c>
      <c r="X120" s="105" t="s">
        <v>146</v>
      </c>
      <c r="Y120" s="105" t="s">
        <v>147</v>
      </c>
      <c r="Z120" s="105" t="s">
        <v>148</v>
      </c>
      <c r="AA120" s="106" t="s">
        <v>149</v>
      </c>
    </row>
    <row r="121" s="1" customFormat="1" ht="29.28" customHeight="1">
      <c r="B121" s="44"/>
      <c r="C121" s="108" t="s">
        <v>114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199">
        <f>BK121</f>
        <v>0</v>
      </c>
      <c r="O121" s="200"/>
      <c r="P121" s="200"/>
      <c r="Q121" s="200"/>
      <c r="R121" s="46"/>
      <c r="T121" s="107"/>
      <c r="U121" s="65"/>
      <c r="V121" s="65"/>
      <c r="W121" s="201">
        <f>W122+W130+W149</f>
        <v>0</v>
      </c>
      <c r="X121" s="65"/>
      <c r="Y121" s="201">
        <f>Y122+Y130+Y149</f>
        <v>2.1466599999999998</v>
      </c>
      <c r="Z121" s="65"/>
      <c r="AA121" s="202">
        <f>AA122+AA130+AA149</f>
        <v>1.2</v>
      </c>
      <c r="AT121" s="20" t="s">
        <v>76</v>
      </c>
      <c r="AU121" s="20" t="s">
        <v>119</v>
      </c>
      <c r="BK121" s="203">
        <f>BK122+BK130+BK149</f>
        <v>0</v>
      </c>
    </row>
    <row r="122" s="9" customFormat="1" ht="37.44001" customHeight="1">
      <c r="B122" s="204"/>
      <c r="C122" s="205"/>
      <c r="D122" s="206" t="s">
        <v>120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183">
        <f>BK122</f>
        <v>0</v>
      </c>
      <c r="O122" s="176"/>
      <c r="P122" s="176"/>
      <c r="Q122" s="176"/>
      <c r="R122" s="207"/>
      <c r="T122" s="208"/>
      <c r="U122" s="205"/>
      <c r="V122" s="205"/>
      <c r="W122" s="209">
        <f>W123+W125</f>
        <v>0</v>
      </c>
      <c r="X122" s="205"/>
      <c r="Y122" s="209">
        <f>Y123+Y125</f>
        <v>0.37439999999999996</v>
      </c>
      <c r="Z122" s="205"/>
      <c r="AA122" s="210">
        <f>AA123+AA125</f>
        <v>0</v>
      </c>
      <c r="AR122" s="211" t="s">
        <v>85</v>
      </c>
      <c r="AT122" s="212" t="s">
        <v>76</v>
      </c>
      <c r="AU122" s="212" t="s">
        <v>77</v>
      </c>
      <c r="AY122" s="211" t="s">
        <v>150</v>
      </c>
      <c r="BK122" s="213">
        <f>BK123+BK125</f>
        <v>0</v>
      </c>
    </row>
    <row r="123" s="9" customFormat="1" ht="19.92" customHeight="1">
      <c r="B123" s="204"/>
      <c r="C123" s="205"/>
      <c r="D123" s="214" t="s">
        <v>121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5">
        <f>BK123</f>
        <v>0</v>
      </c>
      <c r="O123" s="216"/>
      <c r="P123" s="216"/>
      <c r="Q123" s="216"/>
      <c r="R123" s="207"/>
      <c r="T123" s="208"/>
      <c r="U123" s="205"/>
      <c r="V123" s="205"/>
      <c r="W123" s="209">
        <f>W124</f>
        <v>0</v>
      </c>
      <c r="X123" s="205"/>
      <c r="Y123" s="209">
        <f>Y124</f>
        <v>0.37439999999999996</v>
      </c>
      <c r="Z123" s="205"/>
      <c r="AA123" s="210">
        <f>AA124</f>
        <v>0</v>
      </c>
      <c r="AR123" s="211" t="s">
        <v>85</v>
      </c>
      <c r="AT123" s="212" t="s">
        <v>76</v>
      </c>
      <c r="AU123" s="212" t="s">
        <v>85</v>
      </c>
      <c r="AY123" s="211" t="s">
        <v>150</v>
      </c>
      <c r="BK123" s="213">
        <f>BK124</f>
        <v>0</v>
      </c>
    </row>
    <row r="124" s="1" customFormat="1" ht="25.5" customHeight="1">
      <c r="B124" s="44"/>
      <c r="C124" s="217" t="s">
        <v>85</v>
      </c>
      <c r="D124" s="217" t="s">
        <v>151</v>
      </c>
      <c r="E124" s="218" t="s">
        <v>152</v>
      </c>
      <c r="F124" s="219" t="s">
        <v>153</v>
      </c>
      <c r="G124" s="219"/>
      <c r="H124" s="219"/>
      <c r="I124" s="219"/>
      <c r="J124" s="220" t="s">
        <v>154</v>
      </c>
      <c r="K124" s="221">
        <v>72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44</v>
      </c>
      <c r="V124" s="45"/>
      <c r="W124" s="226">
        <f>V124*K124</f>
        <v>0</v>
      </c>
      <c r="X124" s="226">
        <v>0.0051999999999999998</v>
      </c>
      <c r="Y124" s="226">
        <f>X124*K124</f>
        <v>0.37439999999999996</v>
      </c>
      <c r="Z124" s="226">
        <v>0</v>
      </c>
      <c r="AA124" s="227">
        <f>Z124*K124</f>
        <v>0</v>
      </c>
      <c r="AR124" s="20" t="s">
        <v>155</v>
      </c>
      <c r="AT124" s="20" t="s">
        <v>151</v>
      </c>
      <c r="AU124" s="20" t="s">
        <v>129</v>
      </c>
      <c r="AY124" s="20" t="s">
        <v>150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129</v>
      </c>
      <c r="BK124" s="140">
        <f>ROUND(L124*K124,2)</f>
        <v>0</v>
      </c>
      <c r="BL124" s="20" t="s">
        <v>155</v>
      </c>
      <c r="BM124" s="20" t="s">
        <v>156</v>
      </c>
    </row>
    <row r="125" s="9" customFormat="1" ht="29.88" customHeight="1">
      <c r="B125" s="204"/>
      <c r="C125" s="205"/>
      <c r="D125" s="214" t="s">
        <v>122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28">
        <f>BK125</f>
        <v>0</v>
      </c>
      <c r="O125" s="229"/>
      <c r="P125" s="229"/>
      <c r="Q125" s="229"/>
      <c r="R125" s="207"/>
      <c r="T125" s="208"/>
      <c r="U125" s="205"/>
      <c r="V125" s="205"/>
      <c r="W125" s="209">
        <f>SUM(W126:W129)</f>
        <v>0</v>
      </c>
      <c r="X125" s="205"/>
      <c r="Y125" s="209">
        <f>SUM(Y126:Y129)</f>
        <v>0</v>
      </c>
      <c r="Z125" s="205"/>
      <c r="AA125" s="210">
        <f>SUM(AA126:AA129)</f>
        <v>0</v>
      </c>
      <c r="AR125" s="211" t="s">
        <v>85</v>
      </c>
      <c r="AT125" s="212" t="s">
        <v>76</v>
      </c>
      <c r="AU125" s="212" t="s">
        <v>85</v>
      </c>
      <c r="AY125" s="211" t="s">
        <v>150</v>
      </c>
      <c r="BK125" s="213">
        <f>SUM(BK126:BK129)</f>
        <v>0</v>
      </c>
    </row>
    <row r="126" s="1" customFormat="1" ht="38.25" customHeight="1">
      <c r="B126" s="44"/>
      <c r="C126" s="217" t="s">
        <v>129</v>
      </c>
      <c r="D126" s="217" t="s">
        <v>151</v>
      </c>
      <c r="E126" s="218" t="s">
        <v>157</v>
      </c>
      <c r="F126" s="219" t="s">
        <v>158</v>
      </c>
      <c r="G126" s="219"/>
      <c r="H126" s="219"/>
      <c r="I126" s="219"/>
      <c r="J126" s="220" t="s">
        <v>159</v>
      </c>
      <c r="K126" s="221">
        <v>1.2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44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155</v>
      </c>
      <c r="AT126" s="20" t="s">
        <v>151</v>
      </c>
      <c r="AU126" s="20" t="s">
        <v>129</v>
      </c>
      <c r="AY126" s="20" t="s">
        <v>150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129</v>
      </c>
      <c r="BK126" s="140">
        <f>ROUND(L126*K126,2)</f>
        <v>0</v>
      </c>
      <c r="BL126" s="20" t="s">
        <v>155</v>
      </c>
      <c r="BM126" s="20" t="s">
        <v>160</v>
      </c>
    </row>
    <row r="127" s="1" customFormat="1" ht="38.25" customHeight="1">
      <c r="B127" s="44"/>
      <c r="C127" s="217" t="s">
        <v>161</v>
      </c>
      <c r="D127" s="217" t="s">
        <v>151</v>
      </c>
      <c r="E127" s="218" t="s">
        <v>162</v>
      </c>
      <c r="F127" s="219" t="s">
        <v>163</v>
      </c>
      <c r="G127" s="219"/>
      <c r="H127" s="219"/>
      <c r="I127" s="219"/>
      <c r="J127" s="220" t="s">
        <v>159</v>
      </c>
      <c r="K127" s="221">
        <v>1.2</v>
      </c>
      <c r="L127" s="222">
        <v>0</v>
      </c>
      <c r="M127" s="223"/>
      <c r="N127" s="224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44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155</v>
      </c>
      <c r="AT127" s="20" t="s">
        <v>151</v>
      </c>
      <c r="AU127" s="20" t="s">
        <v>129</v>
      </c>
      <c r="AY127" s="20" t="s">
        <v>150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129</v>
      </c>
      <c r="BK127" s="140">
        <f>ROUND(L127*K127,2)</f>
        <v>0</v>
      </c>
      <c r="BL127" s="20" t="s">
        <v>155</v>
      </c>
      <c r="BM127" s="20" t="s">
        <v>164</v>
      </c>
    </row>
    <row r="128" s="1" customFormat="1" ht="25.5" customHeight="1">
      <c r="B128" s="44"/>
      <c r="C128" s="217" t="s">
        <v>155</v>
      </c>
      <c r="D128" s="217" t="s">
        <v>151</v>
      </c>
      <c r="E128" s="218" t="s">
        <v>165</v>
      </c>
      <c r="F128" s="219" t="s">
        <v>166</v>
      </c>
      <c r="G128" s="219"/>
      <c r="H128" s="219"/>
      <c r="I128" s="219"/>
      <c r="J128" s="220" t="s">
        <v>159</v>
      </c>
      <c r="K128" s="221">
        <v>21.600000000000001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44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155</v>
      </c>
      <c r="AT128" s="20" t="s">
        <v>151</v>
      </c>
      <c r="AU128" s="20" t="s">
        <v>129</v>
      </c>
      <c r="AY128" s="20" t="s">
        <v>150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129</v>
      </c>
      <c r="BK128" s="140">
        <f>ROUND(L128*K128,2)</f>
        <v>0</v>
      </c>
      <c r="BL128" s="20" t="s">
        <v>155</v>
      </c>
      <c r="BM128" s="20" t="s">
        <v>167</v>
      </c>
    </row>
    <row r="129" s="1" customFormat="1" ht="38.25" customHeight="1">
      <c r="B129" s="44"/>
      <c r="C129" s="217" t="s">
        <v>168</v>
      </c>
      <c r="D129" s="217" t="s">
        <v>151</v>
      </c>
      <c r="E129" s="218" t="s">
        <v>169</v>
      </c>
      <c r="F129" s="219" t="s">
        <v>170</v>
      </c>
      <c r="G129" s="219"/>
      <c r="H129" s="219"/>
      <c r="I129" s="219"/>
      <c r="J129" s="220" t="s">
        <v>159</v>
      </c>
      <c r="K129" s="221">
        <v>1.2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44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155</v>
      </c>
      <c r="AT129" s="20" t="s">
        <v>151</v>
      </c>
      <c r="AU129" s="20" t="s">
        <v>129</v>
      </c>
      <c r="AY129" s="20" t="s">
        <v>150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129</v>
      </c>
      <c r="BK129" s="140">
        <f>ROUND(L129*K129,2)</f>
        <v>0</v>
      </c>
      <c r="BL129" s="20" t="s">
        <v>155</v>
      </c>
      <c r="BM129" s="20" t="s">
        <v>171</v>
      </c>
    </row>
    <row r="130" s="9" customFormat="1" ht="37.44001" customHeight="1">
      <c r="B130" s="204"/>
      <c r="C130" s="205"/>
      <c r="D130" s="206" t="s">
        <v>123</v>
      </c>
      <c r="E130" s="206"/>
      <c r="F130" s="206"/>
      <c r="G130" s="206"/>
      <c r="H130" s="206"/>
      <c r="I130" s="206"/>
      <c r="J130" s="206"/>
      <c r="K130" s="206"/>
      <c r="L130" s="206"/>
      <c r="M130" s="206"/>
      <c r="N130" s="230">
        <f>BK130</f>
        <v>0</v>
      </c>
      <c r="O130" s="231"/>
      <c r="P130" s="231"/>
      <c r="Q130" s="231"/>
      <c r="R130" s="207"/>
      <c r="T130" s="208"/>
      <c r="U130" s="205"/>
      <c r="V130" s="205"/>
      <c r="W130" s="209">
        <f>W131</f>
        <v>0</v>
      </c>
      <c r="X130" s="205"/>
      <c r="Y130" s="209">
        <f>Y131</f>
        <v>1.77226</v>
      </c>
      <c r="Z130" s="205"/>
      <c r="AA130" s="210">
        <f>AA131</f>
        <v>1.2</v>
      </c>
      <c r="AR130" s="211" t="s">
        <v>129</v>
      </c>
      <c r="AT130" s="212" t="s">
        <v>76</v>
      </c>
      <c r="AU130" s="212" t="s">
        <v>77</v>
      </c>
      <c r="AY130" s="211" t="s">
        <v>150</v>
      </c>
      <c r="BK130" s="213">
        <f>BK131</f>
        <v>0</v>
      </c>
    </row>
    <row r="131" s="9" customFormat="1" ht="19.92" customHeight="1">
      <c r="B131" s="204"/>
      <c r="C131" s="205"/>
      <c r="D131" s="214" t="s">
        <v>124</v>
      </c>
      <c r="E131" s="214"/>
      <c r="F131" s="214"/>
      <c r="G131" s="214"/>
      <c r="H131" s="214"/>
      <c r="I131" s="214"/>
      <c r="J131" s="214"/>
      <c r="K131" s="214"/>
      <c r="L131" s="214"/>
      <c r="M131" s="214"/>
      <c r="N131" s="215">
        <f>BK131</f>
        <v>0</v>
      </c>
      <c r="O131" s="216"/>
      <c r="P131" s="216"/>
      <c r="Q131" s="216"/>
      <c r="R131" s="207"/>
      <c r="T131" s="208"/>
      <c r="U131" s="205"/>
      <c r="V131" s="205"/>
      <c r="W131" s="209">
        <f>SUM(W132:W148)</f>
        <v>0</v>
      </c>
      <c r="X131" s="205"/>
      <c r="Y131" s="209">
        <f>SUM(Y132:Y148)</f>
        <v>1.77226</v>
      </c>
      <c r="Z131" s="205"/>
      <c r="AA131" s="210">
        <f>SUM(AA132:AA148)</f>
        <v>1.2</v>
      </c>
      <c r="AR131" s="211" t="s">
        <v>129</v>
      </c>
      <c r="AT131" s="212" t="s">
        <v>76</v>
      </c>
      <c r="AU131" s="212" t="s">
        <v>85</v>
      </c>
      <c r="AY131" s="211" t="s">
        <v>150</v>
      </c>
      <c r="BK131" s="213">
        <f>SUM(BK132:BK148)</f>
        <v>0</v>
      </c>
    </row>
    <row r="132" s="1" customFormat="1" ht="25.5" customHeight="1">
      <c r="B132" s="44"/>
      <c r="C132" s="217" t="s">
        <v>172</v>
      </c>
      <c r="D132" s="217" t="s">
        <v>151</v>
      </c>
      <c r="E132" s="218" t="s">
        <v>173</v>
      </c>
      <c r="F132" s="219" t="s">
        <v>174</v>
      </c>
      <c r="G132" s="219"/>
      <c r="H132" s="219"/>
      <c r="I132" s="219"/>
      <c r="J132" s="220" t="s">
        <v>154</v>
      </c>
      <c r="K132" s="221">
        <v>96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44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175</v>
      </c>
      <c r="AT132" s="20" t="s">
        <v>151</v>
      </c>
      <c r="AU132" s="20" t="s">
        <v>129</v>
      </c>
      <c r="AY132" s="20" t="s">
        <v>150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129</v>
      </c>
      <c r="BK132" s="140">
        <f>ROUND(L132*K132,2)</f>
        <v>0</v>
      </c>
      <c r="BL132" s="20" t="s">
        <v>175</v>
      </c>
      <c r="BM132" s="20" t="s">
        <v>176</v>
      </c>
    </row>
    <row r="133" s="1" customFormat="1" ht="16.5" customHeight="1">
      <c r="B133" s="44"/>
      <c r="C133" s="217" t="s">
        <v>177</v>
      </c>
      <c r="D133" s="217" t="s">
        <v>151</v>
      </c>
      <c r="E133" s="218" t="s">
        <v>178</v>
      </c>
      <c r="F133" s="219" t="s">
        <v>179</v>
      </c>
      <c r="G133" s="219"/>
      <c r="H133" s="219"/>
      <c r="I133" s="219"/>
      <c r="J133" s="220" t="s">
        <v>154</v>
      </c>
      <c r="K133" s="221">
        <v>96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44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175</v>
      </c>
      <c r="AT133" s="20" t="s">
        <v>151</v>
      </c>
      <c r="AU133" s="20" t="s">
        <v>129</v>
      </c>
      <c r="AY133" s="20" t="s">
        <v>150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129</v>
      </c>
      <c r="BK133" s="140">
        <f>ROUND(L133*K133,2)</f>
        <v>0</v>
      </c>
      <c r="BL133" s="20" t="s">
        <v>175</v>
      </c>
      <c r="BM133" s="20" t="s">
        <v>180</v>
      </c>
    </row>
    <row r="134" s="1" customFormat="1" ht="25.5" customHeight="1">
      <c r="B134" s="44"/>
      <c r="C134" s="217" t="s">
        <v>181</v>
      </c>
      <c r="D134" s="217" t="s">
        <v>151</v>
      </c>
      <c r="E134" s="218" t="s">
        <v>182</v>
      </c>
      <c r="F134" s="219" t="s">
        <v>183</v>
      </c>
      <c r="G134" s="219"/>
      <c r="H134" s="219"/>
      <c r="I134" s="219"/>
      <c r="J134" s="220" t="s">
        <v>154</v>
      </c>
      <c r="K134" s="221">
        <v>96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44</v>
      </c>
      <c r="V134" s="45"/>
      <c r="W134" s="226">
        <f>V134*K134</f>
        <v>0</v>
      </c>
      <c r="X134" s="226">
        <v>3.0000000000000001E-05</v>
      </c>
      <c r="Y134" s="226">
        <f>X134*K134</f>
        <v>0.0028800000000000002</v>
      </c>
      <c r="Z134" s="226">
        <v>0</v>
      </c>
      <c r="AA134" s="227">
        <f>Z134*K134</f>
        <v>0</v>
      </c>
      <c r="AR134" s="20" t="s">
        <v>175</v>
      </c>
      <c r="AT134" s="20" t="s">
        <v>151</v>
      </c>
      <c r="AU134" s="20" t="s">
        <v>129</v>
      </c>
      <c r="AY134" s="20" t="s">
        <v>150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129</v>
      </c>
      <c r="BK134" s="140">
        <f>ROUND(L134*K134,2)</f>
        <v>0</v>
      </c>
      <c r="BL134" s="20" t="s">
        <v>175</v>
      </c>
      <c r="BM134" s="20" t="s">
        <v>184</v>
      </c>
    </row>
    <row r="135" s="1" customFormat="1" ht="25.5" customHeight="1">
      <c r="B135" s="44"/>
      <c r="C135" s="217" t="s">
        <v>185</v>
      </c>
      <c r="D135" s="217" t="s">
        <v>151</v>
      </c>
      <c r="E135" s="218" t="s">
        <v>186</v>
      </c>
      <c r="F135" s="219" t="s">
        <v>187</v>
      </c>
      <c r="G135" s="219"/>
      <c r="H135" s="219"/>
      <c r="I135" s="219"/>
      <c r="J135" s="220" t="s">
        <v>154</v>
      </c>
      <c r="K135" s="221">
        <v>72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44</v>
      </c>
      <c r="V135" s="45"/>
      <c r="W135" s="226">
        <f>V135*K135</f>
        <v>0</v>
      </c>
      <c r="X135" s="226">
        <v>3.0000000000000001E-05</v>
      </c>
      <c r="Y135" s="226">
        <f>X135*K135</f>
        <v>0.00216</v>
      </c>
      <c r="Z135" s="226">
        <v>0</v>
      </c>
      <c r="AA135" s="227">
        <f>Z135*K135</f>
        <v>0</v>
      </c>
      <c r="AR135" s="20" t="s">
        <v>175</v>
      </c>
      <c r="AT135" s="20" t="s">
        <v>151</v>
      </c>
      <c r="AU135" s="20" t="s">
        <v>129</v>
      </c>
      <c r="AY135" s="20" t="s">
        <v>150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129</v>
      </c>
      <c r="BK135" s="140">
        <f>ROUND(L135*K135,2)</f>
        <v>0</v>
      </c>
      <c r="BL135" s="20" t="s">
        <v>175</v>
      </c>
      <c r="BM135" s="20" t="s">
        <v>188</v>
      </c>
    </row>
    <row r="136" s="1" customFormat="1" ht="25.5" customHeight="1">
      <c r="B136" s="44"/>
      <c r="C136" s="217" t="s">
        <v>189</v>
      </c>
      <c r="D136" s="217" t="s">
        <v>151</v>
      </c>
      <c r="E136" s="218" t="s">
        <v>190</v>
      </c>
      <c r="F136" s="219" t="s">
        <v>191</v>
      </c>
      <c r="G136" s="219"/>
      <c r="H136" s="219"/>
      <c r="I136" s="219"/>
      <c r="J136" s="220" t="s">
        <v>154</v>
      </c>
      <c r="K136" s="221">
        <v>96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44</v>
      </c>
      <c r="V136" s="45"/>
      <c r="W136" s="226">
        <f>V136*K136</f>
        <v>0</v>
      </c>
      <c r="X136" s="226">
        <v>0.012</v>
      </c>
      <c r="Y136" s="226">
        <f>X136*K136</f>
        <v>1.1520000000000001</v>
      </c>
      <c r="Z136" s="226">
        <v>0</v>
      </c>
      <c r="AA136" s="227">
        <f>Z136*K136</f>
        <v>0</v>
      </c>
      <c r="AR136" s="20" t="s">
        <v>175</v>
      </c>
      <c r="AT136" s="20" t="s">
        <v>151</v>
      </c>
      <c r="AU136" s="20" t="s">
        <v>129</v>
      </c>
      <c r="AY136" s="20" t="s">
        <v>150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129</v>
      </c>
      <c r="BK136" s="140">
        <f>ROUND(L136*K136,2)</f>
        <v>0</v>
      </c>
      <c r="BL136" s="20" t="s">
        <v>175</v>
      </c>
      <c r="BM136" s="20" t="s">
        <v>192</v>
      </c>
    </row>
    <row r="137" s="1" customFormat="1" ht="25.5" customHeight="1">
      <c r="B137" s="44"/>
      <c r="C137" s="217" t="s">
        <v>193</v>
      </c>
      <c r="D137" s="217" t="s">
        <v>151</v>
      </c>
      <c r="E137" s="218" t="s">
        <v>194</v>
      </c>
      <c r="F137" s="219" t="s">
        <v>195</v>
      </c>
      <c r="G137" s="219"/>
      <c r="H137" s="219"/>
      <c r="I137" s="219"/>
      <c r="J137" s="220" t="s">
        <v>154</v>
      </c>
      <c r="K137" s="221">
        <v>480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44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0.0025000000000000001</v>
      </c>
      <c r="AA137" s="227">
        <f>Z137*K137</f>
        <v>1.2</v>
      </c>
      <c r="AR137" s="20" t="s">
        <v>175</v>
      </c>
      <c r="AT137" s="20" t="s">
        <v>151</v>
      </c>
      <c r="AU137" s="20" t="s">
        <v>129</v>
      </c>
      <c r="AY137" s="20" t="s">
        <v>150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129</v>
      </c>
      <c r="BK137" s="140">
        <f>ROUND(L137*K137,2)</f>
        <v>0</v>
      </c>
      <c r="BL137" s="20" t="s">
        <v>175</v>
      </c>
      <c r="BM137" s="20" t="s">
        <v>196</v>
      </c>
    </row>
    <row r="138" s="1" customFormat="1" ht="16.5" customHeight="1">
      <c r="B138" s="44"/>
      <c r="C138" s="217" t="s">
        <v>197</v>
      </c>
      <c r="D138" s="217" t="s">
        <v>151</v>
      </c>
      <c r="E138" s="218" t="s">
        <v>198</v>
      </c>
      <c r="F138" s="219" t="s">
        <v>199</v>
      </c>
      <c r="G138" s="219"/>
      <c r="H138" s="219"/>
      <c r="I138" s="219"/>
      <c r="J138" s="220" t="s">
        <v>154</v>
      </c>
      <c r="K138" s="221">
        <v>96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44</v>
      </c>
      <c r="V138" s="45"/>
      <c r="W138" s="226">
        <f>V138*K138</f>
        <v>0</v>
      </c>
      <c r="X138" s="226">
        <v>0.00029999999999999997</v>
      </c>
      <c r="Y138" s="226">
        <f>X138*K138</f>
        <v>0.028799999999999999</v>
      </c>
      <c r="Z138" s="226">
        <v>0</v>
      </c>
      <c r="AA138" s="227">
        <f>Z138*K138</f>
        <v>0</v>
      </c>
      <c r="AR138" s="20" t="s">
        <v>175</v>
      </c>
      <c r="AT138" s="20" t="s">
        <v>151</v>
      </c>
      <c r="AU138" s="20" t="s">
        <v>129</v>
      </c>
      <c r="AY138" s="20" t="s">
        <v>150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129</v>
      </c>
      <c r="BK138" s="140">
        <f>ROUND(L138*K138,2)</f>
        <v>0</v>
      </c>
      <c r="BL138" s="20" t="s">
        <v>175</v>
      </c>
      <c r="BM138" s="20" t="s">
        <v>200</v>
      </c>
    </row>
    <row r="139" s="1" customFormat="1" ht="38.25" customHeight="1">
      <c r="B139" s="44"/>
      <c r="C139" s="232" t="s">
        <v>201</v>
      </c>
      <c r="D139" s="232" t="s">
        <v>202</v>
      </c>
      <c r="E139" s="233" t="s">
        <v>203</v>
      </c>
      <c r="F139" s="234" t="s">
        <v>204</v>
      </c>
      <c r="G139" s="234"/>
      <c r="H139" s="234"/>
      <c r="I139" s="234"/>
      <c r="J139" s="235" t="s">
        <v>154</v>
      </c>
      <c r="K139" s="236">
        <v>105.59999999999999</v>
      </c>
      <c r="L139" s="237">
        <v>0</v>
      </c>
      <c r="M139" s="238"/>
      <c r="N139" s="239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44</v>
      </c>
      <c r="V139" s="45"/>
      <c r="W139" s="226">
        <f>V139*K139</f>
        <v>0</v>
      </c>
      <c r="X139" s="226">
        <v>0.0027499999999999998</v>
      </c>
      <c r="Y139" s="226">
        <f>X139*K139</f>
        <v>0.29039999999999999</v>
      </c>
      <c r="Z139" s="226">
        <v>0</v>
      </c>
      <c r="AA139" s="227">
        <f>Z139*K139</f>
        <v>0</v>
      </c>
      <c r="AR139" s="20" t="s">
        <v>205</v>
      </c>
      <c r="AT139" s="20" t="s">
        <v>202</v>
      </c>
      <c r="AU139" s="20" t="s">
        <v>129</v>
      </c>
      <c r="AY139" s="20" t="s">
        <v>150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129</v>
      </c>
      <c r="BK139" s="140">
        <f>ROUND(L139*K139,2)</f>
        <v>0</v>
      </c>
      <c r="BL139" s="20" t="s">
        <v>175</v>
      </c>
      <c r="BM139" s="20" t="s">
        <v>206</v>
      </c>
    </row>
    <row r="140" s="1" customFormat="1" ht="25.5" customHeight="1">
      <c r="B140" s="44"/>
      <c r="C140" s="217" t="s">
        <v>207</v>
      </c>
      <c r="D140" s="217" t="s">
        <v>151</v>
      </c>
      <c r="E140" s="218" t="s">
        <v>208</v>
      </c>
      <c r="F140" s="219" t="s">
        <v>209</v>
      </c>
      <c r="G140" s="219"/>
      <c r="H140" s="219"/>
      <c r="I140" s="219"/>
      <c r="J140" s="220" t="s">
        <v>210</v>
      </c>
      <c r="K140" s="221">
        <v>101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44</v>
      </c>
      <c r="V140" s="45"/>
      <c r="W140" s="226">
        <f>V140*K140</f>
        <v>0</v>
      </c>
      <c r="X140" s="226">
        <v>1.0000000000000001E-05</v>
      </c>
      <c r="Y140" s="226">
        <f>X140*K140</f>
        <v>0.0010100000000000001</v>
      </c>
      <c r="Z140" s="226">
        <v>0</v>
      </c>
      <c r="AA140" s="227">
        <f>Z140*K140</f>
        <v>0</v>
      </c>
      <c r="AR140" s="20" t="s">
        <v>175</v>
      </c>
      <c r="AT140" s="20" t="s">
        <v>151</v>
      </c>
      <c r="AU140" s="20" t="s">
        <v>129</v>
      </c>
      <c r="AY140" s="20" t="s">
        <v>150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129</v>
      </c>
      <c r="BK140" s="140">
        <f>ROUND(L140*K140,2)</f>
        <v>0</v>
      </c>
      <c r="BL140" s="20" t="s">
        <v>175</v>
      </c>
      <c r="BM140" s="20" t="s">
        <v>211</v>
      </c>
    </row>
    <row r="141" s="1" customFormat="1" ht="16.5" customHeight="1">
      <c r="B141" s="44"/>
      <c r="C141" s="232" t="s">
        <v>11</v>
      </c>
      <c r="D141" s="232" t="s">
        <v>202</v>
      </c>
      <c r="E141" s="233" t="s">
        <v>212</v>
      </c>
      <c r="F141" s="234" t="s">
        <v>213</v>
      </c>
      <c r="G141" s="234"/>
      <c r="H141" s="234"/>
      <c r="I141" s="234"/>
      <c r="J141" s="235" t="s">
        <v>210</v>
      </c>
      <c r="K141" s="236">
        <v>103.02</v>
      </c>
      <c r="L141" s="237">
        <v>0</v>
      </c>
      <c r="M141" s="238"/>
      <c r="N141" s="239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44</v>
      </c>
      <c r="V141" s="45"/>
      <c r="W141" s="226">
        <f>V141*K141</f>
        <v>0</v>
      </c>
      <c r="X141" s="226">
        <v>0.00029999999999999997</v>
      </c>
      <c r="Y141" s="226">
        <f>X141*K141</f>
        <v>0.030905999999999996</v>
      </c>
      <c r="Z141" s="226">
        <v>0</v>
      </c>
      <c r="AA141" s="227">
        <f>Z141*K141</f>
        <v>0</v>
      </c>
      <c r="AR141" s="20" t="s">
        <v>205</v>
      </c>
      <c r="AT141" s="20" t="s">
        <v>202</v>
      </c>
      <c r="AU141" s="20" t="s">
        <v>129</v>
      </c>
      <c r="AY141" s="20" t="s">
        <v>150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129</v>
      </c>
      <c r="BK141" s="140">
        <f>ROUND(L141*K141,2)</f>
        <v>0</v>
      </c>
      <c r="BL141" s="20" t="s">
        <v>175</v>
      </c>
      <c r="BM141" s="20" t="s">
        <v>214</v>
      </c>
    </row>
    <row r="142" s="1" customFormat="1" ht="25.5" customHeight="1">
      <c r="B142" s="44"/>
      <c r="C142" s="217" t="s">
        <v>175</v>
      </c>
      <c r="D142" s="217" t="s">
        <v>151</v>
      </c>
      <c r="E142" s="218" t="s">
        <v>215</v>
      </c>
      <c r="F142" s="219" t="s">
        <v>216</v>
      </c>
      <c r="G142" s="219"/>
      <c r="H142" s="219"/>
      <c r="I142" s="219"/>
      <c r="J142" s="220" t="s">
        <v>210</v>
      </c>
      <c r="K142" s="221">
        <v>80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44</v>
      </c>
      <c r="V142" s="45"/>
      <c r="W142" s="226">
        <f>V142*K142</f>
        <v>0</v>
      </c>
      <c r="X142" s="226">
        <v>1.0000000000000001E-05</v>
      </c>
      <c r="Y142" s="226">
        <f>X142*K142</f>
        <v>0.00080000000000000004</v>
      </c>
      <c r="Z142" s="226">
        <v>0</v>
      </c>
      <c r="AA142" s="227">
        <f>Z142*K142</f>
        <v>0</v>
      </c>
      <c r="AR142" s="20" t="s">
        <v>175</v>
      </c>
      <c r="AT142" s="20" t="s">
        <v>151</v>
      </c>
      <c r="AU142" s="20" t="s">
        <v>129</v>
      </c>
      <c r="AY142" s="20" t="s">
        <v>150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129</v>
      </c>
      <c r="BK142" s="140">
        <f>ROUND(L142*K142,2)</f>
        <v>0</v>
      </c>
      <c r="BL142" s="20" t="s">
        <v>175</v>
      </c>
      <c r="BM142" s="20" t="s">
        <v>217</v>
      </c>
    </row>
    <row r="143" s="1" customFormat="1" ht="16.5" customHeight="1">
      <c r="B143" s="44"/>
      <c r="C143" s="232" t="s">
        <v>218</v>
      </c>
      <c r="D143" s="232" t="s">
        <v>202</v>
      </c>
      <c r="E143" s="233" t="s">
        <v>219</v>
      </c>
      <c r="F143" s="234" t="s">
        <v>220</v>
      </c>
      <c r="G143" s="234"/>
      <c r="H143" s="234"/>
      <c r="I143" s="234"/>
      <c r="J143" s="235" t="s">
        <v>210</v>
      </c>
      <c r="K143" s="236">
        <v>80</v>
      </c>
      <c r="L143" s="237">
        <v>0</v>
      </c>
      <c r="M143" s="238"/>
      <c r="N143" s="239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44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205</v>
      </c>
      <c r="AT143" s="20" t="s">
        <v>202</v>
      </c>
      <c r="AU143" s="20" t="s">
        <v>129</v>
      </c>
      <c r="AY143" s="20" t="s">
        <v>150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129</v>
      </c>
      <c r="BK143" s="140">
        <f>ROUND(L143*K143,2)</f>
        <v>0</v>
      </c>
      <c r="BL143" s="20" t="s">
        <v>175</v>
      </c>
      <c r="BM143" s="20" t="s">
        <v>221</v>
      </c>
    </row>
    <row r="144" s="1" customFormat="1" ht="16.5" customHeight="1">
      <c r="B144" s="44"/>
      <c r="C144" s="217" t="s">
        <v>222</v>
      </c>
      <c r="D144" s="217" t="s">
        <v>151</v>
      </c>
      <c r="E144" s="218" t="s">
        <v>223</v>
      </c>
      <c r="F144" s="219" t="s">
        <v>224</v>
      </c>
      <c r="G144" s="219"/>
      <c r="H144" s="219"/>
      <c r="I144" s="219"/>
      <c r="J144" s="220" t="s">
        <v>210</v>
      </c>
      <c r="K144" s="221">
        <v>32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44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175</v>
      </c>
      <c r="AT144" s="20" t="s">
        <v>151</v>
      </c>
      <c r="AU144" s="20" t="s">
        <v>129</v>
      </c>
      <c r="AY144" s="20" t="s">
        <v>150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129</v>
      </c>
      <c r="BK144" s="140">
        <f>ROUND(L144*K144,2)</f>
        <v>0</v>
      </c>
      <c r="BL144" s="20" t="s">
        <v>175</v>
      </c>
      <c r="BM144" s="20" t="s">
        <v>225</v>
      </c>
    </row>
    <row r="145" s="1" customFormat="1" ht="16.5" customHeight="1">
      <c r="B145" s="44"/>
      <c r="C145" s="232" t="s">
        <v>226</v>
      </c>
      <c r="D145" s="232" t="s">
        <v>202</v>
      </c>
      <c r="E145" s="233" t="s">
        <v>227</v>
      </c>
      <c r="F145" s="234" t="s">
        <v>228</v>
      </c>
      <c r="G145" s="234"/>
      <c r="H145" s="234"/>
      <c r="I145" s="234"/>
      <c r="J145" s="235" t="s">
        <v>210</v>
      </c>
      <c r="K145" s="236">
        <v>32</v>
      </c>
      <c r="L145" s="237">
        <v>0</v>
      </c>
      <c r="M145" s="238"/>
      <c r="N145" s="239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44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205</v>
      </c>
      <c r="AT145" s="20" t="s">
        <v>202</v>
      </c>
      <c r="AU145" s="20" t="s">
        <v>129</v>
      </c>
      <c r="AY145" s="20" t="s">
        <v>150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129</v>
      </c>
      <c r="BK145" s="140">
        <f>ROUND(L145*K145,2)</f>
        <v>0</v>
      </c>
      <c r="BL145" s="20" t="s">
        <v>175</v>
      </c>
      <c r="BM145" s="20" t="s">
        <v>229</v>
      </c>
    </row>
    <row r="146" s="1" customFormat="1" ht="25.5" customHeight="1">
      <c r="B146" s="44"/>
      <c r="C146" s="217" t="s">
        <v>230</v>
      </c>
      <c r="D146" s="217" t="s">
        <v>151</v>
      </c>
      <c r="E146" s="218" t="s">
        <v>231</v>
      </c>
      <c r="F146" s="219" t="s">
        <v>232</v>
      </c>
      <c r="G146" s="219"/>
      <c r="H146" s="219"/>
      <c r="I146" s="219"/>
      <c r="J146" s="220" t="s">
        <v>154</v>
      </c>
      <c r="K146" s="221">
        <v>72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44</v>
      </c>
      <c r="V146" s="45"/>
      <c r="W146" s="226">
        <f>V146*K146</f>
        <v>0</v>
      </c>
      <c r="X146" s="226">
        <v>0.00050000000000000001</v>
      </c>
      <c r="Y146" s="226">
        <f>X146*K146</f>
        <v>0.036000000000000004</v>
      </c>
      <c r="Z146" s="226">
        <v>0</v>
      </c>
      <c r="AA146" s="227">
        <f>Z146*K146</f>
        <v>0</v>
      </c>
      <c r="AR146" s="20" t="s">
        <v>175</v>
      </c>
      <c r="AT146" s="20" t="s">
        <v>151</v>
      </c>
      <c r="AU146" s="20" t="s">
        <v>129</v>
      </c>
      <c r="AY146" s="20" t="s">
        <v>150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129</v>
      </c>
      <c r="BK146" s="140">
        <f>ROUND(L146*K146,2)</f>
        <v>0</v>
      </c>
      <c r="BL146" s="20" t="s">
        <v>175</v>
      </c>
      <c r="BM146" s="20" t="s">
        <v>233</v>
      </c>
    </row>
    <row r="147" s="1" customFormat="1" ht="38.25" customHeight="1">
      <c r="B147" s="44"/>
      <c r="C147" s="232" t="s">
        <v>10</v>
      </c>
      <c r="D147" s="232" t="s">
        <v>202</v>
      </c>
      <c r="E147" s="233" t="s">
        <v>234</v>
      </c>
      <c r="F147" s="234" t="s">
        <v>235</v>
      </c>
      <c r="G147" s="234"/>
      <c r="H147" s="234"/>
      <c r="I147" s="234"/>
      <c r="J147" s="235" t="s">
        <v>154</v>
      </c>
      <c r="K147" s="236">
        <v>79.200000000000003</v>
      </c>
      <c r="L147" s="237">
        <v>0</v>
      </c>
      <c r="M147" s="238"/>
      <c r="N147" s="239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44</v>
      </c>
      <c r="V147" s="45"/>
      <c r="W147" s="226">
        <f>V147*K147</f>
        <v>0</v>
      </c>
      <c r="X147" s="226">
        <v>0.0028700000000000002</v>
      </c>
      <c r="Y147" s="226">
        <f>X147*K147</f>
        <v>0.22730400000000003</v>
      </c>
      <c r="Z147" s="226">
        <v>0</v>
      </c>
      <c r="AA147" s="227">
        <f>Z147*K147</f>
        <v>0</v>
      </c>
      <c r="AR147" s="20" t="s">
        <v>205</v>
      </c>
      <c r="AT147" s="20" t="s">
        <v>202</v>
      </c>
      <c r="AU147" s="20" t="s">
        <v>129</v>
      </c>
      <c r="AY147" s="20" t="s">
        <v>150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129</v>
      </c>
      <c r="BK147" s="140">
        <f>ROUND(L147*K147,2)</f>
        <v>0</v>
      </c>
      <c r="BL147" s="20" t="s">
        <v>175</v>
      </c>
      <c r="BM147" s="20" t="s">
        <v>236</v>
      </c>
    </row>
    <row r="148" s="1" customFormat="1" ht="25.5" customHeight="1">
      <c r="B148" s="44"/>
      <c r="C148" s="217" t="s">
        <v>237</v>
      </c>
      <c r="D148" s="217" t="s">
        <v>151</v>
      </c>
      <c r="E148" s="218" t="s">
        <v>238</v>
      </c>
      <c r="F148" s="219" t="s">
        <v>239</v>
      </c>
      <c r="G148" s="219"/>
      <c r="H148" s="219"/>
      <c r="I148" s="219"/>
      <c r="J148" s="220" t="s">
        <v>240</v>
      </c>
      <c r="K148" s="240">
        <v>0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44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175</v>
      </c>
      <c r="AT148" s="20" t="s">
        <v>151</v>
      </c>
      <c r="AU148" s="20" t="s">
        <v>129</v>
      </c>
      <c r="AY148" s="20" t="s">
        <v>150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129</v>
      </c>
      <c r="BK148" s="140">
        <f>ROUND(L148*K148,2)</f>
        <v>0</v>
      </c>
      <c r="BL148" s="20" t="s">
        <v>175</v>
      </c>
      <c r="BM148" s="20" t="s">
        <v>241</v>
      </c>
    </row>
    <row r="149" s="1" customFormat="1" ht="49.92" customHeight="1">
      <c r="B149" s="44"/>
      <c r="C149" s="45"/>
      <c r="D149" s="206" t="s">
        <v>242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241">
        <f>BK149</f>
        <v>0</v>
      </c>
      <c r="O149" s="242"/>
      <c r="P149" s="242"/>
      <c r="Q149" s="242"/>
      <c r="R149" s="46"/>
      <c r="T149" s="188"/>
      <c r="U149" s="45"/>
      <c r="V149" s="45"/>
      <c r="W149" s="45"/>
      <c r="X149" s="45"/>
      <c r="Y149" s="45"/>
      <c r="Z149" s="45"/>
      <c r="AA149" s="98"/>
      <c r="AT149" s="20" t="s">
        <v>76</v>
      </c>
      <c r="AU149" s="20" t="s">
        <v>77</v>
      </c>
      <c r="AY149" s="20" t="s">
        <v>243</v>
      </c>
      <c r="BK149" s="140">
        <f>SUM(BK150:BK151)</f>
        <v>0</v>
      </c>
    </row>
    <row r="150" s="1" customFormat="1" ht="22.32" customHeight="1">
      <c r="B150" s="44"/>
      <c r="C150" s="243" t="s">
        <v>22</v>
      </c>
      <c r="D150" s="243" t="s">
        <v>151</v>
      </c>
      <c r="E150" s="244" t="s">
        <v>22</v>
      </c>
      <c r="F150" s="245" t="s">
        <v>22</v>
      </c>
      <c r="G150" s="245"/>
      <c r="H150" s="245"/>
      <c r="I150" s="245"/>
      <c r="J150" s="246" t="s">
        <v>22</v>
      </c>
      <c r="K150" s="240"/>
      <c r="L150" s="222"/>
      <c r="M150" s="224"/>
      <c r="N150" s="224">
        <f>BK150</f>
        <v>0</v>
      </c>
      <c r="O150" s="224"/>
      <c r="P150" s="224"/>
      <c r="Q150" s="224"/>
      <c r="R150" s="46"/>
      <c r="T150" s="225" t="s">
        <v>22</v>
      </c>
      <c r="U150" s="247" t="s">
        <v>44</v>
      </c>
      <c r="V150" s="45"/>
      <c r="W150" s="45"/>
      <c r="X150" s="45"/>
      <c r="Y150" s="45"/>
      <c r="Z150" s="45"/>
      <c r="AA150" s="98"/>
      <c r="AT150" s="20" t="s">
        <v>243</v>
      </c>
      <c r="AU150" s="20" t="s">
        <v>85</v>
      </c>
      <c r="AY150" s="20" t="s">
        <v>243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129</v>
      </c>
      <c r="BK150" s="140">
        <f>L150*K150</f>
        <v>0</v>
      </c>
    </row>
    <row r="151" s="1" customFormat="1" ht="22.32" customHeight="1">
      <c r="B151" s="44"/>
      <c r="C151" s="243" t="s">
        <v>22</v>
      </c>
      <c r="D151" s="243" t="s">
        <v>151</v>
      </c>
      <c r="E151" s="244" t="s">
        <v>22</v>
      </c>
      <c r="F151" s="245" t="s">
        <v>22</v>
      </c>
      <c r="G151" s="245"/>
      <c r="H151" s="245"/>
      <c r="I151" s="245"/>
      <c r="J151" s="246" t="s">
        <v>22</v>
      </c>
      <c r="K151" s="240"/>
      <c r="L151" s="222"/>
      <c r="M151" s="224"/>
      <c r="N151" s="224">
        <f>BK151</f>
        <v>0</v>
      </c>
      <c r="O151" s="224"/>
      <c r="P151" s="224"/>
      <c r="Q151" s="224"/>
      <c r="R151" s="46"/>
      <c r="T151" s="225" t="s">
        <v>22</v>
      </c>
      <c r="U151" s="247" t="s">
        <v>44</v>
      </c>
      <c r="V151" s="70"/>
      <c r="W151" s="70"/>
      <c r="X151" s="70"/>
      <c r="Y151" s="70"/>
      <c r="Z151" s="70"/>
      <c r="AA151" s="72"/>
      <c r="AT151" s="20" t="s">
        <v>243</v>
      </c>
      <c r="AU151" s="20" t="s">
        <v>85</v>
      </c>
      <c r="AY151" s="20" t="s">
        <v>243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129</v>
      </c>
      <c r="BK151" s="140">
        <f>L151*K151</f>
        <v>0</v>
      </c>
    </row>
    <row r="152" s="1" customFormat="1" ht="6.96" customHeight="1">
      <c r="B152" s="7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5"/>
    </row>
  </sheetData>
  <sheetProtection sheet="1" formatColumns="0" formatRows="0" objects="1" scenarios="1" spinCount="10" saltValue="SFUmyactzuBhuZAKfDIJqjeETNVUh4NTaNXqKeWic12qeXJBiSi9NJtMguhP+s9ws4gEFHHp/wuIiCOXMTcmUQ==" hashValue="wWeoPdusE/EqVakgQgUcXvdRmuh8lKGpbKjuWEtI4zulqzOFJF53F4uQ21c31eob2bGQSgS9sZY1eaKsn+yPIw==" algorithmName="SHA-512" password="CC35"/>
  <mergeCells count="147">
    <mergeCell ref="F150:I150"/>
    <mergeCell ref="F148:I148"/>
    <mergeCell ref="F151:I151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L120:M120"/>
    <mergeCell ref="N120:Q120"/>
    <mergeCell ref="N131:Q131"/>
    <mergeCell ref="N130:Q130"/>
    <mergeCell ref="F124:I124"/>
    <mergeCell ref="F127:I127"/>
    <mergeCell ref="F126:I126"/>
    <mergeCell ref="F128:I128"/>
    <mergeCell ref="F129:I129"/>
    <mergeCell ref="L150:M150"/>
    <mergeCell ref="L148:M148"/>
    <mergeCell ref="L151:M151"/>
    <mergeCell ref="N146:Q146"/>
    <mergeCell ref="N143:Q143"/>
    <mergeCell ref="N144:Q144"/>
    <mergeCell ref="N145:Q145"/>
    <mergeCell ref="N147:Q147"/>
    <mergeCell ref="N148:Q148"/>
    <mergeCell ref="N150:Q150"/>
    <mergeCell ref="N151:Q151"/>
    <mergeCell ref="N149:Q149"/>
    <mergeCell ref="F132:I132"/>
    <mergeCell ref="L132:M132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F133:I133"/>
    <mergeCell ref="F137:I137"/>
    <mergeCell ref="F135:I135"/>
    <mergeCell ref="F134:I134"/>
    <mergeCell ref="F136:I136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L133:M133"/>
    <mergeCell ref="L139:M139"/>
    <mergeCell ref="L134:M134"/>
    <mergeCell ref="L135:M135"/>
    <mergeCell ref="L136:M136"/>
    <mergeCell ref="L137:M137"/>
    <mergeCell ref="L138:M138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F120:I120"/>
    <mergeCell ref="L124:M124"/>
    <mergeCell ref="N124:Q124"/>
    <mergeCell ref="L126:M126"/>
    <mergeCell ref="N126:Q126"/>
    <mergeCell ref="L127:M127"/>
    <mergeCell ref="N127:Q127"/>
    <mergeCell ref="L128:M128"/>
    <mergeCell ref="N128:Q128"/>
    <mergeCell ref="L129:M129"/>
    <mergeCell ref="N129:Q129"/>
    <mergeCell ref="N121:Q121"/>
    <mergeCell ref="N122:Q122"/>
    <mergeCell ref="N123:Q123"/>
    <mergeCell ref="N125:Q12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50:D152">
      <formula1>"K, M"</formula1>
    </dataValidation>
    <dataValidation type="list" allowBlank="1" showInputMessage="1" showErrorMessage="1" error="Povoleny jsou hodnoty základní, snížená, zákl. přenesená, sníž. přenesená, nulová." sqref="U150:U15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105</v>
      </c>
      <c r="G1" s="13"/>
      <c r="H1" s="152" t="s">
        <v>106</v>
      </c>
      <c r="I1" s="152"/>
      <c r="J1" s="152"/>
      <c r="K1" s="152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85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Oprava vinylových podlah budovy č.p. 40 DS Vojkov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244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17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'Rekapitulace stavby'!AN8</f>
        <v>19. 9. 2018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">
        <v>22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">
        <v>22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0.20999999999999999</v>
      </c>
      <c r="G32" s="159" t="s">
        <v>43</v>
      </c>
      <c r="H32" s="160">
        <f>ROUND((((SUM(BE93:BE100)+SUM(BE118:BE132))+SUM(BE134:BE135))),2)</f>
        <v>0</v>
      </c>
      <c r="I32" s="45"/>
      <c r="J32" s="45"/>
      <c r="K32" s="45"/>
      <c r="L32" s="45"/>
      <c r="M32" s="160">
        <f>ROUND(((ROUND((SUM(BE93:BE100)+SUM(BE118:BE132)), 2)*F32)+SUM(BE134:BE135)*F32),2)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0.14999999999999999</v>
      </c>
      <c r="G33" s="159" t="s">
        <v>43</v>
      </c>
      <c r="H33" s="160">
        <f>ROUND((((SUM(BF93:BF100)+SUM(BF118:BF132))+SUM(BF134:BF135))),2)</f>
        <v>0</v>
      </c>
      <c r="I33" s="45"/>
      <c r="J33" s="45"/>
      <c r="K33" s="45"/>
      <c r="L33" s="45"/>
      <c r="M33" s="160">
        <f>ROUND(((ROUND((SUM(BF93:BF100)+SUM(BF118:BF132)), 2)*F33)+SUM(BF134:BF135)*F33),2)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0.20999999999999999</v>
      </c>
      <c r="G34" s="159" t="s">
        <v>43</v>
      </c>
      <c r="H34" s="160">
        <f>ROUND((((SUM(BG93:BG100)+SUM(BG118:BG132))+SUM(BG134:BG135))),2)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0.14999999999999999</v>
      </c>
      <c r="G35" s="159" t="s">
        <v>43</v>
      </c>
      <c r="H35" s="160">
        <f>ROUND((((SUM(BH93:BH100)+SUM(BH118:BH132))+SUM(BH134:BH135))),2)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ROUND((((SUM(BI93:BI100)+SUM(BI118:BI132))+SUM(BI134:BI135))),2)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Oprava vinylových podlah budovy č.p. 40 DS Vojkov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prádelna - DS Vojkov - prádelna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Vojkov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19. 9. 2018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DS Vojkov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dle výběrového řízení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119</v>
      </c>
    </row>
    <row r="89" s="6" customFormat="1" ht="24.96" customHeight="1">
      <c r="B89" s="173"/>
      <c r="C89" s="174"/>
      <c r="D89" s="175" t="s">
        <v>123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124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N120</f>
        <v>0</v>
      </c>
      <c r="O90" s="180"/>
      <c r="P90" s="180"/>
      <c r="Q90" s="180"/>
      <c r="R90" s="181"/>
      <c r="T90" s="182"/>
      <c r="U90" s="182"/>
    </row>
    <row r="91" s="6" customFormat="1" ht="21.84" customHeight="1">
      <c r="B91" s="173"/>
      <c r="C91" s="174"/>
      <c r="D91" s="175" t="s">
        <v>125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83">
        <f>N133</f>
        <v>0</v>
      </c>
      <c r="O91" s="174"/>
      <c r="P91" s="174"/>
      <c r="Q91" s="174"/>
      <c r="R91" s="177"/>
      <c r="T91" s="178"/>
      <c r="U91" s="178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126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4"/>
      <c r="P93" s="184"/>
      <c r="Q93" s="184"/>
      <c r="R93" s="46"/>
      <c r="T93" s="185"/>
      <c r="U93" s="186" t="s">
        <v>41</v>
      </c>
    </row>
    <row r="94" s="1" customFormat="1" ht="18" customHeight="1">
      <c r="B94" s="44"/>
      <c r="C94" s="45"/>
      <c r="D94" s="141" t="s">
        <v>127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7"/>
      <c r="T94" s="188"/>
      <c r="U94" s="189" t="s">
        <v>44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90" t="s">
        <v>128</v>
      </c>
      <c r="AZ94" s="187"/>
      <c r="BA94" s="187"/>
      <c r="BB94" s="187"/>
      <c r="BC94" s="187"/>
      <c r="BD94" s="187"/>
      <c r="BE94" s="191">
        <f>IF(U94="základní",N94,0)</f>
        <v>0</v>
      </c>
      <c r="BF94" s="191">
        <f>IF(U94="snížená",N94,0)</f>
        <v>0</v>
      </c>
      <c r="BG94" s="191">
        <f>IF(U94="zákl. přenesená",N94,0)</f>
        <v>0</v>
      </c>
      <c r="BH94" s="191">
        <f>IF(U94="sníž. přenesená",N94,0)</f>
        <v>0</v>
      </c>
      <c r="BI94" s="191">
        <f>IF(U94="nulová",N94,0)</f>
        <v>0</v>
      </c>
      <c r="BJ94" s="190" t="s">
        <v>129</v>
      </c>
      <c r="BK94" s="187"/>
      <c r="BL94" s="187"/>
      <c r="BM94" s="187"/>
    </row>
    <row r="95" s="1" customFormat="1" ht="18" customHeight="1">
      <c r="B95" s="44"/>
      <c r="C95" s="45"/>
      <c r="D95" s="141" t="s">
        <v>130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44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128</v>
      </c>
      <c r="AZ95" s="187"/>
      <c r="BA95" s="187"/>
      <c r="BB95" s="187"/>
      <c r="BC95" s="187"/>
      <c r="BD95" s="187"/>
      <c r="BE95" s="191">
        <f>IF(U95="základní",N95,0)</f>
        <v>0</v>
      </c>
      <c r="BF95" s="191">
        <f>IF(U95="snížená",N95,0)</f>
        <v>0</v>
      </c>
      <c r="BG95" s="191">
        <f>IF(U95="zákl. přenesená",N95,0)</f>
        <v>0</v>
      </c>
      <c r="BH95" s="191">
        <f>IF(U95="sníž. přenesená",N95,0)</f>
        <v>0</v>
      </c>
      <c r="BI95" s="191">
        <f>IF(U95="nulová",N95,0)</f>
        <v>0</v>
      </c>
      <c r="BJ95" s="190" t="s">
        <v>129</v>
      </c>
      <c r="BK95" s="187"/>
      <c r="BL95" s="187"/>
      <c r="BM95" s="187"/>
    </row>
    <row r="96" s="1" customFormat="1" ht="18" customHeight="1">
      <c r="B96" s="44"/>
      <c r="C96" s="45"/>
      <c r="D96" s="141" t="s">
        <v>131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44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128</v>
      </c>
      <c r="AZ96" s="187"/>
      <c r="BA96" s="187"/>
      <c r="BB96" s="187"/>
      <c r="BC96" s="187"/>
      <c r="BD96" s="187"/>
      <c r="BE96" s="191">
        <f>IF(U96="základní",N96,0)</f>
        <v>0</v>
      </c>
      <c r="BF96" s="191">
        <f>IF(U96="snížená",N96,0)</f>
        <v>0</v>
      </c>
      <c r="BG96" s="191">
        <f>IF(U96="zákl. přenesená",N96,0)</f>
        <v>0</v>
      </c>
      <c r="BH96" s="191">
        <f>IF(U96="sníž. přenesená",N96,0)</f>
        <v>0</v>
      </c>
      <c r="BI96" s="191">
        <f>IF(U96="nulová",N96,0)</f>
        <v>0</v>
      </c>
      <c r="BJ96" s="190" t="s">
        <v>129</v>
      </c>
      <c r="BK96" s="187"/>
      <c r="BL96" s="187"/>
      <c r="BM96" s="187"/>
    </row>
    <row r="97" s="1" customFormat="1" ht="18" customHeight="1">
      <c r="B97" s="44"/>
      <c r="C97" s="45"/>
      <c r="D97" s="141" t="s">
        <v>132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44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128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129</v>
      </c>
      <c r="BK97" s="187"/>
      <c r="BL97" s="187"/>
      <c r="BM97" s="187"/>
    </row>
    <row r="98" s="1" customFormat="1" ht="18" customHeight="1">
      <c r="B98" s="44"/>
      <c r="C98" s="45"/>
      <c r="D98" s="141" t="s">
        <v>133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44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128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129</v>
      </c>
      <c r="BK98" s="187"/>
      <c r="BL98" s="187"/>
      <c r="BM98" s="187"/>
    </row>
    <row r="99" s="1" customFormat="1" ht="18" customHeight="1">
      <c r="B99" s="44"/>
      <c r="C99" s="45"/>
      <c r="D99" s="134" t="s">
        <v>134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92"/>
      <c r="U99" s="193" t="s">
        <v>44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135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129</v>
      </c>
      <c r="BK99" s="187"/>
      <c r="BL99" s="187"/>
      <c r="BM99" s="187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104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136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19</v>
      </c>
      <c r="D109" s="45"/>
      <c r="E109" s="45"/>
      <c r="F109" s="153" t="str">
        <f>F6</f>
        <v>Oprava vinylových podlah budovy č.p. 40 DS Vojkov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111</v>
      </c>
      <c r="D110" s="45"/>
      <c r="E110" s="45"/>
      <c r="F110" s="85" t="str">
        <f>F7</f>
        <v>prádelna - DS Vojkov - prádelna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24</v>
      </c>
      <c r="D112" s="45"/>
      <c r="E112" s="45"/>
      <c r="F112" s="31" t="str">
        <f>F9</f>
        <v>Vojkov</v>
      </c>
      <c r="G112" s="45"/>
      <c r="H112" s="45"/>
      <c r="I112" s="45"/>
      <c r="J112" s="45"/>
      <c r="K112" s="36" t="s">
        <v>25</v>
      </c>
      <c r="L112" s="45"/>
      <c r="M112" s="88" t="str">
        <f>IF(O9="","",O9)</f>
        <v>19. 9. 2018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27</v>
      </c>
      <c r="D114" s="45"/>
      <c r="E114" s="45"/>
      <c r="F114" s="31" t="str">
        <f>E12</f>
        <v>DS Vojkov</v>
      </c>
      <c r="G114" s="45"/>
      <c r="H114" s="45"/>
      <c r="I114" s="45"/>
      <c r="J114" s="45"/>
      <c r="K114" s="36" t="s">
        <v>33</v>
      </c>
      <c r="L114" s="45"/>
      <c r="M114" s="31" t="str">
        <f>E18</f>
        <v xml:space="preserve"> 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31</v>
      </c>
      <c r="D115" s="45"/>
      <c r="E115" s="45"/>
      <c r="F115" s="31" t="str">
        <f>IF(E15="","",E15)</f>
        <v>dle výběrového řízení</v>
      </c>
      <c r="G115" s="45"/>
      <c r="H115" s="45"/>
      <c r="I115" s="45"/>
      <c r="J115" s="45"/>
      <c r="K115" s="36" t="s">
        <v>36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4"/>
      <c r="C117" s="195" t="s">
        <v>137</v>
      </c>
      <c r="D117" s="196" t="s">
        <v>138</v>
      </c>
      <c r="E117" s="196" t="s">
        <v>59</v>
      </c>
      <c r="F117" s="196" t="s">
        <v>139</v>
      </c>
      <c r="G117" s="196"/>
      <c r="H117" s="196"/>
      <c r="I117" s="196"/>
      <c r="J117" s="196" t="s">
        <v>140</v>
      </c>
      <c r="K117" s="196" t="s">
        <v>141</v>
      </c>
      <c r="L117" s="196" t="s">
        <v>142</v>
      </c>
      <c r="M117" s="196"/>
      <c r="N117" s="196" t="s">
        <v>117</v>
      </c>
      <c r="O117" s="196"/>
      <c r="P117" s="196"/>
      <c r="Q117" s="197"/>
      <c r="R117" s="198"/>
      <c r="T117" s="104" t="s">
        <v>143</v>
      </c>
      <c r="U117" s="105" t="s">
        <v>41</v>
      </c>
      <c r="V117" s="105" t="s">
        <v>144</v>
      </c>
      <c r="W117" s="105" t="s">
        <v>145</v>
      </c>
      <c r="X117" s="105" t="s">
        <v>146</v>
      </c>
      <c r="Y117" s="105" t="s">
        <v>147</v>
      </c>
      <c r="Z117" s="105" t="s">
        <v>148</v>
      </c>
      <c r="AA117" s="106" t="s">
        <v>149</v>
      </c>
    </row>
    <row r="118" s="1" customFormat="1" ht="29.28" customHeight="1">
      <c r="B118" s="44"/>
      <c r="C118" s="108" t="s">
        <v>114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9">
        <f>BK118</f>
        <v>0</v>
      </c>
      <c r="O118" s="200"/>
      <c r="P118" s="200"/>
      <c r="Q118" s="200"/>
      <c r="R118" s="46"/>
      <c r="T118" s="107"/>
      <c r="U118" s="65"/>
      <c r="V118" s="65"/>
      <c r="W118" s="201">
        <f>W119+W133</f>
        <v>0</v>
      </c>
      <c r="X118" s="65"/>
      <c r="Y118" s="201">
        <f>Y119+Y133</f>
        <v>0.51651100000000005</v>
      </c>
      <c r="Z118" s="65"/>
      <c r="AA118" s="202">
        <f>AA119+AA133</f>
        <v>0</v>
      </c>
      <c r="AT118" s="20" t="s">
        <v>76</v>
      </c>
      <c r="AU118" s="20" t="s">
        <v>119</v>
      </c>
      <c r="BK118" s="203">
        <f>BK119+BK133</f>
        <v>0</v>
      </c>
    </row>
    <row r="119" s="9" customFormat="1" ht="37.44001" customHeight="1">
      <c r="B119" s="204"/>
      <c r="C119" s="205"/>
      <c r="D119" s="206" t="s">
        <v>123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183">
        <f>BK119</f>
        <v>0</v>
      </c>
      <c r="O119" s="176"/>
      <c r="P119" s="176"/>
      <c r="Q119" s="176"/>
      <c r="R119" s="207"/>
      <c r="T119" s="208"/>
      <c r="U119" s="205"/>
      <c r="V119" s="205"/>
      <c r="W119" s="209">
        <f>W120</f>
        <v>0</v>
      </c>
      <c r="X119" s="205"/>
      <c r="Y119" s="209">
        <f>Y120</f>
        <v>0.51651100000000005</v>
      </c>
      <c r="Z119" s="205"/>
      <c r="AA119" s="210">
        <f>AA120</f>
        <v>0</v>
      </c>
      <c r="AR119" s="211" t="s">
        <v>129</v>
      </c>
      <c r="AT119" s="212" t="s">
        <v>76</v>
      </c>
      <c r="AU119" s="212" t="s">
        <v>77</v>
      </c>
      <c r="AY119" s="211" t="s">
        <v>150</v>
      </c>
      <c r="BK119" s="213">
        <f>BK120</f>
        <v>0</v>
      </c>
    </row>
    <row r="120" s="9" customFormat="1" ht="19.92" customHeight="1">
      <c r="B120" s="204"/>
      <c r="C120" s="205"/>
      <c r="D120" s="214" t="s">
        <v>124</v>
      </c>
      <c r="E120" s="214"/>
      <c r="F120" s="214"/>
      <c r="G120" s="214"/>
      <c r="H120" s="214"/>
      <c r="I120" s="214"/>
      <c r="J120" s="214"/>
      <c r="K120" s="214"/>
      <c r="L120" s="214"/>
      <c r="M120" s="214"/>
      <c r="N120" s="215">
        <f>BK120</f>
        <v>0</v>
      </c>
      <c r="O120" s="216"/>
      <c r="P120" s="216"/>
      <c r="Q120" s="216"/>
      <c r="R120" s="207"/>
      <c r="T120" s="208"/>
      <c r="U120" s="205"/>
      <c r="V120" s="205"/>
      <c r="W120" s="209">
        <f>SUM(W121:W132)</f>
        <v>0</v>
      </c>
      <c r="X120" s="205"/>
      <c r="Y120" s="209">
        <f>SUM(Y121:Y132)</f>
        <v>0.51651100000000005</v>
      </c>
      <c r="Z120" s="205"/>
      <c r="AA120" s="210">
        <f>SUM(AA121:AA132)</f>
        <v>0</v>
      </c>
      <c r="AR120" s="211" t="s">
        <v>129</v>
      </c>
      <c r="AT120" s="212" t="s">
        <v>76</v>
      </c>
      <c r="AU120" s="212" t="s">
        <v>85</v>
      </c>
      <c r="AY120" s="211" t="s">
        <v>150</v>
      </c>
      <c r="BK120" s="213">
        <f>SUM(BK121:BK132)</f>
        <v>0</v>
      </c>
    </row>
    <row r="121" s="1" customFormat="1" ht="25.5" customHeight="1">
      <c r="B121" s="44"/>
      <c r="C121" s="217" t="s">
        <v>85</v>
      </c>
      <c r="D121" s="217" t="s">
        <v>151</v>
      </c>
      <c r="E121" s="218" t="s">
        <v>245</v>
      </c>
      <c r="F121" s="219" t="s">
        <v>246</v>
      </c>
      <c r="G121" s="219"/>
      <c r="H121" s="219"/>
      <c r="I121" s="219"/>
      <c r="J121" s="220" t="s">
        <v>247</v>
      </c>
      <c r="K121" s="221">
        <v>1</v>
      </c>
      <c r="L121" s="222">
        <v>0</v>
      </c>
      <c r="M121" s="223"/>
      <c r="N121" s="224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44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175</v>
      </c>
      <c r="AT121" s="20" t="s">
        <v>151</v>
      </c>
      <c r="AU121" s="20" t="s">
        <v>129</v>
      </c>
      <c r="AY121" s="20" t="s">
        <v>150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129</v>
      </c>
      <c r="BK121" s="140">
        <f>ROUND(L121*K121,2)</f>
        <v>0</v>
      </c>
      <c r="BL121" s="20" t="s">
        <v>175</v>
      </c>
      <c r="BM121" s="20" t="s">
        <v>248</v>
      </c>
    </row>
    <row r="122" s="1" customFormat="1" ht="25.5" customHeight="1">
      <c r="B122" s="44"/>
      <c r="C122" s="217" t="s">
        <v>129</v>
      </c>
      <c r="D122" s="217" t="s">
        <v>151</v>
      </c>
      <c r="E122" s="218" t="s">
        <v>173</v>
      </c>
      <c r="F122" s="219" t="s">
        <v>174</v>
      </c>
      <c r="G122" s="219"/>
      <c r="H122" s="219"/>
      <c r="I122" s="219"/>
      <c r="J122" s="220" t="s">
        <v>154</v>
      </c>
      <c r="K122" s="221">
        <v>33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44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175</v>
      </c>
      <c r="AT122" s="20" t="s">
        <v>151</v>
      </c>
      <c r="AU122" s="20" t="s">
        <v>129</v>
      </c>
      <c r="AY122" s="20" t="s">
        <v>150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129</v>
      </c>
      <c r="BK122" s="140">
        <f>ROUND(L122*K122,2)</f>
        <v>0</v>
      </c>
      <c r="BL122" s="20" t="s">
        <v>175</v>
      </c>
      <c r="BM122" s="20" t="s">
        <v>249</v>
      </c>
    </row>
    <row r="123" s="1" customFormat="1" ht="16.5" customHeight="1">
      <c r="B123" s="44"/>
      <c r="C123" s="217" t="s">
        <v>161</v>
      </c>
      <c r="D123" s="217" t="s">
        <v>151</v>
      </c>
      <c r="E123" s="218" t="s">
        <v>178</v>
      </c>
      <c r="F123" s="219" t="s">
        <v>179</v>
      </c>
      <c r="G123" s="219"/>
      <c r="H123" s="219"/>
      <c r="I123" s="219"/>
      <c r="J123" s="220" t="s">
        <v>154</v>
      </c>
      <c r="K123" s="221">
        <v>33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44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175</v>
      </c>
      <c r="AT123" s="20" t="s">
        <v>151</v>
      </c>
      <c r="AU123" s="20" t="s">
        <v>129</v>
      </c>
      <c r="AY123" s="20" t="s">
        <v>150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129</v>
      </c>
      <c r="BK123" s="140">
        <f>ROUND(L123*K123,2)</f>
        <v>0</v>
      </c>
      <c r="BL123" s="20" t="s">
        <v>175</v>
      </c>
      <c r="BM123" s="20" t="s">
        <v>250</v>
      </c>
    </row>
    <row r="124" s="1" customFormat="1" ht="25.5" customHeight="1">
      <c r="B124" s="44"/>
      <c r="C124" s="217" t="s">
        <v>155</v>
      </c>
      <c r="D124" s="217" t="s">
        <v>151</v>
      </c>
      <c r="E124" s="218" t="s">
        <v>182</v>
      </c>
      <c r="F124" s="219" t="s">
        <v>183</v>
      </c>
      <c r="G124" s="219"/>
      <c r="H124" s="219"/>
      <c r="I124" s="219"/>
      <c r="J124" s="220" t="s">
        <v>154</v>
      </c>
      <c r="K124" s="221">
        <v>33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44</v>
      </c>
      <c r="V124" s="45"/>
      <c r="W124" s="226">
        <f>V124*K124</f>
        <v>0</v>
      </c>
      <c r="X124" s="226">
        <v>3.0000000000000001E-05</v>
      </c>
      <c r="Y124" s="226">
        <f>X124*K124</f>
        <v>0.00098999999999999999</v>
      </c>
      <c r="Z124" s="226">
        <v>0</v>
      </c>
      <c r="AA124" s="227">
        <f>Z124*K124</f>
        <v>0</v>
      </c>
      <c r="AR124" s="20" t="s">
        <v>175</v>
      </c>
      <c r="AT124" s="20" t="s">
        <v>151</v>
      </c>
      <c r="AU124" s="20" t="s">
        <v>129</v>
      </c>
      <c r="AY124" s="20" t="s">
        <v>150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129</v>
      </c>
      <c r="BK124" s="140">
        <f>ROUND(L124*K124,2)</f>
        <v>0</v>
      </c>
      <c r="BL124" s="20" t="s">
        <v>175</v>
      </c>
      <c r="BM124" s="20" t="s">
        <v>251</v>
      </c>
    </row>
    <row r="125" s="1" customFormat="1" ht="25.5" customHeight="1">
      <c r="B125" s="44"/>
      <c r="C125" s="217" t="s">
        <v>168</v>
      </c>
      <c r="D125" s="217" t="s">
        <v>151</v>
      </c>
      <c r="E125" s="218" t="s">
        <v>190</v>
      </c>
      <c r="F125" s="219" t="s">
        <v>191</v>
      </c>
      <c r="G125" s="219"/>
      <c r="H125" s="219"/>
      <c r="I125" s="219"/>
      <c r="J125" s="220" t="s">
        <v>154</v>
      </c>
      <c r="K125" s="221">
        <v>33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44</v>
      </c>
      <c r="V125" s="45"/>
      <c r="W125" s="226">
        <f>V125*K125</f>
        <v>0</v>
      </c>
      <c r="X125" s="226">
        <v>0.012</v>
      </c>
      <c r="Y125" s="226">
        <f>X125*K125</f>
        <v>0.39600000000000002</v>
      </c>
      <c r="Z125" s="226">
        <v>0</v>
      </c>
      <c r="AA125" s="227">
        <f>Z125*K125</f>
        <v>0</v>
      </c>
      <c r="AR125" s="20" t="s">
        <v>175</v>
      </c>
      <c r="AT125" s="20" t="s">
        <v>151</v>
      </c>
      <c r="AU125" s="20" t="s">
        <v>129</v>
      </c>
      <c r="AY125" s="20" t="s">
        <v>150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129</v>
      </c>
      <c r="BK125" s="140">
        <f>ROUND(L125*K125,2)</f>
        <v>0</v>
      </c>
      <c r="BL125" s="20" t="s">
        <v>175</v>
      </c>
      <c r="BM125" s="20" t="s">
        <v>252</v>
      </c>
    </row>
    <row r="126" s="1" customFormat="1" ht="16.5" customHeight="1">
      <c r="B126" s="44"/>
      <c r="C126" s="217" t="s">
        <v>172</v>
      </c>
      <c r="D126" s="217" t="s">
        <v>151</v>
      </c>
      <c r="E126" s="218" t="s">
        <v>198</v>
      </c>
      <c r="F126" s="219" t="s">
        <v>199</v>
      </c>
      <c r="G126" s="219"/>
      <c r="H126" s="219"/>
      <c r="I126" s="219"/>
      <c r="J126" s="220" t="s">
        <v>154</v>
      </c>
      <c r="K126" s="221">
        <v>33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44</v>
      </c>
      <c r="V126" s="45"/>
      <c r="W126" s="226">
        <f>V126*K126</f>
        <v>0</v>
      </c>
      <c r="X126" s="226">
        <v>0.00029999999999999997</v>
      </c>
      <c r="Y126" s="226">
        <f>X126*K126</f>
        <v>0.0098999999999999991</v>
      </c>
      <c r="Z126" s="226">
        <v>0</v>
      </c>
      <c r="AA126" s="227">
        <f>Z126*K126</f>
        <v>0</v>
      </c>
      <c r="AR126" s="20" t="s">
        <v>175</v>
      </c>
      <c r="AT126" s="20" t="s">
        <v>151</v>
      </c>
      <c r="AU126" s="20" t="s">
        <v>129</v>
      </c>
      <c r="AY126" s="20" t="s">
        <v>150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129</v>
      </c>
      <c r="BK126" s="140">
        <f>ROUND(L126*K126,2)</f>
        <v>0</v>
      </c>
      <c r="BL126" s="20" t="s">
        <v>175</v>
      </c>
      <c r="BM126" s="20" t="s">
        <v>253</v>
      </c>
    </row>
    <row r="127" s="1" customFormat="1" ht="38.25" customHeight="1">
      <c r="B127" s="44"/>
      <c r="C127" s="232" t="s">
        <v>177</v>
      </c>
      <c r="D127" s="232" t="s">
        <v>202</v>
      </c>
      <c r="E127" s="233" t="s">
        <v>203</v>
      </c>
      <c r="F127" s="234" t="s">
        <v>254</v>
      </c>
      <c r="G127" s="234"/>
      <c r="H127" s="234"/>
      <c r="I127" s="234"/>
      <c r="J127" s="235" t="s">
        <v>154</v>
      </c>
      <c r="K127" s="236">
        <v>36.299999999999997</v>
      </c>
      <c r="L127" s="237">
        <v>0</v>
      </c>
      <c r="M127" s="238"/>
      <c r="N127" s="239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44</v>
      </c>
      <c r="V127" s="45"/>
      <c r="W127" s="226">
        <f>V127*K127</f>
        <v>0</v>
      </c>
      <c r="X127" s="226">
        <v>0.0027499999999999998</v>
      </c>
      <c r="Y127" s="226">
        <f>X127*K127</f>
        <v>0.099824999999999983</v>
      </c>
      <c r="Z127" s="226">
        <v>0</v>
      </c>
      <c r="AA127" s="227">
        <f>Z127*K127</f>
        <v>0</v>
      </c>
      <c r="AR127" s="20" t="s">
        <v>205</v>
      </c>
      <c r="AT127" s="20" t="s">
        <v>202</v>
      </c>
      <c r="AU127" s="20" t="s">
        <v>129</v>
      </c>
      <c r="AY127" s="20" t="s">
        <v>150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129</v>
      </c>
      <c r="BK127" s="140">
        <f>ROUND(L127*K127,2)</f>
        <v>0</v>
      </c>
      <c r="BL127" s="20" t="s">
        <v>175</v>
      </c>
      <c r="BM127" s="20" t="s">
        <v>255</v>
      </c>
    </row>
    <row r="128" s="1" customFormat="1" ht="25.5" customHeight="1">
      <c r="B128" s="44"/>
      <c r="C128" s="217" t="s">
        <v>181</v>
      </c>
      <c r="D128" s="217" t="s">
        <v>151</v>
      </c>
      <c r="E128" s="218" t="s">
        <v>208</v>
      </c>
      <c r="F128" s="219" t="s">
        <v>209</v>
      </c>
      <c r="G128" s="219"/>
      <c r="H128" s="219"/>
      <c r="I128" s="219"/>
      <c r="J128" s="220" t="s">
        <v>210</v>
      </c>
      <c r="K128" s="221">
        <v>31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44</v>
      </c>
      <c r="V128" s="45"/>
      <c r="W128" s="226">
        <f>V128*K128</f>
        <v>0</v>
      </c>
      <c r="X128" s="226">
        <v>1.0000000000000001E-05</v>
      </c>
      <c r="Y128" s="226">
        <f>X128*K128</f>
        <v>0.00031</v>
      </c>
      <c r="Z128" s="226">
        <v>0</v>
      </c>
      <c r="AA128" s="227">
        <f>Z128*K128</f>
        <v>0</v>
      </c>
      <c r="AR128" s="20" t="s">
        <v>175</v>
      </c>
      <c r="AT128" s="20" t="s">
        <v>151</v>
      </c>
      <c r="AU128" s="20" t="s">
        <v>129</v>
      </c>
      <c r="AY128" s="20" t="s">
        <v>150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129</v>
      </c>
      <c r="BK128" s="140">
        <f>ROUND(L128*K128,2)</f>
        <v>0</v>
      </c>
      <c r="BL128" s="20" t="s">
        <v>175</v>
      </c>
      <c r="BM128" s="20" t="s">
        <v>256</v>
      </c>
    </row>
    <row r="129" s="1" customFormat="1" ht="16.5" customHeight="1">
      <c r="B129" s="44"/>
      <c r="C129" s="232" t="s">
        <v>185</v>
      </c>
      <c r="D129" s="232" t="s">
        <v>202</v>
      </c>
      <c r="E129" s="233" t="s">
        <v>212</v>
      </c>
      <c r="F129" s="234" t="s">
        <v>213</v>
      </c>
      <c r="G129" s="234"/>
      <c r="H129" s="234"/>
      <c r="I129" s="234"/>
      <c r="J129" s="235" t="s">
        <v>210</v>
      </c>
      <c r="K129" s="236">
        <v>31.620000000000001</v>
      </c>
      <c r="L129" s="237">
        <v>0</v>
      </c>
      <c r="M129" s="238"/>
      <c r="N129" s="239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44</v>
      </c>
      <c r="V129" s="45"/>
      <c r="W129" s="226">
        <f>V129*K129</f>
        <v>0</v>
      </c>
      <c r="X129" s="226">
        <v>0.00029999999999999997</v>
      </c>
      <c r="Y129" s="226">
        <f>X129*K129</f>
        <v>0.0094859999999999996</v>
      </c>
      <c r="Z129" s="226">
        <v>0</v>
      </c>
      <c r="AA129" s="227">
        <f>Z129*K129</f>
        <v>0</v>
      </c>
      <c r="AR129" s="20" t="s">
        <v>205</v>
      </c>
      <c r="AT129" s="20" t="s">
        <v>202</v>
      </c>
      <c r="AU129" s="20" t="s">
        <v>129</v>
      </c>
      <c r="AY129" s="20" t="s">
        <v>150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129</v>
      </c>
      <c r="BK129" s="140">
        <f>ROUND(L129*K129,2)</f>
        <v>0</v>
      </c>
      <c r="BL129" s="20" t="s">
        <v>175</v>
      </c>
      <c r="BM129" s="20" t="s">
        <v>257</v>
      </c>
    </row>
    <row r="130" s="1" customFormat="1" ht="16.5" customHeight="1">
      <c r="B130" s="44"/>
      <c r="C130" s="217" t="s">
        <v>189</v>
      </c>
      <c r="D130" s="217" t="s">
        <v>151</v>
      </c>
      <c r="E130" s="218" t="s">
        <v>223</v>
      </c>
      <c r="F130" s="219" t="s">
        <v>224</v>
      </c>
      <c r="G130" s="219"/>
      <c r="H130" s="219"/>
      <c r="I130" s="219"/>
      <c r="J130" s="220" t="s">
        <v>210</v>
      </c>
      <c r="K130" s="221">
        <v>2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44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175</v>
      </c>
      <c r="AT130" s="20" t="s">
        <v>151</v>
      </c>
      <c r="AU130" s="20" t="s">
        <v>129</v>
      </c>
      <c r="AY130" s="20" t="s">
        <v>150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129</v>
      </c>
      <c r="BK130" s="140">
        <f>ROUND(L130*K130,2)</f>
        <v>0</v>
      </c>
      <c r="BL130" s="20" t="s">
        <v>175</v>
      </c>
      <c r="BM130" s="20" t="s">
        <v>258</v>
      </c>
    </row>
    <row r="131" s="1" customFormat="1" ht="16.5" customHeight="1">
      <c r="B131" s="44"/>
      <c r="C131" s="232" t="s">
        <v>193</v>
      </c>
      <c r="D131" s="232" t="s">
        <v>202</v>
      </c>
      <c r="E131" s="233" t="s">
        <v>227</v>
      </c>
      <c r="F131" s="234" t="s">
        <v>228</v>
      </c>
      <c r="G131" s="234"/>
      <c r="H131" s="234"/>
      <c r="I131" s="234"/>
      <c r="J131" s="235" t="s">
        <v>210</v>
      </c>
      <c r="K131" s="236">
        <v>2</v>
      </c>
      <c r="L131" s="237">
        <v>0</v>
      </c>
      <c r="M131" s="238"/>
      <c r="N131" s="239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44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205</v>
      </c>
      <c r="AT131" s="20" t="s">
        <v>202</v>
      </c>
      <c r="AU131" s="20" t="s">
        <v>129</v>
      </c>
      <c r="AY131" s="20" t="s">
        <v>150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129</v>
      </c>
      <c r="BK131" s="140">
        <f>ROUND(L131*K131,2)</f>
        <v>0</v>
      </c>
      <c r="BL131" s="20" t="s">
        <v>175</v>
      </c>
      <c r="BM131" s="20" t="s">
        <v>259</v>
      </c>
    </row>
    <row r="132" s="1" customFormat="1" ht="25.5" customHeight="1">
      <c r="B132" s="44"/>
      <c r="C132" s="217" t="s">
        <v>197</v>
      </c>
      <c r="D132" s="217" t="s">
        <v>151</v>
      </c>
      <c r="E132" s="218" t="s">
        <v>238</v>
      </c>
      <c r="F132" s="219" t="s">
        <v>239</v>
      </c>
      <c r="G132" s="219"/>
      <c r="H132" s="219"/>
      <c r="I132" s="219"/>
      <c r="J132" s="220" t="s">
        <v>240</v>
      </c>
      <c r="K132" s="240">
        <v>0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44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175</v>
      </c>
      <c r="AT132" s="20" t="s">
        <v>151</v>
      </c>
      <c r="AU132" s="20" t="s">
        <v>129</v>
      </c>
      <c r="AY132" s="20" t="s">
        <v>150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129</v>
      </c>
      <c r="BK132" s="140">
        <f>ROUND(L132*K132,2)</f>
        <v>0</v>
      </c>
      <c r="BL132" s="20" t="s">
        <v>175</v>
      </c>
      <c r="BM132" s="20" t="s">
        <v>260</v>
      </c>
    </row>
    <row r="133" s="1" customFormat="1" ht="49.92" customHeight="1">
      <c r="B133" s="44"/>
      <c r="C133" s="45"/>
      <c r="D133" s="206" t="s">
        <v>242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241">
        <f>BK133</f>
        <v>0</v>
      </c>
      <c r="O133" s="242"/>
      <c r="P133" s="242"/>
      <c r="Q133" s="242"/>
      <c r="R133" s="46"/>
      <c r="T133" s="188"/>
      <c r="U133" s="45"/>
      <c r="V133" s="45"/>
      <c r="W133" s="45"/>
      <c r="X133" s="45"/>
      <c r="Y133" s="45"/>
      <c r="Z133" s="45"/>
      <c r="AA133" s="98"/>
      <c r="AT133" s="20" t="s">
        <v>76</v>
      </c>
      <c r="AU133" s="20" t="s">
        <v>77</v>
      </c>
      <c r="AY133" s="20" t="s">
        <v>243</v>
      </c>
      <c r="BK133" s="140">
        <f>SUM(BK134:BK135)</f>
        <v>0</v>
      </c>
    </row>
    <row r="134" s="1" customFormat="1" ht="22.32" customHeight="1">
      <c r="B134" s="44"/>
      <c r="C134" s="243" t="s">
        <v>22</v>
      </c>
      <c r="D134" s="243" t="s">
        <v>151</v>
      </c>
      <c r="E134" s="244" t="s">
        <v>22</v>
      </c>
      <c r="F134" s="245" t="s">
        <v>22</v>
      </c>
      <c r="G134" s="245"/>
      <c r="H134" s="245"/>
      <c r="I134" s="245"/>
      <c r="J134" s="246" t="s">
        <v>22</v>
      </c>
      <c r="K134" s="240"/>
      <c r="L134" s="222"/>
      <c r="M134" s="224"/>
      <c r="N134" s="224">
        <f>BK134</f>
        <v>0</v>
      </c>
      <c r="O134" s="224"/>
      <c r="P134" s="224"/>
      <c r="Q134" s="224"/>
      <c r="R134" s="46"/>
      <c r="T134" s="225" t="s">
        <v>22</v>
      </c>
      <c r="U134" s="247" t="s">
        <v>44</v>
      </c>
      <c r="V134" s="45"/>
      <c r="W134" s="45"/>
      <c r="X134" s="45"/>
      <c r="Y134" s="45"/>
      <c r="Z134" s="45"/>
      <c r="AA134" s="98"/>
      <c r="AT134" s="20" t="s">
        <v>243</v>
      </c>
      <c r="AU134" s="20" t="s">
        <v>85</v>
      </c>
      <c r="AY134" s="20" t="s">
        <v>243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129</v>
      </c>
      <c r="BK134" s="140">
        <f>L134*K134</f>
        <v>0</v>
      </c>
    </row>
    <row r="135" s="1" customFormat="1" ht="22.32" customHeight="1">
      <c r="B135" s="44"/>
      <c r="C135" s="243" t="s">
        <v>22</v>
      </c>
      <c r="D135" s="243" t="s">
        <v>151</v>
      </c>
      <c r="E135" s="244" t="s">
        <v>22</v>
      </c>
      <c r="F135" s="245" t="s">
        <v>22</v>
      </c>
      <c r="G135" s="245"/>
      <c r="H135" s="245"/>
      <c r="I135" s="245"/>
      <c r="J135" s="246" t="s">
        <v>22</v>
      </c>
      <c r="K135" s="240"/>
      <c r="L135" s="222"/>
      <c r="M135" s="224"/>
      <c r="N135" s="224">
        <f>BK135</f>
        <v>0</v>
      </c>
      <c r="O135" s="224"/>
      <c r="P135" s="224"/>
      <c r="Q135" s="224"/>
      <c r="R135" s="46"/>
      <c r="T135" s="225" t="s">
        <v>22</v>
      </c>
      <c r="U135" s="247" t="s">
        <v>44</v>
      </c>
      <c r="V135" s="70"/>
      <c r="W135" s="70"/>
      <c r="X135" s="70"/>
      <c r="Y135" s="70"/>
      <c r="Z135" s="70"/>
      <c r="AA135" s="72"/>
      <c r="AT135" s="20" t="s">
        <v>243</v>
      </c>
      <c r="AU135" s="20" t="s">
        <v>85</v>
      </c>
      <c r="AY135" s="20" t="s">
        <v>243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129</v>
      </c>
      <c r="BK135" s="140">
        <f>L135*K135</f>
        <v>0</v>
      </c>
    </row>
    <row r="136" s="1" customFormat="1" ht="6.96" customHeight="1"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5"/>
    </row>
  </sheetData>
  <sheetProtection sheet="1" formatColumns="0" formatRows="0" objects="1" scenarios="1" spinCount="10" saltValue="5S0cO92+M6mo4SG8nL+BcOFtUQ0apexpPm4T5+osaOky5OJq1u0UXxKFpNVEEVfqpkqYKM9RcS1hLe/rC4r/hg==" hashValue="ngrm39iajO5ru9BywzFBdaawrGYDr5ol9Q3BO9fVf8vp7M0+HJiuISYuicead7uDdaHzULB4WilVrzRvYNWAQQ==" algorithmName="SHA-512" password="CC35"/>
  <mergeCells count="111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32:I132"/>
    <mergeCell ref="F130:I130"/>
    <mergeCell ref="L130:M130"/>
    <mergeCell ref="N130:Q130"/>
    <mergeCell ref="F131:I131"/>
    <mergeCell ref="L131:M131"/>
    <mergeCell ref="N131:Q131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N133:Q133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18:Q118"/>
    <mergeCell ref="N119:Q119"/>
    <mergeCell ref="N120:Q120"/>
    <mergeCell ref="F121:I121"/>
    <mergeCell ref="F123:I123"/>
    <mergeCell ref="L121:M121"/>
    <mergeCell ref="N121:Q121"/>
    <mergeCell ref="F122:I122"/>
    <mergeCell ref="L122:M122"/>
    <mergeCell ref="N122:Q122"/>
    <mergeCell ref="L123:M123"/>
    <mergeCell ref="N123:Q123"/>
    <mergeCell ref="F124:I124"/>
    <mergeCell ref="F126:I126"/>
    <mergeCell ref="F125:I125"/>
    <mergeCell ref="L124:M124"/>
    <mergeCell ref="N124:Q124"/>
    <mergeCell ref="L125:M125"/>
    <mergeCell ref="N125:Q125"/>
    <mergeCell ref="L126:M126"/>
    <mergeCell ref="N126:Q126"/>
    <mergeCell ref="F127:I127"/>
    <mergeCell ref="F129:I129"/>
    <mergeCell ref="L127:M127"/>
    <mergeCell ref="N127:Q127"/>
    <mergeCell ref="F128:I128"/>
    <mergeCell ref="L128:M128"/>
    <mergeCell ref="N128:Q128"/>
    <mergeCell ref="L129:M129"/>
    <mergeCell ref="N129:Q129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34:D136">
      <formula1>"K, M"</formula1>
    </dataValidation>
    <dataValidation type="list" allowBlank="1" showInputMessage="1" showErrorMessage="1" error="Povoleny jsou hodnoty základní, snížená, zákl. přenesená, sníž. přenesená, nulová." sqref="U134:U13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105</v>
      </c>
      <c r="G1" s="13"/>
      <c r="H1" s="152" t="s">
        <v>106</v>
      </c>
      <c r="I1" s="152"/>
      <c r="J1" s="152"/>
      <c r="K1" s="152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92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85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Oprava vinylových podlah budovy č.p. 40 DS Vojkov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261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17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'Rekapitulace stavby'!AN8</f>
        <v>19. 9. 2018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">
        <v>22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">
        <v>22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N95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0.20999999999999999</v>
      </c>
      <c r="G32" s="159" t="s">
        <v>43</v>
      </c>
      <c r="H32" s="160">
        <f>ROUND((((SUM(BE95:BE102)+SUM(BE120:BE151))+SUM(BE153:BE154))),2)</f>
        <v>0</v>
      </c>
      <c r="I32" s="45"/>
      <c r="J32" s="45"/>
      <c r="K32" s="45"/>
      <c r="L32" s="45"/>
      <c r="M32" s="160">
        <f>ROUND(((ROUND((SUM(BE95:BE102)+SUM(BE120:BE151)), 2)*F32)+SUM(BE153:BE154)*F32),2)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0.14999999999999999</v>
      </c>
      <c r="G33" s="159" t="s">
        <v>43</v>
      </c>
      <c r="H33" s="160">
        <f>ROUND((((SUM(BF95:BF102)+SUM(BF120:BF151))+SUM(BF153:BF154))),2)</f>
        <v>0</v>
      </c>
      <c r="I33" s="45"/>
      <c r="J33" s="45"/>
      <c r="K33" s="45"/>
      <c r="L33" s="45"/>
      <c r="M33" s="160">
        <f>ROUND(((ROUND((SUM(BF95:BF102)+SUM(BF120:BF151)), 2)*F33)+SUM(BF153:BF154)*F33),2)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0.20999999999999999</v>
      </c>
      <c r="G34" s="159" t="s">
        <v>43</v>
      </c>
      <c r="H34" s="160">
        <f>ROUND((((SUM(BG95:BG102)+SUM(BG120:BG151))+SUM(BG153:BG154))),2)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0.14999999999999999</v>
      </c>
      <c r="G35" s="159" t="s">
        <v>43</v>
      </c>
      <c r="H35" s="160">
        <f>ROUND((((SUM(BH95:BH102)+SUM(BH120:BH151))+SUM(BH153:BH154))),2)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ROUND((((SUM(BI95:BI102)+SUM(BI120:BI151))+SUM(BI153:BI154))),2)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Oprava vinylových podlah budovy č.p. 40 DS Vojkov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schodiště - DS Vojkov - Schodiště mezi přízemím a 1 patrem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Vojkov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19. 9. 2018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DS Vojkov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dle výběrového řízení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N120</f>
        <v>0</v>
      </c>
      <c r="O88" s="172"/>
      <c r="P88" s="172"/>
      <c r="Q88" s="172"/>
      <c r="R88" s="46"/>
      <c r="T88" s="169"/>
      <c r="U88" s="169"/>
      <c r="AU88" s="20" t="s">
        <v>119</v>
      </c>
    </row>
    <row r="89" s="6" customFormat="1" ht="24.96" customHeight="1">
      <c r="B89" s="173"/>
      <c r="C89" s="174"/>
      <c r="D89" s="175" t="s">
        <v>120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N121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122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N122</f>
        <v>0</v>
      </c>
      <c r="O90" s="180"/>
      <c r="P90" s="180"/>
      <c r="Q90" s="180"/>
      <c r="R90" s="181"/>
      <c r="T90" s="182"/>
      <c r="U90" s="182"/>
    </row>
    <row r="91" s="6" customFormat="1" ht="24.96" customHeight="1">
      <c r="B91" s="173"/>
      <c r="C91" s="174"/>
      <c r="D91" s="175" t="s">
        <v>123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N127</f>
        <v>0</v>
      </c>
      <c r="O91" s="174"/>
      <c r="P91" s="174"/>
      <c r="Q91" s="174"/>
      <c r="R91" s="177"/>
      <c r="T91" s="178"/>
      <c r="U91" s="178"/>
    </row>
    <row r="92" s="7" customFormat="1" ht="19.92" customHeight="1">
      <c r="B92" s="179"/>
      <c r="C92" s="180"/>
      <c r="D92" s="134" t="s">
        <v>124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N128</f>
        <v>0</v>
      </c>
      <c r="O92" s="180"/>
      <c r="P92" s="180"/>
      <c r="Q92" s="180"/>
      <c r="R92" s="181"/>
      <c r="T92" s="182"/>
      <c r="U92" s="182"/>
    </row>
    <row r="93" s="6" customFormat="1" ht="21.84" customHeight="1">
      <c r="B93" s="173"/>
      <c r="C93" s="174"/>
      <c r="D93" s="175" t="s">
        <v>125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83">
        <f>N152</f>
        <v>0</v>
      </c>
      <c r="O93" s="174"/>
      <c r="P93" s="174"/>
      <c r="Q93" s="174"/>
      <c r="R93" s="177"/>
      <c r="T93" s="178"/>
      <c r="U93" s="178"/>
    </row>
    <row r="94" s="1" customFormat="1" ht="21.84" customHeight="1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6"/>
      <c r="T94" s="169"/>
      <c r="U94" s="169"/>
    </row>
    <row r="95" s="1" customFormat="1" ht="29.28" customHeight="1">
      <c r="B95" s="44"/>
      <c r="C95" s="171" t="s">
        <v>126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172">
        <f>ROUND(N96+N97+N98+N99+N100+N101,2)</f>
        <v>0</v>
      </c>
      <c r="O95" s="184"/>
      <c r="P95" s="184"/>
      <c r="Q95" s="184"/>
      <c r="R95" s="46"/>
      <c r="T95" s="185"/>
      <c r="U95" s="186" t="s">
        <v>41</v>
      </c>
    </row>
    <row r="96" s="1" customFormat="1" ht="18" customHeight="1">
      <c r="B96" s="44"/>
      <c r="C96" s="45"/>
      <c r="D96" s="141" t="s">
        <v>127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44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128</v>
      </c>
      <c r="AZ96" s="187"/>
      <c r="BA96" s="187"/>
      <c r="BB96" s="187"/>
      <c r="BC96" s="187"/>
      <c r="BD96" s="187"/>
      <c r="BE96" s="191">
        <f>IF(U96="základní",N96,0)</f>
        <v>0</v>
      </c>
      <c r="BF96" s="191">
        <f>IF(U96="snížená",N96,0)</f>
        <v>0</v>
      </c>
      <c r="BG96" s="191">
        <f>IF(U96="zákl. přenesená",N96,0)</f>
        <v>0</v>
      </c>
      <c r="BH96" s="191">
        <f>IF(U96="sníž. přenesená",N96,0)</f>
        <v>0</v>
      </c>
      <c r="BI96" s="191">
        <f>IF(U96="nulová",N96,0)</f>
        <v>0</v>
      </c>
      <c r="BJ96" s="190" t="s">
        <v>129</v>
      </c>
      <c r="BK96" s="187"/>
      <c r="BL96" s="187"/>
      <c r="BM96" s="187"/>
    </row>
    <row r="97" s="1" customFormat="1" ht="18" customHeight="1">
      <c r="B97" s="44"/>
      <c r="C97" s="45"/>
      <c r="D97" s="141" t="s">
        <v>130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44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128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129</v>
      </c>
      <c r="BK97" s="187"/>
      <c r="BL97" s="187"/>
      <c r="BM97" s="187"/>
    </row>
    <row r="98" s="1" customFormat="1" ht="18" customHeight="1">
      <c r="B98" s="44"/>
      <c r="C98" s="45"/>
      <c r="D98" s="141" t="s">
        <v>131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44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128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129</v>
      </c>
      <c r="BK98" s="187"/>
      <c r="BL98" s="187"/>
      <c r="BM98" s="187"/>
    </row>
    <row r="99" s="1" customFormat="1" ht="18" customHeight="1">
      <c r="B99" s="44"/>
      <c r="C99" s="45"/>
      <c r="D99" s="141" t="s">
        <v>132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44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128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129</v>
      </c>
      <c r="BK99" s="187"/>
      <c r="BL99" s="187"/>
      <c r="BM99" s="187"/>
    </row>
    <row r="100" s="1" customFormat="1" ht="18" customHeight="1">
      <c r="B100" s="44"/>
      <c r="C100" s="45"/>
      <c r="D100" s="141" t="s">
        <v>133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44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128</v>
      </c>
      <c r="AZ100" s="187"/>
      <c r="BA100" s="187"/>
      <c r="BB100" s="187"/>
      <c r="BC100" s="187"/>
      <c r="BD100" s="187"/>
      <c r="BE100" s="191">
        <f>IF(U100="základní",N100,0)</f>
        <v>0</v>
      </c>
      <c r="BF100" s="191">
        <f>IF(U100="snížená",N100,0)</f>
        <v>0</v>
      </c>
      <c r="BG100" s="191">
        <f>IF(U100="zákl. přenesená",N100,0)</f>
        <v>0</v>
      </c>
      <c r="BH100" s="191">
        <f>IF(U100="sníž. přenesená",N100,0)</f>
        <v>0</v>
      </c>
      <c r="BI100" s="191">
        <f>IF(U100="nulová",N100,0)</f>
        <v>0</v>
      </c>
      <c r="BJ100" s="190" t="s">
        <v>129</v>
      </c>
      <c r="BK100" s="187"/>
      <c r="BL100" s="187"/>
      <c r="BM100" s="187"/>
    </row>
    <row r="101" s="1" customFormat="1" ht="18" customHeight="1">
      <c r="B101" s="44"/>
      <c r="C101" s="45"/>
      <c r="D101" s="134" t="s">
        <v>134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92"/>
      <c r="U101" s="193" t="s">
        <v>44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135</v>
      </c>
      <c r="AZ101" s="187"/>
      <c r="BA101" s="187"/>
      <c r="BB101" s="187"/>
      <c r="BC101" s="187"/>
      <c r="BD101" s="187"/>
      <c r="BE101" s="191">
        <f>IF(U101="základní",N101,0)</f>
        <v>0</v>
      </c>
      <c r="BF101" s="191">
        <f>IF(U101="snížená",N101,0)</f>
        <v>0</v>
      </c>
      <c r="BG101" s="191">
        <f>IF(U101="zákl. přenesená",N101,0)</f>
        <v>0</v>
      </c>
      <c r="BH101" s="191">
        <f>IF(U101="sníž. přenesená",N101,0)</f>
        <v>0</v>
      </c>
      <c r="BI101" s="191">
        <f>IF(U101="nulová",N101,0)</f>
        <v>0</v>
      </c>
      <c r="BJ101" s="190" t="s">
        <v>129</v>
      </c>
      <c r="BK101" s="187"/>
      <c r="BL101" s="187"/>
      <c r="BM101" s="187"/>
    </row>
    <row r="102" s="1" customForma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  <c r="T102" s="169"/>
      <c r="U102" s="169"/>
    </row>
    <row r="103" s="1" customFormat="1" ht="29.28" customHeight="1">
      <c r="B103" s="44"/>
      <c r="C103" s="148" t="s">
        <v>104</v>
      </c>
      <c r="D103" s="149"/>
      <c r="E103" s="149"/>
      <c r="F103" s="149"/>
      <c r="G103" s="149"/>
      <c r="H103" s="149"/>
      <c r="I103" s="149"/>
      <c r="J103" s="149"/>
      <c r="K103" s="149"/>
      <c r="L103" s="150">
        <f>ROUND(SUM(N88+N95),2)</f>
        <v>0</v>
      </c>
      <c r="M103" s="150"/>
      <c r="N103" s="150"/>
      <c r="O103" s="150"/>
      <c r="P103" s="150"/>
      <c r="Q103" s="150"/>
      <c r="R103" s="46"/>
      <c r="T103" s="169"/>
      <c r="U103" s="169"/>
    </row>
    <row r="104" s="1" customFormat="1" ht="6.96" customHeight="1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5"/>
      <c r="T104" s="169"/>
      <c r="U104" s="169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</row>
    <row r="109" s="1" customFormat="1" ht="36.96" customHeight="1">
      <c r="B109" s="44"/>
      <c r="C109" s="25" t="s">
        <v>136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30" customHeight="1">
      <c r="B111" s="44"/>
      <c r="C111" s="36" t="s">
        <v>19</v>
      </c>
      <c r="D111" s="45"/>
      <c r="E111" s="45"/>
      <c r="F111" s="153" t="str">
        <f>F6</f>
        <v>Oprava vinylových podlah budovy č.p. 40 DS Vojkov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5"/>
      <c r="R111" s="46"/>
    </row>
    <row r="112" s="1" customFormat="1" ht="36.96" customHeight="1">
      <c r="B112" s="44"/>
      <c r="C112" s="83" t="s">
        <v>111</v>
      </c>
      <c r="D112" s="45"/>
      <c r="E112" s="45"/>
      <c r="F112" s="85" t="str">
        <f>F7</f>
        <v>schodiště - DS Vojkov - Schodiště mezi přízemím a 1 patrem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18" customHeight="1">
      <c r="B114" s="44"/>
      <c r="C114" s="36" t="s">
        <v>24</v>
      </c>
      <c r="D114" s="45"/>
      <c r="E114" s="45"/>
      <c r="F114" s="31" t="str">
        <f>F9</f>
        <v>Vojkov</v>
      </c>
      <c r="G114" s="45"/>
      <c r="H114" s="45"/>
      <c r="I114" s="45"/>
      <c r="J114" s="45"/>
      <c r="K114" s="36" t="s">
        <v>25</v>
      </c>
      <c r="L114" s="45"/>
      <c r="M114" s="88" t="str">
        <f>IF(O9="","",O9)</f>
        <v>19. 9. 2018</v>
      </c>
      <c r="N114" s="88"/>
      <c r="O114" s="88"/>
      <c r="P114" s="88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>
      <c r="B116" s="44"/>
      <c r="C116" s="36" t="s">
        <v>27</v>
      </c>
      <c r="D116" s="45"/>
      <c r="E116" s="45"/>
      <c r="F116" s="31" t="str">
        <f>E12</f>
        <v>DS Vojkov</v>
      </c>
      <c r="G116" s="45"/>
      <c r="H116" s="45"/>
      <c r="I116" s="45"/>
      <c r="J116" s="45"/>
      <c r="K116" s="36" t="s">
        <v>33</v>
      </c>
      <c r="L116" s="45"/>
      <c r="M116" s="31" t="str">
        <f>E18</f>
        <v xml:space="preserve"> </v>
      </c>
      <c r="N116" s="31"/>
      <c r="O116" s="31"/>
      <c r="P116" s="31"/>
      <c r="Q116" s="31"/>
      <c r="R116" s="46"/>
    </row>
    <row r="117" s="1" customFormat="1" ht="14.4" customHeight="1">
      <c r="B117" s="44"/>
      <c r="C117" s="36" t="s">
        <v>31</v>
      </c>
      <c r="D117" s="45"/>
      <c r="E117" s="45"/>
      <c r="F117" s="31" t="str">
        <f>IF(E15="","",E15)</f>
        <v>dle výběrového řízení</v>
      </c>
      <c r="G117" s="45"/>
      <c r="H117" s="45"/>
      <c r="I117" s="45"/>
      <c r="J117" s="45"/>
      <c r="K117" s="36" t="s">
        <v>36</v>
      </c>
      <c r="L117" s="45"/>
      <c r="M117" s="31" t="str">
        <f>E21</f>
        <v xml:space="preserve"> </v>
      </c>
      <c r="N117" s="31"/>
      <c r="O117" s="31"/>
      <c r="P117" s="31"/>
      <c r="Q117" s="31"/>
      <c r="R117" s="46"/>
    </row>
    <row r="118" s="1" customFormat="1" ht="10.32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8" customFormat="1" ht="29.28" customHeight="1">
      <c r="B119" s="194"/>
      <c r="C119" s="195" t="s">
        <v>137</v>
      </c>
      <c r="D119" s="196" t="s">
        <v>138</v>
      </c>
      <c r="E119" s="196" t="s">
        <v>59</v>
      </c>
      <c r="F119" s="196" t="s">
        <v>139</v>
      </c>
      <c r="G119" s="196"/>
      <c r="H119" s="196"/>
      <c r="I119" s="196"/>
      <c r="J119" s="196" t="s">
        <v>140</v>
      </c>
      <c r="K119" s="196" t="s">
        <v>141</v>
      </c>
      <c r="L119" s="196" t="s">
        <v>142</v>
      </c>
      <c r="M119" s="196"/>
      <c r="N119" s="196" t="s">
        <v>117</v>
      </c>
      <c r="O119" s="196"/>
      <c r="P119" s="196"/>
      <c r="Q119" s="197"/>
      <c r="R119" s="198"/>
      <c r="T119" s="104" t="s">
        <v>143</v>
      </c>
      <c r="U119" s="105" t="s">
        <v>41</v>
      </c>
      <c r="V119" s="105" t="s">
        <v>144</v>
      </c>
      <c r="W119" s="105" t="s">
        <v>145</v>
      </c>
      <c r="X119" s="105" t="s">
        <v>146</v>
      </c>
      <c r="Y119" s="105" t="s">
        <v>147</v>
      </c>
      <c r="Z119" s="105" t="s">
        <v>148</v>
      </c>
      <c r="AA119" s="106" t="s">
        <v>149</v>
      </c>
    </row>
    <row r="120" s="1" customFormat="1" ht="29.28" customHeight="1">
      <c r="B120" s="44"/>
      <c r="C120" s="108" t="s">
        <v>114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99">
        <f>BK120</f>
        <v>0</v>
      </c>
      <c r="O120" s="200"/>
      <c r="P120" s="200"/>
      <c r="Q120" s="200"/>
      <c r="R120" s="46"/>
      <c r="T120" s="107"/>
      <c r="U120" s="65"/>
      <c r="V120" s="65"/>
      <c r="W120" s="201">
        <f>W121+W127+W152</f>
        <v>0</v>
      </c>
      <c r="X120" s="65"/>
      <c r="Y120" s="201">
        <f>Y121+Y127+Y152</f>
        <v>0.23730879999999996</v>
      </c>
      <c r="Z120" s="65"/>
      <c r="AA120" s="202">
        <f>AA121+AA127+AA152</f>
        <v>0.07150999999999999</v>
      </c>
      <c r="AT120" s="20" t="s">
        <v>76</v>
      </c>
      <c r="AU120" s="20" t="s">
        <v>119</v>
      </c>
      <c r="BK120" s="203">
        <f>BK121+BK127+BK152</f>
        <v>0</v>
      </c>
    </row>
    <row r="121" s="9" customFormat="1" ht="37.44001" customHeight="1">
      <c r="B121" s="204"/>
      <c r="C121" s="205"/>
      <c r="D121" s="206" t="s">
        <v>120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183">
        <f>BK121</f>
        <v>0</v>
      </c>
      <c r="O121" s="176"/>
      <c r="P121" s="176"/>
      <c r="Q121" s="176"/>
      <c r="R121" s="207"/>
      <c r="T121" s="208"/>
      <c r="U121" s="205"/>
      <c r="V121" s="205"/>
      <c r="W121" s="209">
        <f>W122</f>
        <v>0</v>
      </c>
      <c r="X121" s="205"/>
      <c r="Y121" s="209">
        <f>Y122</f>
        <v>0</v>
      </c>
      <c r="Z121" s="205"/>
      <c r="AA121" s="210">
        <f>AA122</f>
        <v>0</v>
      </c>
      <c r="AR121" s="211" t="s">
        <v>85</v>
      </c>
      <c r="AT121" s="212" t="s">
        <v>76</v>
      </c>
      <c r="AU121" s="212" t="s">
        <v>77</v>
      </c>
      <c r="AY121" s="211" t="s">
        <v>150</v>
      </c>
      <c r="BK121" s="213">
        <f>BK122</f>
        <v>0</v>
      </c>
    </row>
    <row r="122" s="9" customFormat="1" ht="19.92" customHeight="1">
      <c r="B122" s="204"/>
      <c r="C122" s="205"/>
      <c r="D122" s="214" t="s">
        <v>122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5"/>
      <c r="V122" s="205"/>
      <c r="W122" s="209">
        <f>SUM(W123:W126)</f>
        <v>0</v>
      </c>
      <c r="X122" s="205"/>
      <c r="Y122" s="209">
        <f>SUM(Y123:Y126)</f>
        <v>0</v>
      </c>
      <c r="Z122" s="205"/>
      <c r="AA122" s="210">
        <f>SUM(AA123:AA126)</f>
        <v>0</v>
      </c>
      <c r="AR122" s="211" t="s">
        <v>85</v>
      </c>
      <c r="AT122" s="212" t="s">
        <v>76</v>
      </c>
      <c r="AU122" s="212" t="s">
        <v>85</v>
      </c>
      <c r="AY122" s="211" t="s">
        <v>150</v>
      </c>
      <c r="BK122" s="213">
        <f>SUM(BK123:BK126)</f>
        <v>0</v>
      </c>
    </row>
    <row r="123" s="1" customFormat="1" ht="38.25" customHeight="1">
      <c r="B123" s="44"/>
      <c r="C123" s="217" t="s">
        <v>85</v>
      </c>
      <c r="D123" s="217" t="s">
        <v>151</v>
      </c>
      <c r="E123" s="218" t="s">
        <v>157</v>
      </c>
      <c r="F123" s="219" t="s">
        <v>158</v>
      </c>
      <c r="G123" s="219"/>
      <c r="H123" s="219"/>
      <c r="I123" s="219"/>
      <c r="J123" s="220" t="s">
        <v>159</v>
      </c>
      <c r="K123" s="221">
        <v>0.071999999999999995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44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155</v>
      </c>
      <c r="AT123" s="20" t="s">
        <v>151</v>
      </c>
      <c r="AU123" s="20" t="s">
        <v>129</v>
      </c>
      <c r="AY123" s="20" t="s">
        <v>150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129</v>
      </c>
      <c r="BK123" s="140">
        <f>ROUND(L123*K123,2)</f>
        <v>0</v>
      </c>
      <c r="BL123" s="20" t="s">
        <v>155</v>
      </c>
      <c r="BM123" s="20" t="s">
        <v>262</v>
      </c>
    </row>
    <row r="124" s="1" customFormat="1" ht="38.25" customHeight="1">
      <c r="B124" s="44"/>
      <c r="C124" s="217" t="s">
        <v>129</v>
      </c>
      <c r="D124" s="217" t="s">
        <v>151</v>
      </c>
      <c r="E124" s="218" t="s">
        <v>162</v>
      </c>
      <c r="F124" s="219" t="s">
        <v>163</v>
      </c>
      <c r="G124" s="219"/>
      <c r="H124" s="219"/>
      <c r="I124" s="219"/>
      <c r="J124" s="220" t="s">
        <v>159</v>
      </c>
      <c r="K124" s="221">
        <v>0.071999999999999995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155</v>
      </c>
      <c r="AT124" s="20" t="s">
        <v>151</v>
      </c>
      <c r="AU124" s="20" t="s">
        <v>129</v>
      </c>
      <c r="AY124" s="20" t="s">
        <v>150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129</v>
      </c>
      <c r="BK124" s="140">
        <f>ROUND(L124*K124,2)</f>
        <v>0</v>
      </c>
      <c r="BL124" s="20" t="s">
        <v>155</v>
      </c>
      <c r="BM124" s="20" t="s">
        <v>263</v>
      </c>
    </row>
    <row r="125" s="1" customFormat="1" ht="25.5" customHeight="1">
      <c r="B125" s="44"/>
      <c r="C125" s="217" t="s">
        <v>161</v>
      </c>
      <c r="D125" s="217" t="s">
        <v>151</v>
      </c>
      <c r="E125" s="218" t="s">
        <v>165</v>
      </c>
      <c r="F125" s="219" t="s">
        <v>166</v>
      </c>
      <c r="G125" s="219"/>
      <c r="H125" s="219"/>
      <c r="I125" s="219"/>
      <c r="J125" s="220" t="s">
        <v>159</v>
      </c>
      <c r="K125" s="221">
        <v>1.296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44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155</v>
      </c>
      <c r="AT125" s="20" t="s">
        <v>151</v>
      </c>
      <c r="AU125" s="20" t="s">
        <v>129</v>
      </c>
      <c r="AY125" s="20" t="s">
        <v>150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129</v>
      </c>
      <c r="BK125" s="140">
        <f>ROUND(L125*K125,2)</f>
        <v>0</v>
      </c>
      <c r="BL125" s="20" t="s">
        <v>155</v>
      </c>
      <c r="BM125" s="20" t="s">
        <v>264</v>
      </c>
    </row>
    <row r="126" s="1" customFormat="1" ht="38.25" customHeight="1">
      <c r="B126" s="44"/>
      <c r="C126" s="217" t="s">
        <v>155</v>
      </c>
      <c r="D126" s="217" t="s">
        <v>151</v>
      </c>
      <c r="E126" s="218" t="s">
        <v>169</v>
      </c>
      <c r="F126" s="219" t="s">
        <v>170</v>
      </c>
      <c r="G126" s="219"/>
      <c r="H126" s="219"/>
      <c r="I126" s="219"/>
      <c r="J126" s="220" t="s">
        <v>159</v>
      </c>
      <c r="K126" s="221">
        <v>0.071999999999999995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44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155</v>
      </c>
      <c r="AT126" s="20" t="s">
        <v>151</v>
      </c>
      <c r="AU126" s="20" t="s">
        <v>129</v>
      </c>
      <c r="AY126" s="20" t="s">
        <v>150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129</v>
      </c>
      <c r="BK126" s="140">
        <f>ROUND(L126*K126,2)</f>
        <v>0</v>
      </c>
      <c r="BL126" s="20" t="s">
        <v>155</v>
      </c>
      <c r="BM126" s="20" t="s">
        <v>265</v>
      </c>
    </row>
    <row r="127" s="9" customFormat="1" ht="37.44001" customHeight="1">
      <c r="B127" s="204"/>
      <c r="C127" s="205"/>
      <c r="D127" s="206" t="s">
        <v>123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30">
        <f>BK127</f>
        <v>0</v>
      </c>
      <c r="O127" s="231"/>
      <c r="P127" s="231"/>
      <c r="Q127" s="231"/>
      <c r="R127" s="207"/>
      <c r="T127" s="208"/>
      <c r="U127" s="205"/>
      <c r="V127" s="205"/>
      <c r="W127" s="209">
        <f>W128</f>
        <v>0</v>
      </c>
      <c r="X127" s="205"/>
      <c r="Y127" s="209">
        <f>Y128</f>
        <v>0.23730879999999996</v>
      </c>
      <c r="Z127" s="205"/>
      <c r="AA127" s="210">
        <f>AA128</f>
        <v>0.07150999999999999</v>
      </c>
      <c r="AR127" s="211" t="s">
        <v>129</v>
      </c>
      <c r="AT127" s="212" t="s">
        <v>76</v>
      </c>
      <c r="AU127" s="212" t="s">
        <v>77</v>
      </c>
      <c r="AY127" s="211" t="s">
        <v>150</v>
      </c>
      <c r="BK127" s="213">
        <f>BK128</f>
        <v>0</v>
      </c>
    </row>
    <row r="128" s="9" customFormat="1" ht="19.92" customHeight="1">
      <c r="B128" s="204"/>
      <c r="C128" s="205"/>
      <c r="D128" s="214" t="s">
        <v>124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5">
        <f>BK128</f>
        <v>0</v>
      </c>
      <c r="O128" s="216"/>
      <c r="P128" s="216"/>
      <c r="Q128" s="216"/>
      <c r="R128" s="207"/>
      <c r="T128" s="208"/>
      <c r="U128" s="205"/>
      <c r="V128" s="205"/>
      <c r="W128" s="209">
        <f>SUM(W129:W151)</f>
        <v>0</v>
      </c>
      <c r="X128" s="205"/>
      <c r="Y128" s="209">
        <f>SUM(Y129:Y151)</f>
        <v>0.23730879999999996</v>
      </c>
      <c r="Z128" s="205"/>
      <c r="AA128" s="210">
        <f>SUM(AA129:AA151)</f>
        <v>0.07150999999999999</v>
      </c>
      <c r="AR128" s="211" t="s">
        <v>129</v>
      </c>
      <c r="AT128" s="212" t="s">
        <v>76</v>
      </c>
      <c r="AU128" s="212" t="s">
        <v>85</v>
      </c>
      <c r="AY128" s="211" t="s">
        <v>150</v>
      </c>
      <c r="BK128" s="213">
        <f>SUM(BK129:BK151)</f>
        <v>0</v>
      </c>
    </row>
    <row r="129" s="1" customFormat="1" ht="25.5" customHeight="1">
      <c r="B129" s="44"/>
      <c r="C129" s="217" t="s">
        <v>168</v>
      </c>
      <c r="D129" s="217" t="s">
        <v>151</v>
      </c>
      <c r="E129" s="218" t="s">
        <v>245</v>
      </c>
      <c r="F129" s="219" t="s">
        <v>266</v>
      </c>
      <c r="G129" s="219"/>
      <c r="H129" s="219"/>
      <c r="I129" s="219"/>
      <c r="J129" s="220" t="s">
        <v>247</v>
      </c>
      <c r="K129" s="221">
        <v>1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44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155</v>
      </c>
      <c r="AT129" s="20" t="s">
        <v>151</v>
      </c>
      <c r="AU129" s="20" t="s">
        <v>129</v>
      </c>
      <c r="AY129" s="20" t="s">
        <v>150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129</v>
      </c>
      <c r="BK129" s="140">
        <f>ROUND(L129*K129,2)</f>
        <v>0</v>
      </c>
      <c r="BL129" s="20" t="s">
        <v>155</v>
      </c>
      <c r="BM129" s="20" t="s">
        <v>267</v>
      </c>
    </row>
    <row r="130" s="1" customFormat="1" ht="16.5" customHeight="1">
      <c r="B130" s="44"/>
      <c r="C130" s="217" t="s">
        <v>172</v>
      </c>
      <c r="D130" s="217" t="s">
        <v>151</v>
      </c>
      <c r="E130" s="218" t="s">
        <v>178</v>
      </c>
      <c r="F130" s="219" t="s">
        <v>179</v>
      </c>
      <c r="G130" s="219"/>
      <c r="H130" s="219"/>
      <c r="I130" s="219"/>
      <c r="J130" s="220" t="s">
        <v>154</v>
      </c>
      <c r="K130" s="221">
        <v>2.8599999999999999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44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155</v>
      </c>
      <c r="AT130" s="20" t="s">
        <v>151</v>
      </c>
      <c r="AU130" s="20" t="s">
        <v>129</v>
      </c>
      <c r="AY130" s="20" t="s">
        <v>150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129</v>
      </c>
      <c r="BK130" s="140">
        <f>ROUND(L130*K130,2)</f>
        <v>0</v>
      </c>
      <c r="BL130" s="20" t="s">
        <v>155</v>
      </c>
      <c r="BM130" s="20" t="s">
        <v>268</v>
      </c>
    </row>
    <row r="131" s="1" customFormat="1" ht="25.5" customHeight="1">
      <c r="B131" s="44"/>
      <c r="C131" s="217" t="s">
        <v>177</v>
      </c>
      <c r="D131" s="217" t="s">
        <v>151</v>
      </c>
      <c r="E131" s="218" t="s">
        <v>269</v>
      </c>
      <c r="F131" s="219" t="s">
        <v>270</v>
      </c>
      <c r="G131" s="219"/>
      <c r="H131" s="219"/>
      <c r="I131" s="219"/>
      <c r="J131" s="220" t="s">
        <v>210</v>
      </c>
      <c r="K131" s="221">
        <v>24.199999999999999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44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175</v>
      </c>
      <c r="AT131" s="20" t="s">
        <v>151</v>
      </c>
      <c r="AU131" s="20" t="s">
        <v>129</v>
      </c>
      <c r="AY131" s="20" t="s">
        <v>150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129</v>
      </c>
      <c r="BK131" s="140">
        <f>ROUND(L131*K131,2)</f>
        <v>0</v>
      </c>
      <c r="BL131" s="20" t="s">
        <v>175</v>
      </c>
      <c r="BM131" s="20" t="s">
        <v>271</v>
      </c>
    </row>
    <row r="132" s="1" customFormat="1" ht="25.5" customHeight="1">
      <c r="B132" s="44"/>
      <c r="C132" s="217" t="s">
        <v>181</v>
      </c>
      <c r="D132" s="217" t="s">
        <v>151</v>
      </c>
      <c r="E132" s="218" t="s">
        <v>272</v>
      </c>
      <c r="F132" s="219" t="s">
        <v>273</v>
      </c>
      <c r="G132" s="219"/>
      <c r="H132" s="219"/>
      <c r="I132" s="219"/>
      <c r="J132" s="220" t="s">
        <v>210</v>
      </c>
      <c r="K132" s="221">
        <v>24.199999999999999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44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175</v>
      </c>
      <c r="AT132" s="20" t="s">
        <v>151</v>
      </c>
      <c r="AU132" s="20" t="s">
        <v>129</v>
      </c>
      <c r="AY132" s="20" t="s">
        <v>150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129</v>
      </c>
      <c r="BK132" s="140">
        <f>ROUND(L132*K132,2)</f>
        <v>0</v>
      </c>
      <c r="BL132" s="20" t="s">
        <v>175</v>
      </c>
      <c r="BM132" s="20" t="s">
        <v>274</v>
      </c>
    </row>
    <row r="133" s="1" customFormat="1" ht="25.5" customHeight="1">
      <c r="B133" s="44"/>
      <c r="C133" s="217" t="s">
        <v>185</v>
      </c>
      <c r="D133" s="217" t="s">
        <v>151</v>
      </c>
      <c r="E133" s="218" t="s">
        <v>182</v>
      </c>
      <c r="F133" s="219" t="s">
        <v>183</v>
      </c>
      <c r="G133" s="219"/>
      <c r="H133" s="219"/>
      <c r="I133" s="219"/>
      <c r="J133" s="220" t="s">
        <v>154</v>
      </c>
      <c r="K133" s="221">
        <v>2.8599999999999999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44</v>
      </c>
      <c r="V133" s="45"/>
      <c r="W133" s="226">
        <f>V133*K133</f>
        <v>0</v>
      </c>
      <c r="X133" s="226">
        <v>3.0000000000000001E-05</v>
      </c>
      <c r="Y133" s="226">
        <f>X133*K133</f>
        <v>8.5799999999999998E-05</v>
      </c>
      <c r="Z133" s="226">
        <v>0</v>
      </c>
      <c r="AA133" s="227">
        <f>Z133*K133</f>
        <v>0</v>
      </c>
      <c r="AR133" s="20" t="s">
        <v>175</v>
      </c>
      <c r="AT133" s="20" t="s">
        <v>151</v>
      </c>
      <c r="AU133" s="20" t="s">
        <v>129</v>
      </c>
      <c r="AY133" s="20" t="s">
        <v>150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129</v>
      </c>
      <c r="BK133" s="140">
        <f>ROUND(L133*K133,2)</f>
        <v>0</v>
      </c>
      <c r="BL133" s="20" t="s">
        <v>175</v>
      </c>
      <c r="BM133" s="20" t="s">
        <v>275</v>
      </c>
    </row>
    <row r="134" s="1" customFormat="1" ht="25.5" customHeight="1">
      <c r="B134" s="44"/>
      <c r="C134" s="217" t="s">
        <v>189</v>
      </c>
      <c r="D134" s="217" t="s">
        <v>151</v>
      </c>
      <c r="E134" s="218" t="s">
        <v>276</v>
      </c>
      <c r="F134" s="219" t="s">
        <v>277</v>
      </c>
      <c r="G134" s="219"/>
      <c r="H134" s="219"/>
      <c r="I134" s="219"/>
      <c r="J134" s="220" t="s">
        <v>210</v>
      </c>
      <c r="K134" s="221">
        <v>24.199999999999999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44</v>
      </c>
      <c r="V134" s="45"/>
      <c r="W134" s="226">
        <f>V134*K134</f>
        <v>0</v>
      </c>
      <c r="X134" s="226">
        <v>4.0000000000000003E-05</v>
      </c>
      <c r="Y134" s="226">
        <f>X134*K134</f>
        <v>0.000968</v>
      </c>
      <c r="Z134" s="226">
        <v>0</v>
      </c>
      <c r="AA134" s="227">
        <f>Z134*K134</f>
        <v>0</v>
      </c>
      <c r="AR134" s="20" t="s">
        <v>175</v>
      </c>
      <c r="AT134" s="20" t="s">
        <v>151</v>
      </c>
      <c r="AU134" s="20" t="s">
        <v>129</v>
      </c>
      <c r="AY134" s="20" t="s">
        <v>150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129</v>
      </c>
      <c r="BK134" s="140">
        <f>ROUND(L134*K134,2)</f>
        <v>0</v>
      </c>
      <c r="BL134" s="20" t="s">
        <v>175</v>
      </c>
      <c r="BM134" s="20" t="s">
        <v>278</v>
      </c>
    </row>
    <row r="135" s="1" customFormat="1" ht="25.5" customHeight="1">
      <c r="B135" s="44"/>
      <c r="C135" s="217" t="s">
        <v>193</v>
      </c>
      <c r="D135" s="217" t="s">
        <v>151</v>
      </c>
      <c r="E135" s="218" t="s">
        <v>279</v>
      </c>
      <c r="F135" s="219" t="s">
        <v>280</v>
      </c>
      <c r="G135" s="219"/>
      <c r="H135" s="219"/>
      <c r="I135" s="219"/>
      <c r="J135" s="220" t="s">
        <v>210</v>
      </c>
      <c r="K135" s="221">
        <v>24.199999999999999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44</v>
      </c>
      <c r="V135" s="45"/>
      <c r="W135" s="226">
        <f>V135*K135</f>
        <v>0</v>
      </c>
      <c r="X135" s="226">
        <v>2.0000000000000002E-05</v>
      </c>
      <c r="Y135" s="226">
        <f>X135*K135</f>
        <v>0.000484</v>
      </c>
      <c r="Z135" s="226">
        <v>0</v>
      </c>
      <c r="AA135" s="227">
        <f>Z135*K135</f>
        <v>0</v>
      </c>
      <c r="AR135" s="20" t="s">
        <v>175</v>
      </c>
      <c r="AT135" s="20" t="s">
        <v>151</v>
      </c>
      <c r="AU135" s="20" t="s">
        <v>129</v>
      </c>
      <c r="AY135" s="20" t="s">
        <v>150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129</v>
      </c>
      <c r="BK135" s="140">
        <f>ROUND(L135*K135,2)</f>
        <v>0</v>
      </c>
      <c r="BL135" s="20" t="s">
        <v>175</v>
      </c>
      <c r="BM135" s="20" t="s">
        <v>281</v>
      </c>
    </row>
    <row r="136" s="1" customFormat="1" ht="25.5" customHeight="1">
      <c r="B136" s="44"/>
      <c r="C136" s="217" t="s">
        <v>197</v>
      </c>
      <c r="D136" s="217" t="s">
        <v>151</v>
      </c>
      <c r="E136" s="218" t="s">
        <v>190</v>
      </c>
      <c r="F136" s="219" t="s">
        <v>191</v>
      </c>
      <c r="G136" s="219"/>
      <c r="H136" s="219"/>
      <c r="I136" s="219"/>
      <c r="J136" s="220" t="s">
        <v>154</v>
      </c>
      <c r="K136" s="221">
        <v>2.8599999999999999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44</v>
      </c>
      <c r="V136" s="45"/>
      <c r="W136" s="226">
        <f>V136*K136</f>
        <v>0</v>
      </c>
      <c r="X136" s="226">
        <v>0.012</v>
      </c>
      <c r="Y136" s="226">
        <f>X136*K136</f>
        <v>0.034319999999999996</v>
      </c>
      <c r="Z136" s="226">
        <v>0</v>
      </c>
      <c r="AA136" s="227">
        <f>Z136*K136</f>
        <v>0</v>
      </c>
      <c r="AR136" s="20" t="s">
        <v>175</v>
      </c>
      <c r="AT136" s="20" t="s">
        <v>151</v>
      </c>
      <c r="AU136" s="20" t="s">
        <v>129</v>
      </c>
      <c r="AY136" s="20" t="s">
        <v>150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129</v>
      </c>
      <c r="BK136" s="140">
        <f>ROUND(L136*K136,2)</f>
        <v>0</v>
      </c>
      <c r="BL136" s="20" t="s">
        <v>175</v>
      </c>
      <c r="BM136" s="20" t="s">
        <v>282</v>
      </c>
    </row>
    <row r="137" s="1" customFormat="1" ht="38.25" customHeight="1">
      <c r="B137" s="44"/>
      <c r="C137" s="217" t="s">
        <v>201</v>
      </c>
      <c r="D137" s="217" t="s">
        <v>151</v>
      </c>
      <c r="E137" s="218" t="s">
        <v>283</v>
      </c>
      <c r="F137" s="219" t="s">
        <v>284</v>
      </c>
      <c r="G137" s="219"/>
      <c r="H137" s="219"/>
      <c r="I137" s="219"/>
      <c r="J137" s="220" t="s">
        <v>210</v>
      </c>
      <c r="K137" s="221">
        <v>24.199999999999999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44</v>
      </c>
      <c r="V137" s="45"/>
      <c r="W137" s="226">
        <f>V137*K137</f>
        <v>0</v>
      </c>
      <c r="X137" s="226">
        <v>0.0035999999999999999</v>
      </c>
      <c r="Y137" s="226">
        <f>X137*K137</f>
        <v>0.087119999999999989</v>
      </c>
      <c r="Z137" s="226">
        <v>0</v>
      </c>
      <c r="AA137" s="227">
        <f>Z137*K137</f>
        <v>0</v>
      </c>
      <c r="AR137" s="20" t="s">
        <v>175</v>
      </c>
      <c r="AT137" s="20" t="s">
        <v>151</v>
      </c>
      <c r="AU137" s="20" t="s">
        <v>129</v>
      </c>
      <c r="AY137" s="20" t="s">
        <v>150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129</v>
      </c>
      <c r="BK137" s="140">
        <f>ROUND(L137*K137,2)</f>
        <v>0</v>
      </c>
      <c r="BL137" s="20" t="s">
        <v>175</v>
      </c>
      <c r="BM137" s="20" t="s">
        <v>285</v>
      </c>
    </row>
    <row r="138" s="1" customFormat="1" ht="25.5" customHeight="1">
      <c r="B138" s="44"/>
      <c r="C138" s="217" t="s">
        <v>207</v>
      </c>
      <c r="D138" s="217" t="s">
        <v>151</v>
      </c>
      <c r="E138" s="218" t="s">
        <v>286</v>
      </c>
      <c r="F138" s="219" t="s">
        <v>287</v>
      </c>
      <c r="G138" s="219"/>
      <c r="H138" s="219"/>
      <c r="I138" s="219"/>
      <c r="J138" s="220" t="s">
        <v>210</v>
      </c>
      <c r="K138" s="221">
        <v>24.199999999999999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44</v>
      </c>
      <c r="V138" s="45"/>
      <c r="W138" s="226">
        <f>V138*K138</f>
        <v>0</v>
      </c>
      <c r="X138" s="226">
        <v>0.0023</v>
      </c>
      <c r="Y138" s="226">
        <f>X138*K138</f>
        <v>0.055659999999999994</v>
      </c>
      <c r="Z138" s="226">
        <v>0</v>
      </c>
      <c r="AA138" s="227">
        <f>Z138*K138</f>
        <v>0</v>
      </c>
      <c r="AR138" s="20" t="s">
        <v>175</v>
      </c>
      <c r="AT138" s="20" t="s">
        <v>151</v>
      </c>
      <c r="AU138" s="20" t="s">
        <v>129</v>
      </c>
      <c r="AY138" s="20" t="s">
        <v>150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129</v>
      </c>
      <c r="BK138" s="140">
        <f>ROUND(L138*K138,2)</f>
        <v>0</v>
      </c>
      <c r="BL138" s="20" t="s">
        <v>175</v>
      </c>
      <c r="BM138" s="20" t="s">
        <v>288</v>
      </c>
    </row>
    <row r="139" s="1" customFormat="1" ht="25.5" customHeight="1">
      <c r="B139" s="44"/>
      <c r="C139" s="217" t="s">
        <v>11</v>
      </c>
      <c r="D139" s="217" t="s">
        <v>151</v>
      </c>
      <c r="E139" s="218" t="s">
        <v>194</v>
      </c>
      <c r="F139" s="219" t="s">
        <v>195</v>
      </c>
      <c r="G139" s="219"/>
      <c r="H139" s="219"/>
      <c r="I139" s="219"/>
      <c r="J139" s="220" t="s">
        <v>154</v>
      </c>
      <c r="K139" s="221">
        <v>2.8599999999999999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44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0.0025000000000000001</v>
      </c>
      <c r="AA139" s="227">
        <f>Z139*K139</f>
        <v>0.0071500000000000001</v>
      </c>
      <c r="AR139" s="20" t="s">
        <v>175</v>
      </c>
      <c r="AT139" s="20" t="s">
        <v>151</v>
      </c>
      <c r="AU139" s="20" t="s">
        <v>129</v>
      </c>
      <c r="AY139" s="20" t="s">
        <v>150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129</v>
      </c>
      <c r="BK139" s="140">
        <f>ROUND(L139*K139,2)</f>
        <v>0</v>
      </c>
      <c r="BL139" s="20" t="s">
        <v>175</v>
      </c>
      <c r="BM139" s="20" t="s">
        <v>289</v>
      </c>
    </row>
    <row r="140" s="1" customFormat="1" ht="16.5" customHeight="1">
      <c r="B140" s="44"/>
      <c r="C140" s="217" t="s">
        <v>175</v>
      </c>
      <c r="D140" s="217" t="s">
        <v>151</v>
      </c>
      <c r="E140" s="218" t="s">
        <v>198</v>
      </c>
      <c r="F140" s="219" t="s">
        <v>199</v>
      </c>
      <c r="G140" s="219"/>
      <c r="H140" s="219"/>
      <c r="I140" s="219"/>
      <c r="J140" s="220" t="s">
        <v>154</v>
      </c>
      <c r="K140" s="221">
        <v>2.8599999999999999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44</v>
      </c>
      <c r="V140" s="45"/>
      <c r="W140" s="226">
        <f>V140*K140</f>
        <v>0</v>
      </c>
      <c r="X140" s="226">
        <v>0.00029999999999999997</v>
      </c>
      <c r="Y140" s="226">
        <f>X140*K140</f>
        <v>0.00085799999999999993</v>
      </c>
      <c r="Z140" s="226">
        <v>0</v>
      </c>
      <c r="AA140" s="227">
        <f>Z140*K140</f>
        <v>0</v>
      </c>
      <c r="AR140" s="20" t="s">
        <v>175</v>
      </c>
      <c r="AT140" s="20" t="s">
        <v>151</v>
      </c>
      <c r="AU140" s="20" t="s">
        <v>129</v>
      </c>
      <c r="AY140" s="20" t="s">
        <v>150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129</v>
      </c>
      <c r="BK140" s="140">
        <f>ROUND(L140*K140,2)</f>
        <v>0</v>
      </c>
      <c r="BL140" s="20" t="s">
        <v>175</v>
      </c>
      <c r="BM140" s="20" t="s">
        <v>290</v>
      </c>
    </row>
    <row r="141" s="1" customFormat="1" ht="38.25" customHeight="1">
      <c r="B141" s="44"/>
      <c r="C141" s="232" t="s">
        <v>218</v>
      </c>
      <c r="D141" s="232" t="s">
        <v>202</v>
      </c>
      <c r="E141" s="233" t="s">
        <v>203</v>
      </c>
      <c r="F141" s="234" t="s">
        <v>204</v>
      </c>
      <c r="G141" s="234"/>
      <c r="H141" s="234"/>
      <c r="I141" s="234"/>
      <c r="J141" s="235" t="s">
        <v>154</v>
      </c>
      <c r="K141" s="236">
        <v>16.456</v>
      </c>
      <c r="L141" s="237">
        <v>0</v>
      </c>
      <c r="M141" s="238"/>
      <c r="N141" s="239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44</v>
      </c>
      <c r="V141" s="45"/>
      <c r="W141" s="226">
        <f>V141*K141</f>
        <v>0</v>
      </c>
      <c r="X141" s="226">
        <v>0.0027499999999999998</v>
      </c>
      <c r="Y141" s="226">
        <f>X141*K141</f>
        <v>0.045253999999999996</v>
      </c>
      <c r="Z141" s="226">
        <v>0</v>
      </c>
      <c r="AA141" s="227">
        <f>Z141*K141</f>
        <v>0</v>
      </c>
      <c r="AR141" s="20" t="s">
        <v>205</v>
      </c>
      <c r="AT141" s="20" t="s">
        <v>202</v>
      </c>
      <c r="AU141" s="20" t="s">
        <v>129</v>
      </c>
      <c r="AY141" s="20" t="s">
        <v>150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129</v>
      </c>
      <c r="BK141" s="140">
        <f>ROUND(L141*K141,2)</f>
        <v>0</v>
      </c>
      <c r="BL141" s="20" t="s">
        <v>175</v>
      </c>
      <c r="BM141" s="20" t="s">
        <v>291</v>
      </c>
    </row>
    <row r="142" s="1" customFormat="1" ht="25.5" customHeight="1">
      <c r="B142" s="44"/>
      <c r="C142" s="217" t="s">
        <v>222</v>
      </c>
      <c r="D142" s="217" t="s">
        <v>151</v>
      </c>
      <c r="E142" s="218" t="s">
        <v>292</v>
      </c>
      <c r="F142" s="219" t="s">
        <v>293</v>
      </c>
      <c r="G142" s="219"/>
      <c r="H142" s="219"/>
      <c r="I142" s="219"/>
      <c r="J142" s="220" t="s">
        <v>210</v>
      </c>
      <c r="K142" s="221">
        <v>24.199999999999999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44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0.0023</v>
      </c>
      <c r="AA142" s="227">
        <f>Z142*K142</f>
        <v>0.055659999999999994</v>
      </c>
      <c r="AR142" s="20" t="s">
        <v>175</v>
      </c>
      <c r="AT142" s="20" t="s">
        <v>151</v>
      </c>
      <c r="AU142" s="20" t="s">
        <v>129</v>
      </c>
      <c r="AY142" s="20" t="s">
        <v>150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129</v>
      </c>
      <c r="BK142" s="140">
        <f>ROUND(L142*K142,2)</f>
        <v>0</v>
      </c>
      <c r="BL142" s="20" t="s">
        <v>175</v>
      </c>
      <c r="BM142" s="20" t="s">
        <v>294</v>
      </c>
    </row>
    <row r="143" s="1" customFormat="1" ht="25.5" customHeight="1">
      <c r="B143" s="44"/>
      <c r="C143" s="217" t="s">
        <v>226</v>
      </c>
      <c r="D143" s="217" t="s">
        <v>151</v>
      </c>
      <c r="E143" s="218" t="s">
        <v>295</v>
      </c>
      <c r="F143" s="219" t="s">
        <v>296</v>
      </c>
      <c r="G143" s="219"/>
      <c r="H143" s="219"/>
      <c r="I143" s="219"/>
      <c r="J143" s="220" t="s">
        <v>210</v>
      </c>
      <c r="K143" s="221">
        <v>24.199999999999999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44</v>
      </c>
      <c r="V143" s="45"/>
      <c r="W143" s="226">
        <f>V143*K143</f>
        <v>0</v>
      </c>
      <c r="X143" s="226">
        <v>0.00012</v>
      </c>
      <c r="Y143" s="226">
        <f>X143*K143</f>
        <v>0.0029039999999999999</v>
      </c>
      <c r="Z143" s="226">
        <v>0</v>
      </c>
      <c r="AA143" s="227">
        <f>Z143*K143</f>
        <v>0</v>
      </c>
      <c r="AR143" s="20" t="s">
        <v>175</v>
      </c>
      <c r="AT143" s="20" t="s">
        <v>151</v>
      </c>
      <c r="AU143" s="20" t="s">
        <v>129</v>
      </c>
      <c r="AY143" s="20" t="s">
        <v>150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129</v>
      </c>
      <c r="BK143" s="140">
        <f>ROUND(L143*K143,2)</f>
        <v>0</v>
      </c>
      <c r="BL143" s="20" t="s">
        <v>175</v>
      </c>
      <c r="BM143" s="20" t="s">
        <v>297</v>
      </c>
    </row>
    <row r="144" s="1" customFormat="1" ht="25.5" customHeight="1">
      <c r="B144" s="44"/>
      <c r="C144" s="217" t="s">
        <v>230</v>
      </c>
      <c r="D144" s="217" t="s">
        <v>151</v>
      </c>
      <c r="E144" s="218" t="s">
        <v>298</v>
      </c>
      <c r="F144" s="219" t="s">
        <v>299</v>
      </c>
      <c r="G144" s="219"/>
      <c r="H144" s="219"/>
      <c r="I144" s="219"/>
      <c r="J144" s="220" t="s">
        <v>210</v>
      </c>
      <c r="K144" s="221">
        <v>24.199999999999999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44</v>
      </c>
      <c r="V144" s="45"/>
      <c r="W144" s="226">
        <f>V144*K144</f>
        <v>0</v>
      </c>
      <c r="X144" s="226">
        <v>8.0000000000000007E-05</v>
      </c>
      <c r="Y144" s="226">
        <f>X144*K144</f>
        <v>0.001936</v>
      </c>
      <c r="Z144" s="226">
        <v>0</v>
      </c>
      <c r="AA144" s="227">
        <f>Z144*K144</f>
        <v>0</v>
      </c>
      <c r="AR144" s="20" t="s">
        <v>175</v>
      </c>
      <c r="AT144" s="20" t="s">
        <v>151</v>
      </c>
      <c r="AU144" s="20" t="s">
        <v>129</v>
      </c>
      <c r="AY144" s="20" t="s">
        <v>150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129</v>
      </c>
      <c r="BK144" s="140">
        <f>ROUND(L144*K144,2)</f>
        <v>0</v>
      </c>
      <c r="BL144" s="20" t="s">
        <v>175</v>
      </c>
      <c r="BM144" s="20" t="s">
        <v>300</v>
      </c>
    </row>
    <row r="145" s="1" customFormat="1" ht="25.5" customHeight="1">
      <c r="B145" s="44"/>
      <c r="C145" s="217" t="s">
        <v>10</v>
      </c>
      <c r="D145" s="217" t="s">
        <v>151</v>
      </c>
      <c r="E145" s="218" t="s">
        <v>301</v>
      </c>
      <c r="F145" s="219" t="s">
        <v>302</v>
      </c>
      <c r="G145" s="219"/>
      <c r="H145" s="219"/>
      <c r="I145" s="219"/>
      <c r="J145" s="220" t="s">
        <v>210</v>
      </c>
      <c r="K145" s="221">
        <v>4.7999999999999998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44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0.00029999999999999997</v>
      </c>
      <c r="AA145" s="227">
        <f>Z145*K145</f>
        <v>0.0014399999999999999</v>
      </c>
      <c r="AR145" s="20" t="s">
        <v>175</v>
      </c>
      <c r="AT145" s="20" t="s">
        <v>151</v>
      </c>
      <c r="AU145" s="20" t="s">
        <v>129</v>
      </c>
      <c r="AY145" s="20" t="s">
        <v>150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129</v>
      </c>
      <c r="BK145" s="140">
        <f>ROUND(L145*K145,2)</f>
        <v>0</v>
      </c>
      <c r="BL145" s="20" t="s">
        <v>175</v>
      </c>
      <c r="BM145" s="20" t="s">
        <v>303</v>
      </c>
    </row>
    <row r="146" s="1" customFormat="1" ht="25.5" customHeight="1">
      <c r="B146" s="44"/>
      <c r="C146" s="217" t="s">
        <v>237</v>
      </c>
      <c r="D146" s="217" t="s">
        <v>151</v>
      </c>
      <c r="E146" s="218" t="s">
        <v>208</v>
      </c>
      <c r="F146" s="219" t="s">
        <v>209</v>
      </c>
      <c r="G146" s="219"/>
      <c r="H146" s="219"/>
      <c r="I146" s="219"/>
      <c r="J146" s="220" t="s">
        <v>210</v>
      </c>
      <c r="K146" s="221">
        <v>4.7999999999999998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44</v>
      </c>
      <c r="V146" s="45"/>
      <c r="W146" s="226">
        <f>V146*K146</f>
        <v>0</v>
      </c>
      <c r="X146" s="226">
        <v>1.0000000000000001E-05</v>
      </c>
      <c r="Y146" s="226">
        <f>X146*K146</f>
        <v>4.8000000000000001E-05</v>
      </c>
      <c r="Z146" s="226">
        <v>0</v>
      </c>
      <c r="AA146" s="227">
        <f>Z146*K146</f>
        <v>0</v>
      </c>
      <c r="AR146" s="20" t="s">
        <v>175</v>
      </c>
      <c r="AT146" s="20" t="s">
        <v>151</v>
      </c>
      <c r="AU146" s="20" t="s">
        <v>129</v>
      </c>
      <c r="AY146" s="20" t="s">
        <v>150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129</v>
      </c>
      <c r="BK146" s="140">
        <f>ROUND(L146*K146,2)</f>
        <v>0</v>
      </c>
      <c r="BL146" s="20" t="s">
        <v>175</v>
      </c>
      <c r="BM146" s="20" t="s">
        <v>304</v>
      </c>
    </row>
    <row r="147" s="1" customFormat="1" ht="16.5" customHeight="1">
      <c r="B147" s="44"/>
      <c r="C147" s="232" t="s">
        <v>305</v>
      </c>
      <c r="D147" s="232" t="s">
        <v>202</v>
      </c>
      <c r="E147" s="233" t="s">
        <v>212</v>
      </c>
      <c r="F147" s="234" t="s">
        <v>213</v>
      </c>
      <c r="G147" s="234"/>
      <c r="H147" s="234"/>
      <c r="I147" s="234"/>
      <c r="J147" s="235" t="s">
        <v>210</v>
      </c>
      <c r="K147" s="236">
        <v>5</v>
      </c>
      <c r="L147" s="237">
        <v>0</v>
      </c>
      <c r="M147" s="238"/>
      <c r="N147" s="239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44</v>
      </c>
      <c r="V147" s="45"/>
      <c r="W147" s="226">
        <f>V147*K147</f>
        <v>0</v>
      </c>
      <c r="X147" s="226">
        <v>0.00029999999999999997</v>
      </c>
      <c r="Y147" s="226">
        <f>X147*K147</f>
        <v>0.0014999999999999998</v>
      </c>
      <c r="Z147" s="226">
        <v>0</v>
      </c>
      <c r="AA147" s="227">
        <f>Z147*K147</f>
        <v>0</v>
      </c>
      <c r="AR147" s="20" t="s">
        <v>205</v>
      </c>
      <c r="AT147" s="20" t="s">
        <v>202</v>
      </c>
      <c r="AU147" s="20" t="s">
        <v>129</v>
      </c>
      <c r="AY147" s="20" t="s">
        <v>150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129</v>
      </c>
      <c r="BK147" s="140">
        <f>ROUND(L147*K147,2)</f>
        <v>0</v>
      </c>
      <c r="BL147" s="20" t="s">
        <v>175</v>
      </c>
      <c r="BM147" s="20" t="s">
        <v>306</v>
      </c>
    </row>
    <row r="148" s="1" customFormat="1" ht="16.5" customHeight="1">
      <c r="B148" s="44"/>
      <c r="C148" s="217" t="s">
        <v>307</v>
      </c>
      <c r="D148" s="217" t="s">
        <v>151</v>
      </c>
      <c r="E148" s="218" t="s">
        <v>308</v>
      </c>
      <c r="F148" s="219" t="s">
        <v>309</v>
      </c>
      <c r="G148" s="219"/>
      <c r="H148" s="219"/>
      <c r="I148" s="219"/>
      <c r="J148" s="220" t="s">
        <v>210</v>
      </c>
      <c r="K148" s="221">
        <v>24.199999999999999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44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0.00029999999999999997</v>
      </c>
      <c r="AA148" s="227">
        <f>Z148*K148</f>
        <v>0.0072599999999999991</v>
      </c>
      <c r="AR148" s="20" t="s">
        <v>175</v>
      </c>
      <c r="AT148" s="20" t="s">
        <v>151</v>
      </c>
      <c r="AU148" s="20" t="s">
        <v>129</v>
      </c>
      <c r="AY148" s="20" t="s">
        <v>150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129</v>
      </c>
      <c r="BK148" s="140">
        <f>ROUND(L148*K148,2)</f>
        <v>0</v>
      </c>
      <c r="BL148" s="20" t="s">
        <v>175</v>
      </c>
      <c r="BM148" s="20" t="s">
        <v>310</v>
      </c>
    </row>
    <row r="149" s="1" customFormat="1" ht="16.5" customHeight="1">
      <c r="B149" s="44"/>
      <c r="C149" s="217" t="s">
        <v>311</v>
      </c>
      <c r="D149" s="217" t="s">
        <v>151</v>
      </c>
      <c r="E149" s="218" t="s">
        <v>312</v>
      </c>
      <c r="F149" s="219" t="s">
        <v>313</v>
      </c>
      <c r="G149" s="219"/>
      <c r="H149" s="219"/>
      <c r="I149" s="219"/>
      <c r="J149" s="220" t="s">
        <v>210</v>
      </c>
      <c r="K149" s="221">
        <v>24.199999999999999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44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175</v>
      </c>
      <c r="AT149" s="20" t="s">
        <v>151</v>
      </c>
      <c r="AU149" s="20" t="s">
        <v>129</v>
      </c>
      <c r="AY149" s="20" t="s">
        <v>150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129</v>
      </c>
      <c r="BK149" s="140">
        <f>ROUND(L149*K149,2)</f>
        <v>0</v>
      </c>
      <c r="BL149" s="20" t="s">
        <v>175</v>
      </c>
      <c r="BM149" s="20" t="s">
        <v>314</v>
      </c>
    </row>
    <row r="150" s="1" customFormat="1" ht="25.5" customHeight="1">
      <c r="B150" s="44"/>
      <c r="C150" s="232" t="s">
        <v>315</v>
      </c>
      <c r="D150" s="232" t="s">
        <v>202</v>
      </c>
      <c r="E150" s="233" t="s">
        <v>316</v>
      </c>
      <c r="F150" s="234" t="s">
        <v>317</v>
      </c>
      <c r="G150" s="234"/>
      <c r="H150" s="234"/>
      <c r="I150" s="234"/>
      <c r="J150" s="235" t="s">
        <v>210</v>
      </c>
      <c r="K150" s="236">
        <v>24.684000000000001</v>
      </c>
      <c r="L150" s="237">
        <v>0</v>
      </c>
      <c r="M150" s="238"/>
      <c r="N150" s="239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44</v>
      </c>
      <c r="V150" s="45"/>
      <c r="W150" s="226">
        <f>V150*K150</f>
        <v>0</v>
      </c>
      <c r="X150" s="226">
        <v>0.00025000000000000001</v>
      </c>
      <c r="Y150" s="226">
        <f>X150*K150</f>
        <v>0.0061710000000000003</v>
      </c>
      <c r="Z150" s="226">
        <v>0</v>
      </c>
      <c r="AA150" s="227">
        <f>Z150*K150</f>
        <v>0</v>
      </c>
      <c r="AR150" s="20" t="s">
        <v>205</v>
      </c>
      <c r="AT150" s="20" t="s">
        <v>202</v>
      </c>
      <c r="AU150" s="20" t="s">
        <v>129</v>
      </c>
      <c r="AY150" s="20" t="s">
        <v>150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129</v>
      </c>
      <c r="BK150" s="140">
        <f>ROUND(L150*K150,2)</f>
        <v>0</v>
      </c>
      <c r="BL150" s="20" t="s">
        <v>175</v>
      </c>
      <c r="BM150" s="20" t="s">
        <v>318</v>
      </c>
    </row>
    <row r="151" s="1" customFormat="1" ht="25.5" customHeight="1">
      <c r="B151" s="44"/>
      <c r="C151" s="217" t="s">
        <v>319</v>
      </c>
      <c r="D151" s="217" t="s">
        <v>151</v>
      </c>
      <c r="E151" s="218" t="s">
        <v>238</v>
      </c>
      <c r="F151" s="219" t="s">
        <v>239</v>
      </c>
      <c r="G151" s="219"/>
      <c r="H151" s="219"/>
      <c r="I151" s="219"/>
      <c r="J151" s="220" t="s">
        <v>240</v>
      </c>
      <c r="K151" s="240">
        <v>0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44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175</v>
      </c>
      <c r="AT151" s="20" t="s">
        <v>151</v>
      </c>
      <c r="AU151" s="20" t="s">
        <v>129</v>
      </c>
      <c r="AY151" s="20" t="s">
        <v>150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129</v>
      </c>
      <c r="BK151" s="140">
        <f>ROUND(L151*K151,2)</f>
        <v>0</v>
      </c>
      <c r="BL151" s="20" t="s">
        <v>175</v>
      </c>
      <c r="BM151" s="20" t="s">
        <v>320</v>
      </c>
    </row>
    <row r="152" s="1" customFormat="1" ht="49.92" customHeight="1">
      <c r="B152" s="44"/>
      <c r="C152" s="45"/>
      <c r="D152" s="206" t="s">
        <v>242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241">
        <f>BK152</f>
        <v>0</v>
      </c>
      <c r="O152" s="242"/>
      <c r="P152" s="242"/>
      <c r="Q152" s="242"/>
      <c r="R152" s="46"/>
      <c r="T152" s="188"/>
      <c r="U152" s="45"/>
      <c r="V152" s="45"/>
      <c r="W152" s="45"/>
      <c r="X152" s="45"/>
      <c r="Y152" s="45"/>
      <c r="Z152" s="45"/>
      <c r="AA152" s="98"/>
      <c r="AT152" s="20" t="s">
        <v>76</v>
      </c>
      <c r="AU152" s="20" t="s">
        <v>77</v>
      </c>
      <c r="AY152" s="20" t="s">
        <v>243</v>
      </c>
      <c r="BK152" s="140">
        <f>SUM(BK153:BK154)</f>
        <v>0</v>
      </c>
    </row>
    <row r="153" s="1" customFormat="1" ht="22.32" customHeight="1">
      <c r="B153" s="44"/>
      <c r="C153" s="243" t="s">
        <v>22</v>
      </c>
      <c r="D153" s="243" t="s">
        <v>151</v>
      </c>
      <c r="E153" s="244" t="s">
        <v>22</v>
      </c>
      <c r="F153" s="245" t="s">
        <v>22</v>
      </c>
      <c r="G153" s="245"/>
      <c r="H153" s="245"/>
      <c r="I153" s="245"/>
      <c r="J153" s="246" t="s">
        <v>22</v>
      </c>
      <c r="K153" s="240"/>
      <c r="L153" s="222"/>
      <c r="M153" s="224"/>
      <c r="N153" s="224">
        <f>BK153</f>
        <v>0</v>
      </c>
      <c r="O153" s="224"/>
      <c r="P153" s="224"/>
      <c r="Q153" s="224"/>
      <c r="R153" s="46"/>
      <c r="T153" s="225" t="s">
        <v>22</v>
      </c>
      <c r="U153" s="247" t="s">
        <v>44</v>
      </c>
      <c r="V153" s="45"/>
      <c r="W153" s="45"/>
      <c r="X153" s="45"/>
      <c r="Y153" s="45"/>
      <c r="Z153" s="45"/>
      <c r="AA153" s="98"/>
      <c r="AT153" s="20" t="s">
        <v>243</v>
      </c>
      <c r="AU153" s="20" t="s">
        <v>85</v>
      </c>
      <c r="AY153" s="20" t="s">
        <v>243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129</v>
      </c>
      <c r="BK153" s="140">
        <f>L153*K153</f>
        <v>0</v>
      </c>
    </row>
    <row r="154" s="1" customFormat="1" ht="22.32" customHeight="1">
      <c r="B154" s="44"/>
      <c r="C154" s="243" t="s">
        <v>22</v>
      </c>
      <c r="D154" s="243" t="s">
        <v>151</v>
      </c>
      <c r="E154" s="244" t="s">
        <v>22</v>
      </c>
      <c r="F154" s="245" t="s">
        <v>22</v>
      </c>
      <c r="G154" s="245"/>
      <c r="H154" s="245"/>
      <c r="I154" s="245"/>
      <c r="J154" s="246" t="s">
        <v>22</v>
      </c>
      <c r="K154" s="240"/>
      <c r="L154" s="222"/>
      <c r="M154" s="224"/>
      <c r="N154" s="224">
        <f>BK154</f>
        <v>0</v>
      </c>
      <c r="O154" s="224"/>
      <c r="P154" s="224"/>
      <c r="Q154" s="224"/>
      <c r="R154" s="46"/>
      <c r="T154" s="225" t="s">
        <v>22</v>
      </c>
      <c r="U154" s="247" t="s">
        <v>44</v>
      </c>
      <c r="V154" s="70"/>
      <c r="W154" s="70"/>
      <c r="X154" s="70"/>
      <c r="Y154" s="70"/>
      <c r="Z154" s="70"/>
      <c r="AA154" s="72"/>
      <c r="AT154" s="20" t="s">
        <v>243</v>
      </c>
      <c r="AU154" s="20" t="s">
        <v>85</v>
      </c>
      <c r="AY154" s="20" t="s">
        <v>243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129</v>
      </c>
      <c r="BK154" s="140">
        <f>L154*K154</f>
        <v>0</v>
      </c>
    </row>
    <row r="155" s="1" customFormat="1" ht="6.96" customHeight="1"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</row>
  </sheetData>
  <sheetProtection sheet="1" formatColumns="0" formatRows="0" objects="1" scenarios="1" spinCount="10" saltValue="Ja1MumXwrt/4ctInk/H05X7mU1vOIPwIQ+ocdGvIb9J8PStc5umnV8e/yXKcpyGLcQJoNOTY/dVsi4c2IvyQmw==" hashValue="nTy7t33z1KJbqQcRIEyVWVNKMt8lj0tWRkQU8mWC6Fs5B1NXIq22jZiNQbGIo8hKp81LlZNbZXj736B4i1tmAA==" algorithmName="SHA-512" password="CC35"/>
  <mergeCells count="160">
    <mergeCell ref="F147:I147"/>
    <mergeCell ref="F146:I146"/>
    <mergeCell ref="F148:I148"/>
    <mergeCell ref="F149:I149"/>
    <mergeCell ref="F150:I150"/>
    <mergeCell ref="F151:I151"/>
    <mergeCell ref="F153:I153"/>
    <mergeCell ref="F154:I15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M114:P114"/>
    <mergeCell ref="F111:P111"/>
    <mergeCell ref="F112:P112"/>
    <mergeCell ref="M116:Q116"/>
    <mergeCell ref="M117:Q117"/>
    <mergeCell ref="F119:I119"/>
    <mergeCell ref="L119:M119"/>
    <mergeCell ref="N119:Q119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L126:M126"/>
    <mergeCell ref="N126:Q126"/>
    <mergeCell ref="F126:I126"/>
    <mergeCell ref="N133:Q133"/>
    <mergeCell ref="N127:Q127"/>
    <mergeCell ref="N128:Q128"/>
    <mergeCell ref="L151:M151"/>
    <mergeCell ref="L150:M150"/>
    <mergeCell ref="L153:M153"/>
    <mergeCell ref="L154:M154"/>
    <mergeCell ref="F129:I129"/>
    <mergeCell ref="F130:I130"/>
    <mergeCell ref="L129:M129"/>
    <mergeCell ref="N129:Q129"/>
    <mergeCell ref="L130:M130"/>
    <mergeCell ref="N130:Q130"/>
    <mergeCell ref="N131:Q131"/>
    <mergeCell ref="N132:Q132"/>
    <mergeCell ref="N146:Q146"/>
    <mergeCell ref="N145:Q145"/>
    <mergeCell ref="N147:Q147"/>
    <mergeCell ref="N148:Q148"/>
    <mergeCell ref="N149:Q149"/>
    <mergeCell ref="N150:Q150"/>
    <mergeCell ref="N151:Q151"/>
    <mergeCell ref="N153:Q153"/>
    <mergeCell ref="N154:Q154"/>
    <mergeCell ref="N152:Q152"/>
    <mergeCell ref="L131:M131"/>
    <mergeCell ref="L132:M132"/>
    <mergeCell ref="L133:M133"/>
    <mergeCell ref="L134:M134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N144:Q144"/>
    <mergeCell ref="F131:I131"/>
    <mergeCell ref="F134:I134"/>
    <mergeCell ref="F132:I132"/>
    <mergeCell ref="F133:I133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L135:M135"/>
    <mergeCell ref="L140:M140"/>
    <mergeCell ref="L136:M136"/>
    <mergeCell ref="L137:M137"/>
    <mergeCell ref="L138:M138"/>
    <mergeCell ref="L139:M139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53:D155">
      <formula1>"K, M"</formula1>
    </dataValidation>
    <dataValidation type="list" allowBlank="1" showInputMessage="1" showErrorMessage="1" error="Povoleny jsou hodnoty základní, snížená, zákl. přenesená, sníž. přenesená, nulová." sqref="U153:U15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105</v>
      </c>
      <c r="G1" s="13"/>
      <c r="H1" s="152" t="s">
        <v>106</v>
      </c>
      <c r="I1" s="152"/>
      <c r="J1" s="152"/>
      <c r="K1" s="152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85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Oprava vinylových podlah budovy č.p. 40 DS Vojkov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321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17</v>
      </c>
      <c r="G9" s="45"/>
      <c r="H9" s="45"/>
      <c r="I9" s="45"/>
      <c r="J9" s="45"/>
      <c r="K9" s="45"/>
      <c r="L9" s="45"/>
      <c r="M9" s="36" t="s">
        <v>25</v>
      </c>
      <c r="N9" s="45"/>
      <c r="O9" s="154" t="str">
        <f>'Rekapitulace stavby'!AN8</f>
        <v>19. 9. 2018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27</v>
      </c>
      <c r="E11" s="45"/>
      <c r="F11" s="45"/>
      <c r="G11" s="45"/>
      <c r="H11" s="45"/>
      <c r="I11" s="45"/>
      <c r="J11" s="45"/>
      <c r="K11" s="45"/>
      <c r="L11" s="45"/>
      <c r="M11" s="36" t="s">
        <v>28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29</v>
      </c>
      <c r="F12" s="45"/>
      <c r="G12" s="45"/>
      <c r="H12" s="45"/>
      <c r="I12" s="45"/>
      <c r="J12" s="45"/>
      <c r="K12" s="45"/>
      <c r="L12" s="45"/>
      <c r="M12" s="36" t="s">
        <v>30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31</v>
      </c>
      <c r="E14" s="45"/>
      <c r="F14" s="45"/>
      <c r="G14" s="45"/>
      <c r="H14" s="45"/>
      <c r="I14" s="45"/>
      <c r="J14" s="45"/>
      <c r="K14" s="45"/>
      <c r="L14" s="45"/>
      <c r="M14" s="36" t="s">
        <v>28</v>
      </c>
      <c r="N14" s="45"/>
      <c r="O14" s="37" t="s">
        <v>22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55"/>
      <c r="G15" s="155"/>
      <c r="H15" s="155"/>
      <c r="I15" s="155"/>
      <c r="J15" s="155"/>
      <c r="K15" s="155"/>
      <c r="L15" s="155"/>
      <c r="M15" s="36" t="s">
        <v>30</v>
      </c>
      <c r="N15" s="45"/>
      <c r="O15" s="37" t="s">
        <v>22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33</v>
      </c>
      <c r="E17" s="45"/>
      <c r="F17" s="45"/>
      <c r="G17" s="45"/>
      <c r="H17" s="45"/>
      <c r="I17" s="45"/>
      <c r="J17" s="45"/>
      <c r="K17" s="45"/>
      <c r="L17" s="45"/>
      <c r="M17" s="36" t="s">
        <v>28</v>
      </c>
      <c r="N17" s="45"/>
      <c r="O17" s="31" t="str">
        <f>IF('Rekapitulace stavby'!AN16="","",'Rekapitulace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IF('Rekapitulace stavby'!E17="","",'Rekapitulace stavby'!E17)</f>
        <v xml:space="preserve"> </v>
      </c>
      <c r="F18" s="45"/>
      <c r="G18" s="45"/>
      <c r="H18" s="45"/>
      <c r="I18" s="45"/>
      <c r="J18" s="45"/>
      <c r="K18" s="45"/>
      <c r="L18" s="45"/>
      <c r="M18" s="36" t="s">
        <v>30</v>
      </c>
      <c r="N18" s="45"/>
      <c r="O18" s="31" t="str">
        <f>IF('Rekapitulace stavby'!AN17="","",'Rekapitulace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28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30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22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40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0.20999999999999999</v>
      </c>
      <c r="G32" s="159" t="s">
        <v>43</v>
      </c>
      <c r="H32" s="160">
        <f>ROUND((((SUM(BE94:BE101)+SUM(BE119:BE132))+SUM(BE134:BE135))),2)</f>
        <v>0</v>
      </c>
      <c r="I32" s="45"/>
      <c r="J32" s="45"/>
      <c r="K32" s="45"/>
      <c r="L32" s="45"/>
      <c r="M32" s="160">
        <f>ROUND(((ROUND((SUM(BE94:BE101)+SUM(BE119:BE132)), 2)*F32)+SUM(BE134:BE135)*F32),2)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0.14999999999999999</v>
      </c>
      <c r="G33" s="159" t="s">
        <v>43</v>
      </c>
      <c r="H33" s="160">
        <f>ROUND((((SUM(BF94:BF101)+SUM(BF119:BF132))+SUM(BF134:BF135))),2)</f>
        <v>0</v>
      </c>
      <c r="I33" s="45"/>
      <c r="J33" s="45"/>
      <c r="K33" s="45"/>
      <c r="L33" s="45"/>
      <c r="M33" s="160">
        <f>ROUND(((ROUND((SUM(BF94:BF101)+SUM(BF119:BF132)), 2)*F33)+SUM(BF134:BF135)*F33),2)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0.20999999999999999</v>
      </c>
      <c r="G34" s="159" t="s">
        <v>43</v>
      </c>
      <c r="H34" s="160">
        <f>ROUND((((SUM(BG94:BG101)+SUM(BG119:BG132))+SUM(BG134:BG135))),2)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0.14999999999999999</v>
      </c>
      <c r="G35" s="159" t="s">
        <v>43</v>
      </c>
      <c r="H35" s="160">
        <f>ROUND((((SUM(BH94:BH101)+SUM(BH119:BH132))+SUM(BH134:BH135))),2)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9" t="s">
        <v>43</v>
      </c>
      <c r="H36" s="160">
        <f>ROUND((((SUM(BI94:BI101)+SUM(BI119:BI132))+SUM(BI134:BI135))),2)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48</v>
      </c>
      <c r="E38" s="101"/>
      <c r="F38" s="101"/>
      <c r="G38" s="162" t="s">
        <v>49</v>
      </c>
      <c r="H38" s="163" t="s">
        <v>50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Oprava vinylových podlah budovy č.p. 40 DS Vojkov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Vojkov - Pokoje - DS Vojkov - pokoje 2,11,12,29,23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Vojkov</v>
      </c>
      <c r="G81" s="45"/>
      <c r="H81" s="45"/>
      <c r="I81" s="45"/>
      <c r="J81" s="45"/>
      <c r="K81" s="36" t="s">
        <v>25</v>
      </c>
      <c r="L81" s="45"/>
      <c r="M81" s="88" t="str">
        <f>IF(O9="","",O9)</f>
        <v>19. 9. 2018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27</v>
      </c>
      <c r="D83" s="45"/>
      <c r="E83" s="45"/>
      <c r="F83" s="31" t="str">
        <f>E12</f>
        <v>DS Vojkov</v>
      </c>
      <c r="G83" s="45"/>
      <c r="H83" s="45"/>
      <c r="I83" s="45"/>
      <c r="J83" s="45"/>
      <c r="K83" s="36" t="s">
        <v>33</v>
      </c>
      <c r="L83" s="45"/>
      <c r="M83" s="31" t="str">
        <f>E18</f>
        <v xml:space="preserve"> 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31</v>
      </c>
      <c r="D84" s="45"/>
      <c r="E84" s="45"/>
      <c r="F84" s="31" t="str">
        <f>IF(E15="","",E15)</f>
        <v>dle výběrového řízení</v>
      </c>
      <c r="G84" s="45"/>
      <c r="H84" s="45"/>
      <c r="I84" s="45"/>
      <c r="J84" s="45"/>
      <c r="K84" s="36" t="s">
        <v>36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116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117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119</v>
      </c>
    </row>
    <row r="89" s="6" customFormat="1" ht="24.96" customHeight="1">
      <c r="B89" s="173"/>
      <c r="C89" s="174"/>
      <c r="D89" s="175" t="s">
        <v>120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123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N121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124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N122</f>
        <v>0</v>
      </c>
      <c r="O91" s="180"/>
      <c r="P91" s="180"/>
      <c r="Q91" s="180"/>
      <c r="R91" s="181"/>
      <c r="T91" s="182"/>
      <c r="U91" s="182"/>
    </row>
    <row r="92" s="6" customFormat="1" ht="21.84" customHeight="1">
      <c r="B92" s="173"/>
      <c r="C92" s="174"/>
      <c r="D92" s="175" t="s">
        <v>125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83">
        <f>N133</f>
        <v>0</v>
      </c>
      <c r="O92" s="174"/>
      <c r="P92" s="174"/>
      <c r="Q92" s="174"/>
      <c r="R92" s="177"/>
      <c r="T92" s="178"/>
      <c r="U92" s="178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126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4"/>
      <c r="P94" s="184"/>
      <c r="Q94" s="184"/>
      <c r="R94" s="46"/>
      <c r="T94" s="185"/>
      <c r="U94" s="186" t="s">
        <v>41</v>
      </c>
    </row>
    <row r="95" s="1" customFormat="1" ht="18" customHeight="1">
      <c r="B95" s="44"/>
      <c r="C95" s="45"/>
      <c r="D95" s="141" t="s">
        <v>127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44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128</v>
      </c>
      <c r="AZ95" s="187"/>
      <c r="BA95" s="187"/>
      <c r="BB95" s="187"/>
      <c r="BC95" s="187"/>
      <c r="BD95" s="187"/>
      <c r="BE95" s="191">
        <f>IF(U95="základní",N95,0)</f>
        <v>0</v>
      </c>
      <c r="BF95" s="191">
        <f>IF(U95="snížená",N95,0)</f>
        <v>0</v>
      </c>
      <c r="BG95" s="191">
        <f>IF(U95="zákl. přenesená",N95,0)</f>
        <v>0</v>
      </c>
      <c r="BH95" s="191">
        <f>IF(U95="sníž. přenesená",N95,0)</f>
        <v>0</v>
      </c>
      <c r="BI95" s="191">
        <f>IF(U95="nulová",N95,0)</f>
        <v>0</v>
      </c>
      <c r="BJ95" s="190" t="s">
        <v>129</v>
      </c>
      <c r="BK95" s="187"/>
      <c r="BL95" s="187"/>
      <c r="BM95" s="187"/>
    </row>
    <row r="96" s="1" customFormat="1" ht="18" customHeight="1">
      <c r="B96" s="44"/>
      <c r="C96" s="45"/>
      <c r="D96" s="141" t="s">
        <v>130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44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128</v>
      </c>
      <c r="AZ96" s="187"/>
      <c r="BA96" s="187"/>
      <c r="BB96" s="187"/>
      <c r="BC96" s="187"/>
      <c r="BD96" s="187"/>
      <c r="BE96" s="191">
        <f>IF(U96="základní",N96,0)</f>
        <v>0</v>
      </c>
      <c r="BF96" s="191">
        <f>IF(U96="snížená",N96,0)</f>
        <v>0</v>
      </c>
      <c r="BG96" s="191">
        <f>IF(U96="zákl. přenesená",N96,0)</f>
        <v>0</v>
      </c>
      <c r="BH96" s="191">
        <f>IF(U96="sníž. přenesená",N96,0)</f>
        <v>0</v>
      </c>
      <c r="BI96" s="191">
        <f>IF(U96="nulová",N96,0)</f>
        <v>0</v>
      </c>
      <c r="BJ96" s="190" t="s">
        <v>129</v>
      </c>
      <c r="BK96" s="187"/>
      <c r="BL96" s="187"/>
      <c r="BM96" s="187"/>
    </row>
    <row r="97" s="1" customFormat="1" ht="18" customHeight="1">
      <c r="B97" s="44"/>
      <c r="C97" s="45"/>
      <c r="D97" s="141" t="s">
        <v>131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44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128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129</v>
      </c>
      <c r="BK97" s="187"/>
      <c r="BL97" s="187"/>
      <c r="BM97" s="187"/>
    </row>
    <row r="98" s="1" customFormat="1" ht="18" customHeight="1">
      <c r="B98" s="44"/>
      <c r="C98" s="45"/>
      <c r="D98" s="141" t="s">
        <v>132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44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128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129</v>
      </c>
      <c r="BK98" s="187"/>
      <c r="BL98" s="187"/>
      <c r="BM98" s="187"/>
    </row>
    <row r="99" s="1" customFormat="1" ht="18" customHeight="1">
      <c r="B99" s="44"/>
      <c r="C99" s="45"/>
      <c r="D99" s="141" t="s">
        <v>133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44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128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129</v>
      </c>
      <c r="BK99" s="187"/>
      <c r="BL99" s="187"/>
      <c r="BM99" s="187"/>
    </row>
    <row r="100" s="1" customFormat="1" ht="18" customHeight="1">
      <c r="B100" s="44"/>
      <c r="C100" s="45"/>
      <c r="D100" s="134" t="s">
        <v>134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92"/>
      <c r="U100" s="193" t="s">
        <v>44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135</v>
      </c>
      <c r="AZ100" s="187"/>
      <c r="BA100" s="187"/>
      <c r="BB100" s="187"/>
      <c r="BC100" s="187"/>
      <c r="BD100" s="187"/>
      <c r="BE100" s="191">
        <f>IF(U100="základní",N100,0)</f>
        <v>0</v>
      </c>
      <c r="BF100" s="191">
        <f>IF(U100="snížená",N100,0)</f>
        <v>0</v>
      </c>
      <c r="BG100" s="191">
        <f>IF(U100="zákl. přenesená",N100,0)</f>
        <v>0</v>
      </c>
      <c r="BH100" s="191">
        <f>IF(U100="sníž. přenesená",N100,0)</f>
        <v>0</v>
      </c>
      <c r="BI100" s="191">
        <f>IF(U100="nulová",N100,0)</f>
        <v>0</v>
      </c>
      <c r="BJ100" s="190" t="s">
        <v>129</v>
      </c>
      <c r="BK100" s="187"/>
      <c r="BL100" s="187"/>
      <c r="BM100" s="187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104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136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19</v>
      </c>
      <c r="D110" s="45"/>
      <c r="E110" s="45"/>
      <c r="F110" s="153" t="str">
        <f>F6</f>
        <v>Oprava vinylových podlah budovy č.p. 40 DS Vojkov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111</v>
      </c>
      <c r="D111" s="45"/>
      <c r="E111" s="45"/>
      <c r="F111" s="85" t="str">
        <f>F7</f>
        <v>Vojkov - Pokoje - DS Vojkov - pokoje 2,11,12,29,23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24</v>
      </c>
      <c r="D113" s="45"/>
      <c r="E113" s="45"/>
      <c r="F113" s="31" t="str">
        <f>F9</f>
        <v>Vojkov</v>
      </c>
      <c r="G113" s="45"/>
      <c r="H113" s="45"/>
      <c r="I113" s="45"/>
      <c r="J113" s="45"/>
      <c r="K113" s="36" t="s">
        <v>25</v>
      </c>
      <c r="L113" s="45"/>
      <c r="M113" s="88" t="str">
        <f>IF(O9="","",O9)</f>
        <v>19. 9. 2018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27</v>
      </c>
      <c r="D115" s="45"/>
      <c r="E115" s="45"/>
      <c r="F115" s="31" t="str">
        <f>E12</f>
        <v>DS Vojkov</v>
      </c>
      <c r="G115" s="45"/>
      <c r="H115" s="45"/>
      <c r="I115" s="45"/>
      <c r="J115" s="45"/>
      <c r="K115" s="36" t="s">
        <v>33</v>
      </c>
      <c r="L115" s="45"/>
      <c r="M115" s="31" t="str">
        <f>E18</f>
        <v xml:space="preserve"> 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31</v>
      </c>
      <c r="D116" s="45"/>
      <c r="E116" s="45"/>
      <c r="F116" s="31" t="str">
        <f>IF(E15="","",E15)</f>
        <v>dle výběrového řízení</v>
      </c>
      <c r="G116" s="45"/>
      <c r="H116" s="45"/>
      <c r="I116" s="45"/>
      <c r="J116" s="45"/>
      <c r="K116" s="36" t="s">
        <v>36</v>
      </c>
      <c r="L116" s="45"/>
      <c r="M116" s="31" t="str">
        <f>E21</f>
        <v xml:space="preserve"> 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4"/>
      <c r="C118" s="195" t="s">
        <v>137</v>
      </c>
      <c r="D118" s="196" t="s">
        <v>138</v>
      </c>
      <c r="E118" s="196" t="s">
        <v>59</v>
      </c>
      <c r="F118" s="196" t="s">
        <v>139</v>
      </c>
      <c r="G118" s="196"/>
      <c r="H118" s="196"/>
      <c r="I118" s="196"/>
      <c r="J118" s="196" t="s">
        <v>140</v>
      </c>
      <c r="K118" s="196" t="s">
        <v>141</v>
      </c>
      <c r="L118" s="196" t="s">
        <v>142</v>
      </c>
      <c r="M118" s="196"/>
      <c r="N118" s="196" t="s">
        <v>117</v>
      </c>
      <c r="O118" s="196"/>
      <c r="P118" s="196"/>
      <c r="Q118" s="197"/>
      <c r="R118" s="198"/>
      <c r="T118" s="104" t="s">
        <v>143</v>
      </c>
      <c r="U118" s="105" t="s">
        <v>41</v>
      </c>
      <c r="V118" s="105" t="s">
        <v>144</v>
      </c>
      <c r="W118" s="105" t="s">
        <v>145</v>
      </c>
      <c r="X118" s="105" t="s">
        <v>146</v>
      </c>
      <c r="Y118" s="105" t="s">
        <v>147</v>
      </c>
      <c r="Z118" s="105" t="s">
        <v>148</v>
      </c>
      <c r="AA118" s="106" t="s">
        <v>149</v>
      </c>
    </row>
    <row r="119" s="1" customFormat="1" ht="29.28" customHeight="1">
      <c r="B119" s="44"/>
      <c r="C119" s="108" t="s">
        <v>114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9">
        <f>BK119</f>
        <v>0</v>
      </c>
      <c r="O119" s="200"/>
      <c r="P119" s="200"/>
      <c r="Q119" s="200"/>
      <c r="R119" s="46"/>
      <c r="T119" s="107"/>
      <c r="U119" s="65"/>
      <c r="V119" s="65"/>
      <c r="W119" s="201">
        <f>W120+W121+W133</f>
        <v>0</v>
      </c>
      <c r="X119" s="65"/>
      <c r="Y119" s="201">
        <f>Y120+Y121+Y133</f>
        <v>0.58187699999999998</v>
      </c>
      <c r="Z119" s="65"/>
      <c r="AA119" s="202">
        <f>AA120+AA121+AA133</f>
        <v>0</v>
      </c>
      <c r="AT119" s="20" t="s">
        <v>76</v>
      </c>
      <c r="AU119" s="20" t="s">
        <v>119</v>
      </c>
      <c r="BK119" s="203">
        <f>BK120+BK121+BK133</f>
        <v>0</v>
      </c>
    </row>
    <row r="120" s="9" customFormat="1" ht="37.44001" customHeight="1">
      <c r="B120" s="204"/>
      <c r="C120" s="205"/>
      <c r="D120" s="206" t="s">
        <v>120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183">
        <f>BK120</f>
        <v>0</v>
      </c>
      <c r="O120" s="176"/>
      <c r="P120" s="176"/>
      <c r="Q120" s="176"/>
      <c r="R120" s="207"/>
      <c r="T120" s="208"/>
      <c r="U120" s="205"/>
      <c r="V120" s="205"/>
      <c r="W120" s="209">
        <v>0</v>
      </c>
      <c r="X120" s="205"/>
      <c r="Y120" s="209">
        <v>0</v>
      </c>
      <c r="Z120" s="205"/>
      <c r="AA120" s="210">
        <v>0</v>
      </c>
      <c r="AR120" s="211" t="s">
        <v>85</v>
      </c>
      <c r="AT120" s="212" t="s">
        <v>76</v>
      </c>
      <c r="AU120" s="212" t="s">
        <v>77</v>
      </c>
      <c r="AY120" s="211" t="s">
        <v>150</v>
      </c>
      <c r="BK120" s="213">
        <v>0</v>
      </c>
    </row>
    <row r="121" s="9" customFormat="1" ht="24.96" customHeight="1">
      <c r="B121" s="204"/>
      <c r="C121" s="205"/>
      <c r="D121" s="206" t="s">
        <v>123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183">
        <f>BK121</f>
        <v>0</v>
      </c>
      <c r="O121" s="176"/>
      <c r="P121" s="176"/>
      <c r="Q121" s="176"/>
      <c r="R121" s="207"/>
      <c r="T121" s="208"/>
      <c r="U121" s="205"/>
      <c r="V121" s="205"/>
      <c r="W121" s="209">
        <f>W122</f>
        <v>0</v>
      </c>
      <c r="X121" s="205"/>
      <c r="Y121" s="209">
        <f>Y122</f>
        <v>0.58187699999999998</v>
      </c>
      <c r="Z121" s="205"/>
      <c r="AA121" s="210">
        <f>AA122</f>
        <v>0</v>
      </c>
      <c r="AR121" s="211" t="s">
        <v>129</v>
      </c>
      <c r="AT121" s="212" t="s">
        <v>76</v>
      </c>
      <c r="AU121" s="212" t="s">
        <v>77</v>
      </c>
      <c r="AY121" s="211" t="s">
        <v>150</v>
      </c>
      <c r="BK121" s="213">
        <f>BK122</f>
        <v>0</v>
      </c>
    </row>
    <row r="122" s="9" customFormat="1" ht="19.92" customHeight="1">
      <c r="B122" s="204"/>
      <c r="C122" s="205"/>
      <c r="D122" s="214" t="s">
        <v>124</v>
      </c>
      <c r="E122" s="214"/>
      <c r="F122" s="214"/>
      <c r="G122" s="214"/>
      <c r="H122" s="214"/>
      <c r="I122" s="214"/>
      <c r="J122" s="214"/>
      <c r="K122" s="214"/>
      <c r="L122" s="214"/>
      <c r="M122" s="214"/>
      <c r="N122" s="215">
        <f>BK122</f>
        <v>0</v>
      </c>
      <c r="O122" s="216"/>
      <c r="P122" s="216"/>
      <c r="Q122" s="216"/>
      <c r="R122" s="207"/>
      <c r="T122" s="208"/>
      <c r="U122" s="205"/>
      <c r="V122" s="205"/>
      <c r="W122" s="209">
        <f>SUM(W123:W132)</f>
        <v>0</v>
      </c>
      <c r="X122" s="205"/>
      <c r="Y122" s="209">
        <f>SUM(Y123:Y132)</f>
        <v>0.58187699999999998</v>
      </c>
      <c r="Z122" s="205"/>
      <c r="AA122" s="210">
        <f>SUM(AA123:AA132)</f>
        <v>0</v>
      </c>
      <c r="AR122" s="211" t="s">
        <v>129</v>
      </c>
      <c r="AT122" s="212" t="s">
        <v>76</v>
      </c>
      <c r="AU122" s="212" t="s">
        <v>85</v>
      </c>
      <c r="AY122" s="211" t="s">
        <v>150</v>
      </c>
      <c r="BK122" s="213">
        <f>SUM(BK123:BK132)</f>
        <v>0</v>
      </c>
    </row>
    <row r="123" s="1" customFormat="1" ht="25.5" customHeight="1">
      <c r="B123" s="44"/>
      <c r="C123" s="217" t="s">
        <v>85</v>
      </c>
      <c r="D123" s="217" t="s">
        <v>151</v>
      </c>
      <c r="E123" s="218" t="s">
        <v>245</v>
      </c>
      <c r="F123" s="219" t="s">
        <v>266</v>
      </c>
      <c r="G123" s="219"/>
      <c r="H123" s="219"/>
      <c r="I123" s="219"/>
      <c r="J123" s="220" t="s">
        <v>247</v>
      </c>
      <c r="K123" s="221">
        <v>1</v>
      </c>
      <c r="L123" s="222">
        <v>0</v>
      </c>
      <c r="M123" s="223"/>
      <c r="N123" s="224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44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175</v>
      </c>
      <c r="AT123" s="20" t="s">
        <v>151</v>
      </c>
      <c r="AU123" s="20" t="s">
        <v>129</v>
      </c>
      <c r="AY123" s="20" t="s">
        <v>150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129</v>
      </c>
      <c r="BK123" s="140">
        <f>ROUND(L123*K123,2)</f>
        <v>0</v>
      </c>
      <c r="BL123" s="20" t="s">
        <v>175</v>
      </c>
      <c r="BM123" s="20" t="s">
        <v>322</v>
      </c>
    </row>
    <row r="124" s="1" customFormat="1" ht="16.5" customHeight="1">
      <c r="B124" s="44"/>
      <c r="C124" s="217" t="s">
        <v>129</v>
      </c>
      <c r="D124" s="217" t="s">
        <v>151</v>
      </c>
      <c r="E124" s="218" t="s">
        <v>178</v>
      </c>
      <c r="F124" s="219" t="s">
        <v>179</v>
      </c>
      <c r="G124" s="219"/>
      <c r="H124" s="219"/>
      <c r="I124" s="219"/>
      <c r="J124" s="220" t="s">
        <v>154</v>
      </c>
      <c r="K124" s="221">
        <v>71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44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175</v>
      </c>
      <c r="AT124" s="20" t="s">
        <v>151</v>
      </c>
      <c r="AU124" s="20" t="s">
        <v>129</v>
      </c>
      <c r="AY124" s="20" t="s">
        <v>150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129</v>
      </c>
      <c r="BK124" s="140">
        <f>ROUND(L124*K124,2)</f>
        <v>0</v>
      </c>
      <c r="BL124" s="20" t="s">
        <v>175</v>
      </c>
      <c r="BM124" s="20" t="s">
        <v>323</v>
      </c>
    </row>
    <row r="125" s="1" customFormat="1" ht="25.5" customHeight="1">
      <c r="B125" s="44"/>
      <c r="C125" s="217" t="s">
        <v>161</v>
      </c>
      <c r="D125" s="217" t="s">
        <v>151</v>
      </c>
      <c r="E125" s="218" t="s">
        <v>324</v>
      </c>
      <c r="F125" s="219" t="s">
        <v>325</v>
      </c>
      <c r="G125" s="219"/>
      <c r="H125" s="219"/>
      <c r="I125" s="219"/>
      <c r="J125" s="220" t="s">
        <v>154</v>
      </c>
      <c r="K125" s="221">
        <v>71</v>
      </c>
      <c r="L125" s="222">
        <v>0</v>
      </c>
      <c r="M125" s="223"/>
      <c r="N125" s="224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44</v>
      </c>
      <c r="V125" s="45"/>
      <c r="W125" s="226">
        <f>V125*K125</f>
        <v>0</v>
      </c>
      <c r="X125" s="226">
        <v>0.0045500000000000002</v>
      </c>
      <c r="Y125" s="226">
        <f>X125*K125</f>
        <v>0.32305</v>
      </c>
      <c r="Z125" s="226">
        <v>0</v>
      </c>
      <c r="AA125" s="227">
        <f>Z125*K125</f>
        <v>0</v>
      </c>
      <c r="AR125" s="20" t="s">
        <v>175</v>
      </c>
      <c r="AT125" s="20" t="s">
        <v>151</v>
      </c>
      <c r="AU125" s="20" t="s">
        <v>129</v>
      </c>
      <c r="AY125" s="20" t="s">
        <v>150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129</v>
      </c>
      <c r="BK125" s="140">
        <f>ROUND(L125*K125,2)</f>
        <v>0</v>
      </c>
      <c r="BL125" s="20" t="s">
        <v>175</v>
      </c>
      <c r="BM125" s="20" t="s">
        <v>326</v>
      </c>
    </row>
    <row r="126" s="1" customFormat="1" ht="16.5" customHeight="1">
      <c r="B126" s="44"/>
      <c r="C126" s="217" t="s">
        <v>155</v>
      </c>
      <c r="D126" s="217" t="s">
        <v>151</v>
      </c>
      <c r="E126" s="218" t="s">
        <v>198</v>
      </c>
      <c r="F126" s="219" t="s">
        <v>199</v>
      </c>
      <c r="G126" s="219"/>
      <c r="H126" s="219"/>
      <c r="I126" s="219"/>
      <c r="J126" s="220" t="s">
        <v>154</v>
      </c>
      <c r="K126" s="221">
        <v>71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44</v>
      </c>
      <c r="V126" s="45"/>
      <c r="W126" s="226">
        <f>V126*K126</f>
        <v>0</v>
      </c>
      <c r="X126" s="226">
        <v>0.00029999999999999997</v>
      </c>
      <c r="Y126" s="226">
        <f>X126*K126</f>
        <v>0.021299999999999999</v>
      </c>
      <c r="Z126" s="226">
        <v>0</v>
      </c>
      <c r="AA126" s="227">
        <f>Z126*K126</f>
        <v>0</v>
      </c>
      <c r="AR126" s="20" t="s">
        <v>175</v>
      </c>
      <c r="AT126" s="20" t="s">
        <v>151</v>
      </c>
      <c r="AU126" s="20" t="s">
        <v>129</v>
      </c>
      <c r="AY126" s="20" t="s">
        <v>150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129</v>
      </c>
      <c r="BK126" s="140">
        <f>ROUND(L126*K126,2)</f>
        <v>0</v>
      </c>
      <c r="BL126" s="20" t="s">
        <v>175</v>
      </c>
      <c r="BM126" s="20" t="s">
        <v>327</v>
      </c>
    </row>
    <row r="127" s="1" customFormat="1" ht="38.25" customHeight="1">
      <c r="B127" s="44"/>
      <c r="C127" s="232" t="s">
        <v>168</v>
      </c>
      <c r="D127" s="232" t="s">
        <v>202</v>
      </c>
      <c r="E127" s="233" t="s">
        <v>203</v>
      </c>
      <c r="F127" s="234" t="s">
        <v>254</v>
      </c>
      <c r="G127" s="234"/>
      <c r="H127" s="234"/>
      <c r="I127" s="234"/>
      <c r="J127" s="235" t="s">
        <v>154</v>
      </c>
      <c r="K127" s="236">
        <v>78.099999999999994</v>
      </c>
      <c r="L127" s="237">
        <v>0</v>
      </c>
      <c r="M127" s="238"/>
      <c r="N127" s="239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44</v>
      </c>
      <c r="V127" s="45"/>
      <c r="W127" s="226">
        <f>V127*K127</f>
        <v>0</v>
      </c>
      <c r="X127" s="226">
        <v>0.0027499999999999998</v>
      </c>
      <c r="Y127" s="226">
        <f>X127*K127</f>
        <v>0.21477499999999997</v>
      </c>
      <c r="Z127" s="226">
        <v>0</v>
      </c>
      <c r="AA127" s="227">
        <f>Z127*K127</f>
        <v>0</v>
      </c>
      <c r="AR127" s="20" t="s">
        <v>205</v>
      </c>
      <c r="AT127" s="20" t="s">
        <v>202</v>
      </c>
      <c r="AU127" s="20" t="s">
        <v>129</v>
      </c>
      <c r="AY127" s="20" t="s">
        <v>150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129</v>
      </c>
      <c r="BK127" s="140">
        <f>ROUND(L127*K127,2)</f>
        <v>0</v>
      </c>
      <c r="BL127" s="20" t="s">
        <v>175</v>
      </c>
      <c r="BM127" s="20" t="s">
        <v>328</v>
      </c>
    </row>
    <row r="128" s="1" customFormat="1" ht="25.5" customHeight="1">
      <c r="B128" s="44"/>
      <c r="C128" s="217" t="s">
        <v>172</v>
      </c>
      <c r="D128" s="217" t="s">
        <v>151</v>
      </c>
      <c r="E128" s="218" t="s">
        <v>208</v>
      </c>
      <c r="F128" s="219" t="s">
        <v>209</v>
      </c>
      <c r="G128" s="219"/>
      <c r="H128" s="219"/>
      <c r="I128" s="219"/>
      <c r="J128" s="220" t="s">
        <v>210</v>
      </c>
      <c r="K128" s="221">
        <v>72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44</v>
      </c>
      <c r="V128" s="45"/>
      <c r="W128" s="226">
        <f>V128*K128</f>
        <v>0</v>
      </c>
      <c r="X128" s="226">
        <v>1.0000000000000001E-05</v>
      </c>
      <c r="Y128" s="226">
        <f>X128*K128</f>
        <v>0.00072000000000000005</v>
      </c>
      <c r="Z128" s="226">
        <v>0</v>
      </c>
      <c r="AA128" s="227">
        <f>Z128*K128</f>
        <v>0</v>
      </c>
      <c r="AR128" s="20" t="s">
        <v>175</v>
      </c>
      <c r="AT128" s="20" t="s">
        <v>151</v>
      </c>
      <c r="AU128" s="20" t="s">
        <v>129</v>
      </c>
      <c r="AY128" s="20" t="s">
        <v>150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129</v>
      </c>
      <c r="BK128" s="140">
        <f>ROUND(L128*K128,2)</f>
        <v>0</v>
      </c>
      <c r="BL128" s="20" t="s">
        <v>175</v>
      </c>
      <c r="BM128" s="20" t="s">
        <v>329</v>
      </c>
    </row>
    <row r="129" s="1" customFormat="1" ht="16.5" customHeight="1">
      <c r="B129" s="44"/>
      <c r="C129" s="232" t="s">
        <v>177</v>
      </c>
      <c r="D129" s="232" t="s">
        <v>202</v>
      </c>
      <c r="E129" s="233" t="s">
        <v>212</v>
      </c>
      <c r="F129" s="234" t="s">
        <v>213</v>
      </c>
      <c r="G129" s="234"/>
      <c r="H129" s="234"/>
      <c r="I129" s="234"/>
      <c r="J129" s="235" t="s">
        <v>210</v>
      </c>
      <c r="K129" s="236">
        <v>73.439999999999998</v>
      </c>
      <c r="L129" s="237">
        <v>0</v>
      </c>
      <c r="M129" s="238"/>
      <c r="N129" s="239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44</v>
      </c>
      <c r="V129" s="45"/>
      <c r="W129" s="226">
        <f>V129*K129</f>
        <v>0</v>
      </c>
      <c r="X129" s="226">
        <v>0.00029999999999999997</v>
      </c>
      <c r="Y129" s="226">
        <f>X129*K129</f>
        <v>0.022031999999999996</v>
      </c>
      <c r="Z129" s="226">
        <v>0</v>
      </c>
      <c r="AA129" s="227">
        <f>Z129*K129</f>
        <v>0</v>
      </c>
      <c r="AR129" s="20" t="s">
        <v>205</v>
      </c>
      <c r="AT129" s="20" t="s">
        <v>202</v>
      </c>
      <c r="AU129" s="20" t="s">
        <v>129</v>
      </c>
      <c r="AY129" s="20" t="s">
        <v>150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129</v>
      </c>
      <c r="BK129" s="140">
        <f>ROUND(L129*K129,2)</f>
        <v>0</v>
      </c>
      <c r="BL129" s="20" t="s">
        <v>175</v>
      </c>
      <c r="BM129" s="20" t="s">
        <v>330</v>
      </c>
    </row>
    <row r="130" s="1" customFormat="1" ht="16.5" customHeight="1">
      <c r="B130" s="44"/>
      <c r="C130" s="217" t="s">
        <v>181</v>
      </c>
      <c r="D130" s="217" t="s">
        <v>151</v>
      </c>
      <c r="E130" s="218" t="s">
        <v>223</v>
      </c>
      <c r="F130" s="219" t="s">
        <v>224</v>
      </c>
      <c r="G130" s="219"/>
      <c r="H130" s="219"/>
      <c r="I130" s="219"/>
      <c r="J130" s="220" t="s">
        <v>210</v>
      </c>
      <c r="K130" s="221">
        <v>5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44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175</v>
      </c>
      <c r="AT130" s="20" t="s">
        <v>151</v>
      </c>
      <c r="AU130" s="20" t="s">
        <v>129</v>
      </c>
      <c r="AY130" s="20" t="s">
        <v>150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129</v>
      </c>
      <c r="BK130" s="140">
        <f>ROUND(L130*K130,2)</f>
        <v>0</v>
      </c>
      <c r="BL130" s="20" t="s">
        <v>175</v>
      </c>
      <c r="BM130" s="20" t="s">
        <v>331</v>
      </c>
    </row>
    <row r="131" s="1" customFormat="1" ht="16.5" customHeight="1">
      <c r="B131" s="44"/>
      <c r="C131" s="232" t="s">
        <v>185</v>
      </c>
      <c r="D131" s="232" t="s">
        <v>202</v>
      </c>
      <c r="E131" s="233" t="s">
        <v>227</v>
      </c>
      <c r="F131" s="234" t="s">
        <v>228</v>
      </c>
      <c r="G131" s="234"/>
      <c r="H131" s="234"/>
      <c r="I131" s="234"/>
      <c r="J131" s="235" t="s">
        <v>210</v>
      </c>
      <c r="K131" s="236">
        <v>5</v>
      </c>
      <c r="L131" s="237">
        <v>0</v>
      </c>
      <c r="M131" s="238"/>
      <c r="N131" s="239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44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205</v>
      </c>
      <c r="AT131" s="20" t="s">
        <v>202</v>
      </c>
      <c r="AU131" s="20" t="s">
        <v>129</v>
      </c>
      <c r="AY131" s="20" t="s">
        <v>150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129</v>
      </c>
      <c r="BK131" s="140">
        <f>ROUND(L131*K131,2)</f>
        <v>0</v>
      </c>
      <c r="BL131" s="20" t="s">
        <v>175</v>
      </c>
      <c r="BM131" s="20" t="s">
        <v>332</v>
      </c>
    </row>
    <row r="132" s="1" customFormat="1" ht="25.5" customHeight="1">
      <c r="B132" s="44"/>
      <c r="C132" s="217" t="s">
        <v>189</v>
      </c>
      <c r="D132" s="217" t="s">
        <v>151</v>
      </c>
      <c r="E132" s="218" t="s">
        <v>238</v>
      </c>
      <c r="F132" s="219" t="s">
        <v>239</v>
      </c>
      <c r="G132" s="219"/>
      <c r="H132" s="219"/>
      <c r="I132" s="219"/>
      <c r="J132" s="220" t="s">
        <v>240</v>
      </c>
      <c r="K132" s="240">
        <v>0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44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175</v>
      </c>
      <c r="AT132" s="20" t="s">
        <v>151</v>
      </c>
      <c r="AU132" s="20" t="s">
        <v>129</v>
      </c>
      <c r="AY132" s="20" t="s">
        <v>150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129</v>
      </c>
      <c r="BK132" s="140">
        <f>ROUND(L132*K132,2)</f>
        <v>0</v>
      </c>
      <c r="BL132" s="20" t="s">
        <v>175</v>
      </c>
      <c r="BM132" s="20" t="s">
        <v>333</v>
      </c>
    </row>
    <row r="133" s="1" customFormat="1" ht="49.92" customHeight="1">
      <c r="B133" s="44"/>
      <c r="C133" s="45"/>
      <c r="D133" s="206" t="s">
        <v>242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241">
        <f>BK133</f>
        <v>0</v>
      </c>
      <c r="O133" s="242"/>
      <c r="P133" s="242"/>
      <c r="Q133" s="242"/>
      <c r="R133" s="46"/>
      <c r="T133" s="188"/>
      <c r="U133" s="45"/>
      <c r="V133" s="45"/>
      <c r="W133" s="45"/>
      <c r="X133" s="45"/>
      <c r="Y133" s="45"/>
      <c r="Z133" s="45"/>
      <c r="AA133" s="98"/>
      <c r="AT133" s="20" t="s">
        <v>76</v>
      </c>
      <c r="AU133" s="20" t="s">
        <v>77</v>
      </c>
      <c r="AY133" s="20" t="s">
        <v>243</v>
      </c>
      <c r="BK133" s="140">
        <f>SUM(BK134:BK135)</f>
        <v>0</v>
      </c>
    </row>
    <row r="134" s="1" customFormat="1" ht="22.32" customHeight="1">
      <c r="B134" s="44"/>
      <c r="C134" s="243" t="s">
        <v>22</v>
      </c>
      <c r="D134" s="243" t="s">
        <v>151</v>
      </c>
      <c r="E134" s="244" t="s">
        <v>22</v>
      </c>
      <c r="F134" s="245" t="s">
        <v>22</v>
      </c>
      <c r="G134" s="245"/>
      <c r="H134" s="245"/>
      <c r="I134" s="245"/>
      <c r="J134" s="246" t="s">
        <v>22</v>
      </c>
      <c r="K134" s="240"/>
      <c r="L134" s="222"/>
      <c r="M134" s="224"/>
      <c r="N134" s="224">
        <f>BK134</f>
        <v>0</v>
      </c>
      <c r="O134" s="224"/>
      <c r="P134" s="224"/>
      <c r="Q134" s="224"/>
      <c r="R134" s="46"/>
      <c r="T134" s="225" t="s">
        <v>22</v>
      </c>
      <c r="U134" s="247" t="s">
        <v>44</v>
      </c>
      <c r="V134" s="45"/>
      <c r="W134" s="45"/>
      <c r="X134" s="45"/>
      <c r="Y134" s="45"/>
      <c r="Z134" s="45"/>
      <c r="AA134" s="98"/>
      <c r="AT134" s="20" t="s">
        <v>243</v>
      </c>
      <c r="AU134" s="20" t="s">
        <v>85</v>
      </c>
      <c r="AY134" s="20" t="s">
        <v>243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129</v>
      </c>
      <c r="BK134" s="140">
        <f>L134*K134</f>
        <v>0</v>
      </c>
    </row>
    <row r="135" s="1" customFormat="1" ht="22.32" customHeight="1">
      <c r="B135" s="44"/>
      <c r="C135" s="243" t="s">
        <v>22</v>
      </c>
      <c r="D135" s="243" t="s">
        <v>151</v>
      </c>
      <c r="E135" s="244" t="s">
        <v>22</v>
      </c>
      <c r="F135" s="245" t="s">
        <v>22</v>
      </c>
      <c r="G135" s="245"/>
      <c r="H135" s="245"/>
      <c r="I135" s="245"/>
      <c r="J135" s="246" t="s">
        <v>22</v>
      </c>
      <c r="K135" s="240"/>
      <c r="L135" s="222"/>
      <c r="M135" s="224"/>
      <c r="N135" s="224">
        <f>BK135</f>
        <v>0</v>
      </c>
      <c r="O135" s="224"/>
      <c r="P135" s="224"/>
      <c r="Q135" s="224"/>
      <c r="R135" s="46"/>
      <c r="T135" s="225" t="s">
        <v>22</v>
      </c>
      <c r="U135" s="247" t="s">
        <v>44</v>
      </c>
      <c r="V135" s="70"/>
      <c r="W135" s="70"/>
      <c r="X135" s="70"/>
      <c r="Y135" s="70"/>
      <c r="Z135" s="70"/>
      <c r="AA135" s="72"/>
      <c r="AT135" s="20" t="s">
        <v>243</v>
      </c>
      <c r="AU135" s="20" t="s">
        <v>85</v>
      </c>
      <c r="AY135" s="20" t="s">
        <v>243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129</v>
      </c>
      <c r="BK135" s="140">
        <f>L135*K135</f>
        <v>0</v>
      </c>
    </row>
    <row r="136" s="1" customFormat="1" ht="6.96" customHeight="1"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5"/>
    </row>
  </sheetData>
  <sheetProtection sheet="1" formatColumns="0" formatRows="0" objects="1" scenarios="1" spinCount="10" saltValue="rvTWaXMRW7I2CmCbNTuht2P3OvW8y7tvh6XDVwOIZkTruPo3AQomaTM7fRYEwcudDcE7pGoxFrBPwtfChhH0IA==" hashValue="jTV2SdyWY60fEi4vZLCtXV5jbiWn6GHHwe79L3AU31nLAstZuT2sa3bJtY6QD5iXaGmTHhaTPH9lZ2k8i9ZQzQ==" algorithmName="SHA-512" password="CC35"/>
  <mergeCells count="107">
    <mergeCell ref="D96:H96"/>
    <mergeCell ref="D95:H95"/>
    <mergeCell ref="D97:H97"/>
    <mergeCell ref="D98:H98"/>
    <mergeCell ref="D99:H9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35:I135"/>
    <mergeCell ref="F132:I132"/>
    <mergeCell ref="F134:I134"/>
    <mergeCell ref="L134:M134"/>
    <mergeCell ref="N134:Q134"/>
    <mergeCell ref="L135:M135"/>
    <mergeCell ref="N135:Q135"/>
    <mergeCell ref="N133:Q133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N97:Q97"/>
    <mergeCell ref="N95:Q95"/>
    <mergeCell ref="N96:Q96"/>
    <mergeCell ref="N98:Q98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L118:M118"/>
    <mergeCell ref="N118:Q118"/>
    <mergeCell ref="F118:I118"/>
    <mergeCell ref="N127:Q127"/>
    <mergeCell ref="N119:Q119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F126:I126"/>
    <mergeCell ref="F128:I128"/>
    <mergeCell ref="L126:M126"/>
    <mergeCell ref="N126:Q126"/>
    <mergeCell ref="F127:I127"/>
    <mergeCell ref="L127:M127"/>
    <mergeCell ref="L128:M128"/>
    <mergeCell ref="N128:Q128"/>
    <mergeCell ref="F129:I129"/>
    <mergeCell ref="F131:I131"/>
    <mergeCell ref="L129:M129"/>
    <mergeCell ref="N129:Q129"/>
    <mergeCell ref="F130:I130"/>
    <mergeCell ref="L130:M130"/>
    <mergeCell ref="N130:Q130"/>
    <mergeCell ref="L131:M131"/>
    <mergeCell ref="N131:Q131"/>
    <mergeCell ref="L132:M132"/>
    <mergeCell ref="N132:Q132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34:D136">
      <formula1>"K, M"</formula1>
    </dataValidation>
    <dataValidation type="list" allowBlank="1" showInputMessage="1" showErrorMessage="1" error="Povoleny jsou hodnoty základní, snížená, zákl. přenesená, sníž. přenesená, nulová." sqref="U134:U13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Fulin-PC\Fulin</dc:creator>
  <cp:lastModifiedBy>Fulin-PC\Fulin</cp:lastModifiedBy>
  <dcterms:created xsi:type="dcterms:W3CDTF">2018-09-20T11:10:10Z</dcterms:created>
  <dcterms:modified xsi:type="dcterms:W3CDTF">2018-09-20T11:10:12Z</dcterms:modified>
</cp:coreProperties>
</file>