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035" windowHeight="8895" activeTab="0"/>
  </bookViews>
  <sheets>
    <sheet name="Fasáda KÚ" sheetId="1" r:id="rId1"/>
    <sheet name="Krycí list rozpočtu" sheetId="2" r:id="rId2"/>
  </sheets>
  <definedNames>
    <definedName name="_xlnm.Print_Titles" localSheetId="0">'Fasáda KÚ'!$1:$12</definedName>
  </definedNames>
  <calcPr fullCalcOnLoad="1"/>
</workbook>
</file>

<file path=xl/sharedStrings.xml><?xml version="1.0" encoding="utf-8"?>
<sst xmlns="http://schemas.openxmlformats.org/spreadsheetml/2006/main" count="318" uniqueCount="156">
  <si>
    <t xml:space="preserve">Zhotovitel:   </t>
  </si>
  <si>
    <t>Č.</t>
  </si>
  <si>
    <t>KCN</t>
  </si>
  <si>
    <t>Kód položky</t>
  </si>
  <si>
    <t>Popis</t>
  </si>
  <si>
    <t>MJ</t>
  </si>
  <si>
    <t>Množství celkem</t>
  </si>
  <si>
    <t>Jednotková cena s DPH</t>
  </si>
  <si>
    <t>Celková cena s DPH</t>
  </si>
  <si>
    <t>Hmotnost</t>
  </si>
  <si>
    <t>Hmotnost celkem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</si>
  <si>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</si>
  <si>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</si>
  <si>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</si>
  <si>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</si>
  <si>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</si>
  <si>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</si>
  <si>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</si>
  <si>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</si>
  <si>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</si>
  <si>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</si>
  <si>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HSV</t>
  </si>
  <si>
    <t xml:space="preserve">Práce a dodávky HSV   </t>
  </si>
  <si>
    <t>m2</t>
  </si>
  <si>
    <t>t</t>
  </si>
  <si>
    <t xml:space="preserve">Úpravy povrchů, podlahy a osazování výplní   </t>
  </si>
  <si>
    <t xml:space="preserve">Ostatní konstrukce a práce-bourání   </t>
  </si>
  <si>
    <t>PSV</t>
  </si>
  <si>
    <t xml:space="preserve">Práce a dodávky PSV   </t>
  </si>
  <si>
    <t>m</t>
  </si>
  <si>
    <t>%</t>
  </si>
  <si>
    <t>783</t>
  </si>
  <si>
    <t xml:space="preserve">Dokončovací práce - nátěry   </t>
  </si>
  <si>
    <t xml:space="preserve">Celkem   </t>
  </si>
  <si>
    <t>Stavba:   Fasáda Krajský úřad Střeočeského kraje</t>
  </si>
  <si>
    <t xml:space="preserve">Datum:   </t>
  </si>
  <si>
    <t xml:space="preserve">Místo:  </t>
  </si>
  <si>
    <t>Objednatel:    Krajský úřad Střeočeského kraje</t>
  </si>
  <si>
    <t xml:space="preserve">Montáž lešení řadového rámového lehkého zatížení do 200 kg/m2 š do 0,9 m v do 25 m   </t>
  </si>
  <si>
    <t xml:space="preserve">Příplatek k lešení řadovému rámovému lehkému š 0,9 m v do 25 m za první a ZKD den použití   </t>
  </si>
  <si>
    <t xml:space="preserve">Demontáž lešení řadového rámového lehkého zatížení do 200 kg/m2 š do 0,9 m v do 25 m   </t>
  </si>
  <si>
    <t>příplatek za bosáže</t>
  </si>
  <si>
    <t>ostění oken šíře 20 cm</t>
  </si>
  <si>
    <t xml:space="preserve">Vápenocementová omítka štuková dvouvrstvá stěn nanášená ručně  do 5% plochy </t>
  </si>
  <si>
    <t>otlučení  nesoudržných omítek do 5 %</t>
  </si>
  <si>
    <t>ks</t>
  </si>
  <si>
    <t>oprava narušených detailů styku ostění a oplechování oken</t>
  </si>
  <si>
    <t>příplatek za římsy</t>
  </si>
  <si>
    <t>dvojnásobný nátěr syntetický oplechování prvků fasády</t>
  </si>
  <si>
    <t>očištění oplechování před nátěrem</t>
  </si>
  <si>
    <t>omytí fasády tlakovou vodou</t>
  </si>
  <si>
    <t>penetrační nátěr</t>
  </si>
  <si>
    <t>krycí silikonový fasádní nátěr dvojnásobný v barvě stávající</t>
  </si>
  <si>
    <t>penetrační nátěr pod otlučené omítky</t>
  </si>
  <si>
    <t>začištění spar po výměně oken</t>
  </si>
  <si>
    <t xml:space="preserve">ochranné folie na okna a dveře </t>
  </si>
  <si>
    <t>odvoz suti na skládku</t>
  </si>
  <si>
    <t>přesun hmot</t>
  </si>
  <si>
    <t>začištění proškrábnutých spár v omítce</t>
  </si>
  <si>
    <t>proškrábnutí spár v omítce</t>
  </si>
  <si>
    <t>dvojnásobný nátěr syntetický ocelových prvků fasády</t>
  </si>
  <si>
    <t>očištění ocelových oken a tyčí na vlajky1</t>
  </si>
  <si>
    <t>očištění mříže M1</t>
  </si>
  <si>
    <t>oprava prejzové  střechy nad arkýřem</t>
  </si>
  <si>
    <t xml:space="preserve">Zpracoval:  </t>
  </si>
  <si>
    <t>Celková cena za všechny objekty</t>
  </si>
  <si>
    <t>XXXXXXXXXXXXXXXXXX</t>
  </si>
  <si>
    <t>Celková cena za všechny objekty bez DPH</t>
  </si>
  <si>
    <t>Uvedené ceny jsou s DPH !!</t>
  </si>
  <si>
    <t>Část: Matoušova</t>
  </si>
  <si>
    <t>Část: V Botanice</t>
  </si>
  <si>
    <t>ROZPOČET S VÝKAZEM VÝMĚR OBJEKT PRESLOVA 334</t>
  </si>
  <si>
    <t>KRYCÍ LIST ROZPOČTU</t>
  </si>
  <si>
    <t>Název stavby</t>
  </si>
  <si>
    <t>Fasáda Krajský úřad Středočeského kraje</t>
  </si>
  <si>
    <t>JKSO</t>
  </si>
  <si>
    <t>803</t>
  </si>
  <si>
    <t>Název objektu</t>
  </si>
  <si>
    <t>Krajský úřad Středočeského kraje část B</t>
  </si>
  <si>
    <t>EČO</t>
  </si>
  <si>
    <t>Místo</t>
  </si>
  <si>
    <t>IČ</t>
  </si>
  <si>
    <t>DIČ</t>
  </si>
  <si>
    <t>Objednatel</t>
  </si>
  <si>
    <t xml:space="preserve"> Středočeský kraj</t>
  </si>
  <si>
    <t>Projektant</t>
  </si>
  <si>
    <t xml:space="preserve">Ing. Roman Marek   </t>
  </si>
  <si>
    <t>Zhotovitel</t>
  </si>
  <si>
    <t xml:space="preserve">   </t>
  </si>
  <si>
    <t>Zpracoval</t>
  </si>
  <si>
    <t>Ing. Roman Marek</t>
  </si>
  <si>
    <t>Rozpočet číslo</t>
  </si>
  <si>
    <t>Dne</t>
  </si>
  <si>
    <t xml:space="preserve">                Měrné a účelové jednotky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</si>
  <si>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</si>
  <si>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</si>
  <si>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</si>
  <si>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</si>
  <si>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</si>
  <si>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</si>
  <si>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</si>
  <si>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Základní rozp. náklady</t>
  </si>
  <si>
    <t>B</t>
  </si>
  <si>
    <t>Doplňkové náklady</t>
  </si>
  <si>
    <t>C</t>
  </si>
  <si>
    <t>Náklady na umístění stavby</t>
  </si>
  <si>
    <t>Dodávky</t>
  </si>
  <si>
    <t>Práce přesčas</t>
  </si>
  <si>
    <t>13</t>
  </si>
  <si>
    <t xml:space="preserve">Zařízení staveniště   </t>
  </si>
  <si>
    <t>Montáž</t>
  </si>
  <si>
    <t>Bez pevné podl.</t>
  </si>
  <si>
    <t>14</t>
  </si>
  <si>
    <t xml:space="preserve">Projektové práce   </t>
  </si>
  <si>
    <t>Kulturní památka</t>
  </si>
  <si>
    <t>15</t>
  </si>
  <si>
    <t xml:space="preserve">Územní vlivy   </t>
  </si>
  <si>
    <t>11</t>
  </si>
  <si>
    <t>16</t>
  </si>
  <si>
    <t xml:space="preserve">Provozní vlivy   </t>
  </si>
  <si>
    <t>"M"</t>
  </si>
  <si>
    <t>17</t>
  </si>
  <si>
    <t xml:space="preserve">Jiné VRN   </t>
  </si>
  <si>
    <t>18</t>
  </si>
  <si>
    <t>VRN z rozpočtu</t>
  </si>
  <si>
    <t>ZRN (ř. 1-6)</t>
  </si>
  <si>
    <t>12</t>
  </si>
  <si>
    <t>DN (ř. 8-11)</t>
  </si>
  <si>
    <t>19</t>
  </si>
  <si>
    <t>VRN (ř. 13-18)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</si>
  <si>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</si>
  <si>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</si>
  <si>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</si>
  <si>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</si>
  <si>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</si>
  <si>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</si>
  <si>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</si>
  <si>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</si>
  <si>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</si>
  <si>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Základ daně</t>
  </si>
  <si>
    <t>DPH celkem</t>
  </si>
  <si>
    <t xml:space="preserve"> snížená</t>
  </si>
  <si>
    <t xml:space="preserve"> základní</t>
  </si>
  <si>
    <t xml:space="preserve"> Režim přenesení daňové povinnosti:</t>
  </si>
  <si>
    <t>Daň odvede zákazník.</t>
  </si>
  <si>
    <t>Cena s DPH</t>
  </si>
  <si>
    <t>E</t>
  </si>
  <si>
    <t>Přípočty a odpočty</t>
  </si>
  <si>
    <t>Dodá zadavatel</t>
  </si>
  <si>
    <t>Klouzavá doložka</t>
  </si>
  <si>
    <t>Zvýhodnění</t>
  </si>
  <si>
    <t xml:space="preserve">            Počet</t>
  </si>
  <si>
    <t>A</t>
  </si>
  <si>
    <t>20</t>
  </si>
  <si>
    <t>* krycí list rozpočtu na druhém listu</t>
  </si>
  <si>
    <t>Část: budova Preslova 334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</si>
</sst>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000;\-#,##0.00000"/>
    <numFmt numFmtId="168" formatCode="#,##0.0000;\-#,##0.0000"/>
    <numFmt numFmtId="169" formatCode="0.000"/>
    <numFmt numFmtId="170" formatCode="#,##0.00_ ;\-#,##0.00\ "/>
    <numFmt numFmtId="171" formatCode="#,##0.000_ ;\-#,##0.000\ "/>
    <numFmt numFmtId="172" formatCode="#,##0.000000;\-#,##0.000000"/>
    <numFmt numFmtId="173" formatCode="[$-405]d\.\ mmmm\ yyyy"/>
    <numFmt numFmtId="174" formatCode="_-* #,##0.000\ _K_č_-;\-* #,##0.000\ _K_č_-;_-* &quot;-&quot;??\ _K_č_-;_-@_-"/>
    <numFmt numFmtId="175" formatCode="###0;\-###0"/>
    <numFmt numFmtId="176" formatCode="0.00%;\-0.00%"/>
    <numFmt numFmtId="177" formatCode="###0.0;\-###0.0"/>
  </numFmts>
  <fonts count="61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9"/>
      <name val="MS Sans Serif"/>
      <family val="0"/>
    </font>
    <font>
      <sz val="8"/>
      <name val="Arial CE"/>
      <family val="0"/>
    </font>
    <font>
      <sz val="7"/>
      <name val="Arial CE"/>
      <family val="0"/>
    </font>
    <font>
      <sz val="9"/>
      <name val="Arial CE"/>
      <family val="0"/>
    </font>
    <font>
      <sz val="9"/>
      <name val="MS Sans Serif"/>
      <family val="0"/>
    </font>
    <font>
      <sz val="8"/>
      <name val="Arial CYR"/>
      <family val="0"/>
    </font>
    <font>
      <sz val="8"/>
      <name val="Arial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63"/>
      <name val="Arial CE"/>
      <family val="0"/>
    </font>
    <font>
      <b/>
      <sz val="11"/>
      <name val="Arial CE"/>
      <family val="0"/>
    </font>
    <font>
      <b/>
      <sz val="8"/>
      <name val="MS Sans Serif"/>
      <family val="2"/>
    </font>
    <font>
      <b/>
      <sz val="10"/>
      <name val="Arial CE"/>
      <family val="0"/>
    </font>
    <font>
      <b/>
      <sz val="10"/>
      <name val="MS Sans Serif"/>
      <family val="2"/>
    </font>
    <font>
      <sz val="10"/>
      <name val="Arial"/>
      <family val="0"/>
    </font>
    <font>
      <b/>
      <sz val="18"/>
      <color indexed="10"/>
      <name val="Arial CE"/>
      <family val="0"/>
    </font>
    <font>
      <b/>
      <sz val="8"/>
      <name val="Arial CE"/>
      <family val="0"/>
    </font>
    <font>
      <sz val="7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4747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/>
      <top/>
      <bottom/>
    </border>
    <border>
      <left/>
      <right/>
      <top style="hair">
        <color indexed="8"/>
      </top>
      <bottom/>
    </border>
    <border>
      <left style="thin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/>
      <top style="thin">
        <color indexed="8"/>
      </top>
      <bottom style="hair">
        <color indexed="8"/>
      </bottom>
    </border>
    <border>
      <left style="hair">
        <color indexed="8"/>
      </left>
      <right style="thin"/>
      <top/>
      <bottom style="hair">
        <color indexed="8"/>
      </bottom>
    </border>
    <border>
      <left style="hair">
        <color indexed="8"/>
      </left>
      <right style="thin"/>
      <top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hair">
        <color indexed="8"/>
      </top>
      <bottom style="thin">
        <color indexed="8"/>
      </bottom>
    </border>
    <border>
      <left/>
      <right style="thin"/>
      <top/>
      <bottom style="hair">
        <color indexed="8"/>
      </bottom>
    </border>
    <border>
      <left/>
      <right style="thin"/>
      <top style="hair">
        <color indexed="8"/>
      </top>
      <bottom/>
    </border>
    <border>
      <left/>
      <right style="thin"/>
      <top style="thin">
        <color indexed="8"/>
      </top>
      <bottom/>
    </border>
    <border>
      <left/>
      <right style="thin"/>
      <top style="medium">
        <color indexed="8"/>
      </top>
      <bottom/>
    </border>
    <border>
      <left/>
      <right style="thin"/>
      <top/>
      <bottom style="medium">
        <color indexed="8"/>
      </bottom>
    </border>
    <border>
      <left/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6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165" fontId="6" fillId="0" borderId="0" xfId="0" applyNumberFormat="1" applyFont="1" applyAlignment="1" applyProtection="1">
      <alignment horizontal="right" vertical="top"/>
      <protection/>
    </xf>
    <xf numFmtId="166" fontId="7" fillId="0" borderId="0" xfId="0" applyNumberFormat="1" applyFont="1" applyAlignment="1">
      <alignment horizontal="right" vertical="top"/>
    </xf>
    <xf numFmtId="167" fontId="6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>
      <alignment horizontal="left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165" fontId="4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7" fontId="4" fillId="0" borderId="10" xfId="0" applyNumberFormat="1" applyFont="1" applyBorder="1" applyAlignment="1">
      <alignment horizontal="right"/>
    </xf>
    <xf numFmtId="0" fontId="12" fillId="0" borderId="0" xfId="0" applyFont="1" applyAlignment="1">
      <alignment horizontal="left" wrapText="1"/>
    </xf>
    <xf numFmtId="16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165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167" fontId="13" fillId="0" borderId="0" xfId="0" applyNumberFormat="1" applyFont="1" applyAlignment="1">
      <alignment horizontal="right"/>
    </xf>
    <xf numFmtId="0" fontId="5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left" vertical="justify" wrapText="1"/>
    </xf>
    <xf numFmtId="0" fontId="4" fillId="0" borderId="10" xfId="0" applyFont="1" applyBorder="1" applyAlignment="1">
      <alignment vertical="center" wrapText="1" readingOrder="1"/>
    </xf>
    <xf numFmtId="0" fontId="4" fillId="0" borderId="0" xfId="0" applyFont="1" applyBorder="1" applyAlignment="1">
      <alignment horizontal="justify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justify" wrapText="1"/>
    </xf>
    <xf numFmtId="0" fontId="4" fillId="0" borderId="14" xfId="0" applyFont="1" applyBorder="1" applyAlignment="1">
      <alignment horizontal="justify"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165" fontId="4" fillId="0" borderId="13" xfId="0" applyNumberFormat="1" applyFont="1" applyBorder="1" applyAlignment="1">
      <alignment horizontal="right"/>
    </xf>
    <xf numFmtId="166" fontId="4" fillId="0" borderId="13" xfId="0" applyNumberFormat="1" applyFont="1" applyBorder="1" applyAlignment="1">
      <alignment horizontal="right"/>
    </xf>
    <xf numFmtId="167" fontId="4" fillId="0" borderId="13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0" fontId="4" fillId="0" borderId="24" xfId="0" applyFont="1" applyBorder="1" applyAlignment="1">
      <alignment horizontal="left" wrapText="1"/>
    </xf>
    <xf numFmtId="0" fontId="0" fillId="0" borderId="25" xfId="0" applyBorder="1" applyAlignment="1">
      <alignment horizontal="left" vertical="top"/>
    </xf>
    <xf numFmtId="165" fontId="4" fillId="0" borderId="24" xfId="0" applyNumberFormat="1" applyFont="1" applyBorder="1" applyAlignment="1">
      <alignment horizontal="right"/>
    </xf>
    <xf numFmtId="166" fontId="4" fillId="0" borderId="24" xfId="0" applyNumberFormat="1" applyFont="1" applyBorder="1" applyAlignment="1">
      <alignment horizontal="right"/>
    </xf>
    <xf numFmtId="167" fontId="4" fillId="0" borderId="24" xfId="0" applyNumberFormat="1" applyFont="1" applyBorder="1" applyAlignment="1">
      <alignment horizontal="right"/>
    </xf>
    <xf numFmtId="165" fontId="4" fillId="0" borderId="26" xfId="0" applyNumberFormat="1" applyFont="1" applyBorder="1" applyAlignment="1">
      <alignment horizontal="right"/>
    </xf>
    <xf numFmtId="0" fontId="2" fillId="18" borderId="0" xfId="0" applyFont="1" applyFill="1" applyAlignment="1" applyProtection="1">
      <alignment horizontal="left"/>
      <protection/>
    </xf>
    <xf numFmtId="0" fontId="6" fillId="18" borderId="0" xfId="0" applyFont="1" applyFill="1" applyAlignment="1" applyProtection="1">
      <alignment horizontal="left"/>
      <protection/>
    </xf>
    <xf numFmtId="0" fontId="4" fillId="0" borderId="10" xfId="0" applyFont="1" applyBorder="1" applyAlignment="1">
      <alignment horizontal="center" vertical="justify"/>
    </xf>
    <xf numFmtId="166" fontId="14" fillId="0" borderId="27" xfId="0" applyNumberFormat="1" applyFont="1" applyBorder="1" applyAlignment="1">
      <alignment horizontal="right" vertical="top"/>
    </xf>
    <xf numFmtId="0" fontId="0" fillId="0" borderId="28" xfId="0" applyBorder="1" applyAlignment="1">
      <alignment horizontal="left" vertical="top" wrapText="1"/>
    </xf>
    <xf numFmtId="167" fontId="0" fillId="0" borderId="29" xfId="0" applyNumberFormat="1" applyBorder="1" applyAlignment="1">
      <alignment horizontal="right" vertical="top"/>
    </xf>
    <xf numFmtId="0" fontId="0" fillId="0" borderId="0" xfId="0" applyBorder="1" applyAlignment="1">
      <alignment horizontal="left" vertical="top" wrapText="1"/>
    </xf>
    <xf numFmtId="166" fontId="0" fillId="0" borderId="0" xfId="0" applyNumberFormat="1" applyBorder="1" applyAlignment="1">
      <alignment horizontal="right" vertical="top"/>
    </xf>
    <xf numFmtId="0" fontId="15" fillId="34" borderId="0" xfId="0" applyFont="1" applyFill="1" applyAlignment="1" applyProtection="1">
      <alignment horizontal="center" vertical="top"/>
      <protection/>
    </xf>
    <xf numFmtId="0" fontId="60" fillId="33" borderId="10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17" fillId="0" borderId="30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9" fillId="0" borderId="30" xfId="0" applyFont="1" applyBorder="1" applyAlignment="1" applyProtection="1">
      <alignment horizontal="left" vertical="center"/>
      <protection/>
    </xf>
    <xf numFmtId="0" fontId="9" fillId="0" borderId="37" xfId="0" applyFont="1" applyBorder="1" applyAlignment="1" applyProtection="1">
      <alignment horizontal="left" vertical="center"/>
      <protection/>
    </xf>
    <xf numFmtId="0" fontId="21" fillId="0" borderId="37" xfId="0" applyFont="1" applyBorder="1" applyAlignment="1" applyProtection="1">
      <alignment horizontal="left" vertical="center"/>
      <protection/>
    </xf>
    <xf numFmtId="0" fontId="9" fillId="0" borderId="38" xfId="0" applyFont="1" applyBorder="1" applyAlignment="1" applyProtection="1">
      <alignment horizontal="left" vertical="center"/>
      <protection/>
    </xf>
    <xf numFmtId="0" fontId="9" fillId="0" borderId="39" xfId="0" applyFont="1" applyBorder="1" applyAlignment="1" applyProtection="1">
      <alignment horizontal="left" vertical="center"/>
      <protection/>
    </xf>
    <xf numFmtId="0" fontId="9" fillId="0" borderId="40" xfId="0" applyFont="1" applyBorder="1" applyAlignment="1" applyProtection="1">
      <alignment horizontal="left" vertical="center"/>
      <protection/>
    </xf>
    <xf numFmtId="175" fontId="17" fillId="0" borderId="41" xfId="0" applyNumberFormat="1" applyFont="1" applyBorder="1" applyAlignment="1" applyProtection="1">
      <alignment horizontal="right" vertical="center"/>
      <protection/>
    </xf>
    <xf numFmtId="164" fontId="22" fillId="0" borderId="42" xfId="0" applyNumberFormat="1" applyFont="1" applyBorder="1" applyAlignment="1" applyProtection="1">
      <alignment horizontal="right" vertical="center"/>
      <protection/>
    </xf>
    <xf numFmtId="166" fontId="22" fillId="0" borderId="43" xfId="0" applyNumberFormat="1" applyFont="1" applyBorder="1" applyAlignment="1" applyProtection="1">
      <alignment horizontal="right" vertical="center"/>
      <protection/>
    </xf>
    <xf numFmtId="175" fontId="17" fillId="0" borderId="42" xfId="0" applyNumberFormat="1" applyFont="1" applyBorder="1" applyAlignment="1" applyProtection="1">
      <alignment horizontal="right" vertical="center"/>
      <protection/>
    </xf>
    <xf numFmtId="175" fontId="17" fillId="0" borderId="43" xfId="0" applyNumberFormat="1" applyFont="1" applyBorder="1" applyAlignment="1" applyProtection="1">
      <alignment horizontal="right" vertical="center"/>
      <protection/>
    </xf>
    <xf numFmtId="175" fontId="22" fillId="0" borderId="41" xfId="0" applyNumberFormat="1" applyFont="1" applyBorder="1" applyAlignment="1" applyProtection="1">
      <alignment horizontal="right" vertical="center"/>
      <protection/>
    </xf>
    <xf numFmtId="164" fontId="22" fillId="0" borderId="30" xfId="0" applyNumberFormat="1" applyFont="1" applyBorder="1" applyAlignment="1" applyProtection="1">
      <alignment horizontal="right" vertical="center"/>
      <protection/>
    </xf>
    <xf numFmtId="0" fontId="21" fillId="0" borderId="37" xfId="0" applyFont="1" applyBorder="1" applyAlignment="1" applyProtection="1">
      <alignment horizontal="left" vertical="center" wrapText="1"/>
      <protection/>
    </xf>
    <xf numFmtId="0" fontId="23" fillId="0" borderId="39" xfId="0" applyFont="1" applyBorder="1" applyAlignment="1" applyProtection="1">
      <alignment horizontal="left" vertical="center"/>
      <protection/>
    </xf>
    <xf numFmtId="0" fontId="21" fillId="0" borderId="40" xfId="0" applyFont="1" applyBorder="1" applyAlignment="1" applyProtection="1">
      <alignment horizontal="left" vertical="center"/>
      <protection/>
    </xf>
    <xf numFmtId="0" fontId="21" fillId="0" borderId="38" xfId="0" applyFont="1" applyBorder="1" applyAlignment="1" applyProtection="1">
      <alignment horizontal="left" vertical="center"/>
      <protection/>
    </xf>
    <xf numFmtId="0" fontId="21" fillId="0" borderId="44" xfId="0" applyFont="1" applyBorder="1" applyAlignment="1" applyProtection="1">
      <alignment horizontal="left" vertical="center"/>
      <protection/>
    </xf>
    <xf numFmtId="0" fontId="23" fillId="0" borderId="45" xfId="0" applyFont="1" applyBorder="1" applyAlignment="1" applyProtection="1">
      <alignment horizontal="left" vertical="center"/>
      <protection/>
    </xf>
    <xf numFmtId="0" fontId="21" fillId="0" borderId="39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4" fillId="0" borderId="46" xfId="0" applyFont="1" applyBorder="1" applyAlignment="1" applyProtection="1">
      <alignment horizontal="left" vertical="center"/>
      <protection/>
    </xf>
    <xf numFmtId="0" fontId="9" fillId="0" borderId="47" xfId="0" applyFont="1" applyBorder="1" applyAlignment="1" applyProtection="1">
      <alignment horizontal="left" vertical="center"/>
      <protection/>
    </xf>
    <xf numFmtId="0" fontId="9" fillId="0" borderId="48" xfId="0" applyFont="1" applyBorder="1" applyAlignment="1" applyProtection="1">
      <alignment horizontal="left" vertical="center"/>
      <protection/>
    </xf>
    <xf numFmtId="166" fontId="22" fillId="0" borderId="49" xfId="0" applyNumberFormat="1" applyFont="1" applyBorder="1" applyAlignment="1" applyProtection="1">
      <alignment horizontal="right" vertical="center"/>
      <protection/>
    </xf>
    <xf numFmtId="0" fontId="9" fillId="0" borderId="50" xfId="0" applyFont="1" applyBorder="1" applyAlignment="1" applyProtection="1">
      <alignment horizontal="left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left" vertical="center"/>
      <protection/>
    </xf>
    <xf numFmtId="0" fontId="9" fillId="0" borderId="52" xfId="0" applyFont="1" applyBorder="1" applyAlignment="1" applyProtection="1">
      <alignment horizontal="left" vertical="center"/>
      <protection/>
    </xf>
    <xf numFmtId="166" fontId="17" fillId="0" borderId="49" xfId="0" applyNumberFormat="1" applyFont="1" applyBorder="1" applyAlignment="1" applyProtection="1">
      <alignment horizontal="right" vertical="center"/>
      <protection/>
    </xf>
    <xf numFmtId="175" fontId="17" fillId="0" borderId="53" xfId="0" applyNumberFormat="1" applyFont="1" applyBorder="1" applyAlignment="1" applyProtection="1">
      <alignment horizontal="right" vertical="center"/>
      <protection/>
    </xf>
    <xf numFmtId="0" fontId="4" fillId="0" borderId="49" xfId="0" applyFont="1" applyBorder="1" applyAlignment="1" applyProtection="1">
      <alignment horizontal="left" vertical="center"/>
      <protection/>
    </xf>
    <xf numFmtId="0" fontId="9" fillId="0" borderId="53" xfId="0" applyFont="1" applyBorder="1" applyAlignment="1" applyProtection="1">
      <alignment horizontal="left" vertical="center"/>
      <protection/>
    </xf>
    <xf numFmtId="176" fontId="4" fillId="0" borderId="48" xfId="0" applyNumberFormat="1" applyFont="1" applyBorder="1" applyAlignment="1" applyProtection="1">
      <alignment horizontal="right" vertical="center"/>
      <protection/>
    </xf>
    <xf numFmtId="166" fontId="22" fillId="0" borderId="54" xfId="0" applyNumberFormat="1" applyFont="1" applyBorder="1" applyAlignment="1" applyProtection="1">
      <alignment horizontal="right" vertical="center"/>
      <protection/>
    </xf>
    <xf numFmtId="0" fontId="9" fillId="0" borderId="55" xfId="0" applyFont="1" applyBorder="1" applyAlignment="1" applyProtection="1">
      <alignment horizontal="left" vertical="center"/>
      <protection/>
    </xf>
    <xf numFmtId="0" fontId="9" fillId="0" borderId="56" xfId="0" applyFont="1" applyBorder="1" applyAlignment="1" applyProtection="1">
      <alignment horizontal="left"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164" fontId="17" fillId="0" borderId="49" xfId="0" applyNumberFormat="1" applyFont="1" applyBorder="1" applyAlignment="1" applyProtection="1">
      <alignment horizontal="right" vertical="center"/>
      <protection/>
    </xf>
    <xf numFmtId="0" fontId="24" fillId="0" borderId="49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/>
      <protection/>
    </xf>
    <xf numFmtId="164" fontId="17" fillId="0" borderId="11" xfId="0" applyNumberFormat="1" applyFont="1" applyBorder="1" applyAlignment="1" applyProtection="1">
      <alignment horizontal="right" vertical="center"/>
      <protection/>
    </xf>
    <xf numFmtId="175" fontId="17" fillId="0" borderId="12" xfId="0" applyNumberFormat="1" applyFont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horizontal="left" vertical="center"/>
      <protection/>
    </xf>
    <xf numFmtId="0" fontId="9" fillId="0" borderId="41" xfId="0" applyFont="1" applyBorder="1" applyAlignment="1" applyProtection="1">
      <alignment horizontal="left" vertical="center"/>
      <protection/>
    </xf>
    <xf numFmtId="0" fontId="9" fillId="0" borderId="42" xfId="0" applyFont="1" applyBorder="1" applyAlignment="1" applyProtection="1">
      <alignment horizontal="left" vertical="center"/>
      <protection/>
    </xf>
    <xf numFmtId="0" fontId="9" fillId="0" borderId="58" xfId="0" applyFont="1" applyBorder="1" applyAlignment="1" applyProtection="1">
      <alignment horizontal="left" vertical="center"/>
      <protection/>
    </xf>
    <xf numFmtId="0" fontId="9" fillId="0" borderId="59" xfId="0" applyFont="1" applyBorder="1" applyAlignment="1" applyProtection="1">
      <alignment horizontal="center" vertical="center"/>
      <protection/>
    </xf>
    <xf numFmtId="166" fontId="22" fillId="0" borderId="37" xfId="0" applyNumberFormat="1" applyFont="1" applyBorder="1" applyAlignment="1" applyProtection="1">
      <alignment horizontal="right" vertical="center"/>
      <protection/>
    </xf>
    <xf numFmtId="175" fontId="22" fillId="0" borderId="30" xfId="0" applyNumberFormat="1" applyFont="1" applyBorder="1" applyAlignment="1" applyProtection="1">
      <alignment horizontal="right" vertical="center"/>
      <protection/>
    </xf>
    <xf numFmtId="0" fontId="24" fillId="0" borderId="56" xfId="0" applyFont="1" applyBorder="1" applyAlignment="1" applyProtection="1">
      <alignment horizontal="left" vertical="center"/>
      <protection/>
    </xf>
    <xf numFmtId="0" fontId="21" fillId="0" borderId="60" xfId="0" applyFont="1" applyBorder="1" applyAlignment="1" applyProtection="1">
      <alignment horizontal="left" vertical="center"/>
      <protection/>
    </xf>
    <xf numFmtId="0" fontId="9" fillId="0" borderId="60" xfId="0" applyFont="1" applyBorder="1" applyAlignment="1" applyProtection="1">
      <alignment horizontal="left" vertical="top"/>
      <protection/>
    </xf>
    <xf numFmtId="0" fontId="15" fillId="0" borderId="39" xfId="0" applyFont="1" applyBorder="1" applyAlignment="1" applyProtection="1">
      <alignment horizontal="left" vertical="center"/>
      <protection/>
    </xf>
    <xf numFmtId="0" fontId="9" fillId="0" borderId="61" xfId="0" applyFont="1" applyBorder="1" applyAlignment="1" applyProtection="1">
      <alignment horizontal="left" vertical="top"/>
      <protection/>
    </xf>
    <xf numFmtId="0" fontId="19" fillId="0" borderId="54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19" fillId="0" borderId="30" xfId="0" applyFont="1" applyBorder="1" applyAlignment="1" applyProtection="1">
      <alignment horizontal="right" vertical="center"/>
      <protection/>
    </xf>
    <xf numFmtId="0" fontId="0" fillId="0" borderId="61" xfId="0" applyFont="1" applyBorder="1" applyAlignment="1">
      <alignment horizontal="left" vertical="top"/>
    </xf>
    <xf numFmtId="0" fontId="4" fillId="0" borderId="46" xfId="0" applyFont="1" applyBorder="1" applyAlignment="1">
      <alignment horizontal="left" vertical="center"/>
    </xf>
    <xf numFmtId="2" fontId="4" fillId="0" borderId="62" xfId="0" applyNumberFormat="1" applyFont="1" applyBorder="1" applyAlignment="1">
      <alignment horizontal="center" vertical="center"/>
    </xf>
    <xf numFmtId="177" fontId="4" fillId="0" borderId="62" xfId="0" applyNumberFormat="1" applyFont="1" applyBorder="1" applyAlignment="1">
      <alignment horizontal="right" vertical="center"/>
    </xf>
    <xf numFmtId="0" fontId="4" fillId="0" borderId="55" xfId="0" applyFont="1" applyBorder="1" applyAlignment="1">
      <alignment horizontal="left" vertical="center"/>
    </xf>
    <xf numFmtId="2" fontId="4" fillId="0" borderId="60" xfId="0" applyNumberFormat="1" applyFont="1" applyBorder="1" applyAlignment="1">
      <alignment horizontal="center" vertical="center"/>
    </xf>
    <xf numFmtId="177" fontId="4" fillId="0" borderId="60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top"/>
    </xf>
    <xf numFmtId="0" fontId="0" fillId="0" borderId="63" xfId="0" applyFont="1" applyBorder="1" applyAlignment="1">
      <alignment horizontal="left" vertical="top"/>
    </xf>
    <xf numFmtId="0" fontId="4" fillId="0" borderId="62" xfId="0" applyFont="1" applyBorder="1" applyAlignment="1">
      <alignment horizontal="left" vertical="top"/>
    </xf>
    <xf numFmtId="0" fontId="4" fillId="0" borderId="64" xfId="0" applyFont="1" applyBorder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right" vertical="top"/>
    </xf>
    <xf numFmtId="2" fontId="4" fillId="0" borderId="0" xfId="0" applyNumberFormat="1" applyFont="1" applyAlignment="1">
      <alignment horizontal="left" vertical="center"/>
    </xf>
    <xf numFmtId="0" fontId="0" fillId="0" borderId="65" xfId="0" applyFont="1" applyBorder="1" applyAlignment="1">
      <alignment horizontal="left" vertical="top"/>
    </xf>
    <xf numFmtId="0" fontId="23" fillId="0" borderId="45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top"/>
    </xf>
    <xf numFmtId="0" fontId="21" fillId="0" borderId="40" xfId="0" applyFont="1" applyBorder="1" applyAlignment="1">
      <alignment horizontal="left" vertical="center"/>
    </xf>
    <xf numFmtId="177" fontId="9" fillId="0" borderId="38" xfId="0" applyNumberFormat="1" applyFont="1" applyBorder="1" applyAlignment="1">
      <alignment horizontal="right" vertical="center"/>
    </xf>
    <xf numFmtId="0" fontId="9" fillId="0" borderId="61" xfId="0" applyFont="1" applyBorder="1" applyAlignment="1">
      <alignment horizontal="left" vertical="top"/>
    </xf>
    <xf numFmtId="0" fontId="9" fillId="0" borderId="55" xfId="0" applyFont="1" applyBorder="1" applyAlignment="1">
      <alignment horizontal="left"/>
    </xf>
    <xf numFmtId="0" fontId="9" fillId="0" borderId="60" xfId="0" applyFont="1" applyBorder="1" applyAlignment="1">
      <alignment horizontal="left" vertical="top"/>
    </xf>
    <xf numFmtId="0" fontId="0" fillId="0" borderId="66" xfId="0" applyFont="1" applyBorder="1" applyAlignment="1">
      <alignment horizontal="left" vertical="top"/>
    </xf>
    <xf numFmtId="0" fontId="9" fillId="0" borderId="67" xfId="0" applyFont="1" applyBorder="1" applyAlignment="1">
      <alignment horizontal="left" vertical="top"/>
    </xf>
    <xf numFmtId="0" fontId="9" fillId="0" borderId="54" xfId="0" applyFont="1" applyBorder="1" applyAlignment="1">
      <alignment horizontal="left"/>
    </xf>
    <xf numFmtId="0" fontId="9" fillId="0" borderId="30" xfId="0" applyFont="1" applyBorder="1" applyAlignment="1">
      <alignment horizontal="left" vertical="top"/>
    </xf>
    <xf numFmtId="0" fontId="9" fillId="0" borderId="68" xfId="0" applyFont="1" applyBorder="1" applyAlignment="1">
      <alignment horizontal="left" vertical="top"/>
    </xf>
    <xf numFmtId="166" fontId="17" fillId="0" borderId="69" xfId="0" applyNumberFormat="1" applyFont="1" applyBorder="1" applyAlignment="1">
      <alignment horizontal="right" vertical="center"/>
    </xf>
    <xf numFmtId="166" fontId="17" fillId="0" borderId="70" xfId="0" applyNumberFormat="1" applyFont="1" applyBorder="1" applyAlignment="1">
      <alignment horizontal="right" vertical="center"/>
    </xf>
    <xf numFmtId="0" fontId="9" fillId="0" borderId="71" xfId="0" applyFont="1" applyBorder="1" applyAlignment="1" applyProtection="1">
      <alignment horizontal="left" vertical="top"/>
      <protection/>
    </xf>
    <xf numFmtId="0" fontId="20" fillId="0" borderId="71" xfId="0" applyFont="1" applyBorder="1" applyAlignment="1" applyProtection="1">
      <alignment horizontal="left" vertical="center"/>
      <protection/>
    </xf>
    <xf numFmtId="0" fontId="5" fillId="0" borderId="71" xfId="0" applyFont="1" applyBorder="1" applyAlignment="1" applyProtection="1">
      <alignment horizontal="left" vertical="center"/>
      <protection/>
    </xf>
    <xf numFmtId="0" fontId="9" fillId="0" borderId="72" xfId="0" applyFont="1" applyBorder="1" applyAlignment="1" applyProtection="1">
      <alignment horizontal="left" vertical="center"/>
      <protection/>
    </xf>
    <xf numFmtId="0" fontId="9" fillId="0" borderId="73" xfId="0" applyFont="1" applyBorder="1" applyAlignment="1" applyProtection="1">
      <alignment horizontal="left" vertical="center"/>
      <protection/>
    </xf>
    <xf numFmtId="0" fontId="9" fillId="0" borderId="68" xfId="0" applyFont="1" applyBorder="1" applyAlignment="1" applyProtection="1">
      <alignment horizontal="left" vertical="center"/>
      <protection/>
    </xf>
    <xf numFmtId="166" fontId="22" fillId="0" borderId="74" xfId="0" applyNumberFormat="1" applyFont="1" applyBorder="1" applyAlignment="1" applyProtection="1">
      <alignment horizontal="right" vertical="center"/>
      <protection/>
    </xf>
    <xf numFmtId="0" fontId="21" fillId="0" borderId="68" xfId="0" applyFont="1" applyBorder="1" applyAlignment="1" applyProtection="1">
      <alignment horizontal="left" vertical="center"/>
      <protection/>
    </xf>
    <xf numFmtId="166" fontId="22" fillId="0" borderId="70" xfId="0" applyNumberFormat="1" applyFont="1" applyBorder="1" applyAlignment="1" applyProtection="1">
      <alignment horizontal="right" vertical="center"/>
      <protection/>
    </xf>
    <xf numFmtId="0" fontId="19" fillId="0" borderId="72" xfId="0" applyFont="1" applyBorder="1" applyAlignment="1" applyProtection="1">
      <alignment horizontal="right" vertical="center"/>
      <protection/>
    </xf>
    <xf numFmtId="166" fontId="4" fillId="0" borderId="75" xfId="0" applyNumberFormat="1" applyFont="1" applyBorder="1" applyAlignment="1">
      <alignment horizontal="right" vertical="center"/>
    </xf>
    <xf numFmtId="0" fontId="4" fillId="0" borderId="76" xfId="0" applyFont="1" applyBorder="1" applyAlignment="1">
      <alignment horizontal="left" vertical="top"/>
    </xf>
    <xf numFmtId="2" fontId="4" fillId="0" borderId="71" xfId="0" applyNumberFormat="1" applyFont="1" applyBorder="1" applyAlignment="1">
      <alignment horizontal="center" vertical="center"/>
    </xf>
    <xf numFmtId="166" fontId="4" fillId="0" borderId="71" xfId="0" applyNumberFormat="1" applyFont="1" applyBorder="1" applyAlignment="1">
      <alignment horizontal="right" vertical="center"/>
    </xf>
    <xf numFmtId="0" fontId="9" fillId="0" borderId="77" xfId="0" applyFont="1" applyBorder="1" applyAlignment="1" applyProtection="1">
      <alignment horizontal="left" vertical="center"/>
      <protection/>
    </xf>
    <xf numFmtId="0" fontId="9" fillId="0" borderId="78" xfId="0" applyFont="1" applyBorder="1" applyAlignment="1" applyProtection="1">
      <alignment horizontal="left" vertical="center"/>
      <protection/>
    </xf>
    <xf numFmtId="0" fontId="9" fillId="0" borderId="71" xfId="0" applyFont="1" applyBorder="1" applyAlignment="1" applyProtection="1">
      <alignment horizontal="left" vertical="center"/>
      <protection/>
    </xf>
    <xf numFmtId="0" fontId="9" fillId="0" borderId="79" xfId="0" applyFont="1" applyBorder="1" applyAlignment="1" applyProtection="1">
      <alignment horizontal="left" vertical="center"/>
      <protection/>
    </xf>
    <xf numFmtId="0" fontId="9" fillId="0" borderId="80" xfId="0" applyFont="1" applyBorder="1" applyAlignment="1" applyProtection="1">
      <alignment horizontal="left" vertical="center"/>
      <protection/>
    </xf>
    <xf numFmtId="0" fontId="17" fillId="0" borderId="61" xfId="0" applyFont="1" applyBorder="1" applyAlignment="1" applyProtection="1">
      <alignment horizontal="left"/>
      <protection/>
    </xf>
    <xf numFmtId="0" fontId="17" fillId="0" borderId="65" xfId="0" applyFont="1" applyBorder="1" applyAlignment="1" applyProtection="1">
      <alignment horizontal="left"/>
      <protection/>
    </xf>
    <xf numFmtId="0" fontId="9" fillId="0" borderId="81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top"/>
      <protection/>
    </xf>
    <xf numFmtId="0" fontId="9" fillId="0" borderId="82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45" xfId="0" applyFont="1" applyBorder="1" applyAlignment="1" applyProtection="1">
      <alignment horizontal="left" vertical="center"/>
      <protection/>
    </xf>
    <xf numFmtId="175" fontId="17" fillId="0" borderId="83" xfId="0" applyNumberFormat="1" applyFont="1" applyBorder="1" applyAlignment="1" applyProtection="1">
      <alignment horizontal="right" vertical="center"/>
      <protection/>
    </xf>
    <xf numFmtId="0" fontId="9" fillId="0" borderId="84" xfId="0" applyFont="1" applyBorder="1" applyAlignment="1" applyProtection="1">
      <alignment horizontal="left" vertical="top"/>
      <protection/>
    </xf>
    <xf numFmtId="0" fontId="0" fillId="0" borderId="33" xfId="0" applyFont="1" applyBorder="1" applyAlignment="1">
      <alignment horizontal="left" vertical="top"/>
    </xf>
    <xf numFmtId="0" fontId="0" fillId="0" borderId="34" xfId="0" applyFont="1" applyBorder="1" applyAlignment="1">
      <alignment horizontal="left" vertical="top"/>
    </xf>
    <xf numFmtId="0" fontId="21" fillId="19" borderId="38" xfId="0" applyFont="1" applyFill="1" applyBorder="1" applyAlignment="1" applyProtection="1">
      <alignment horizontal="left" vertical="center"/>
      <protection/>
    </xf>
    <xf numFmtId="0" fontId="4" fillId="19" borderId="38" xfId="0" applyFont="1" applyFill="1" applyBorder="1" applyAlignment="1" applyProtection="1">
      <alignment horizontal="left" vertical="center"/>
      <protection/>
    </xf>
    <xf numFmtId="166" fontId="22" fillId="19" borderId="70" xfId="0" applyNumberFormat="1" applyFont="1" applyFill="1" applyBorder="1" applyAlignment="1" applyProtection="1">
      <alignment horizontal="right" vertical="center"/>
      <protection/>
    </xf>
    <xf numFmtId="166" fontId="15" fillId="35" borderId="74" xfId="0" applyNumberFormat="1" applyFont="1" applyFill="1" applyBorder="1" applyAlignment="1">
      <alignment horizontal="right" vertical="center"/>
    </xf>
    <xf numFmtId="0" fontId="16" fillId="8" borderId="0" xfId="0" applyFont="1" applyFill="1" applyAlignment="1">
      <alignment horizontal="left" vertical="top" wrapText="1"/>
    </xf>
    <xf numFmtId="0" fontId="16" fillId="36" borderId="14" xfId="0" applyFont="1" applyFill="1" applyBorder="1" applyAlignment="1">
      <alignment horizontal="left" vertical="top" wrapText="1"/>
    </xf>
    <xf numFmtId="0" fontId="3" fillId="19" borderId="85" xfId="0" applyFont="1" applyFill="1" applyBorder="1" applyAlignment="1">
      <alignment horizontal="left" vertical="top" wrapText="1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165" fontId="16" fillId="36" borderId="86" xfId="0" applyNumberFormat="1" applyFont="1" applyFill="1" applyBorder="1" applyAlignment="1">
      <alignment horizontal="center" vertical="top"/>
    </xf>
    <xf numFmtId="165" fontId="16" fillId="36" borderId="87" xfId="0" applyNumberFormat="1" applyFont="1" applyFill="1" applyBorder="1" applyAlignment="1">
      <alignment horizontal="center" vertical="top"/>
    </xf>
    <xf numFmtId="165" fontId="14" fillId="0" borderId="14" xfId="0" applyNumberFormat="1" applyFont="1" applyBorder="1" applyAlignment="1">
      <alignment horizontal="center" vertical="top"/>
    </xf>
    <xf numFmtId="0" fontId="0" fillId="36" borderId="86" xfId="0" applyFont="1" applyFill="1" applyBorder="1" applyAlignment="1">
      <alignment horizontal="center" vertical="top"/>
    </xf>
    <xf numFmtId="0" fontId="0" fillId="36" borderId="25" xfId="0" applyFont="1" applyFill="1" applyBorder="1" applyAlignment="1">
      <alignment horizontal="center" vertical="top"/>
    </xf>
    <xf numFmtId="0" fontId="0" fillId="36" borderId="87" xfId="0" applyFont="1" applyFill="1" applyBorder="1" applyAlignment="1">
      <alignment horizontal="center" vertical="top"/>
    </xf>
    <xf numFmtId="4" fontId="3" fillId="19" borderId="86" xfId="34" applyNumberFormat="1" applyFont="1" applyFill="1" applyBorder="1" applyAlignment="1">
      <alignment horizontal="center" vertical="top" wrapText="1"/>
    </xf>
    <xf numFmtId="4" fontId="3" fillId="19" borderId="25" xfId="34" applyNumberFormat="1" applyFont="1" applyFill="1" applyBorder="1" applyAlignment="1">
      <alignment horizontal="center" vertical="top" wrapText="1"/>
    </xf>
    <xf numFmtId="4" fontId="3" fillId="19" borderId="87" xfId="34" applyNumberFormat="1" applyFont="1" applyFill="1" applyBorder="1" applyAlignment="1">
      <alignment horizontal="center" vertical="top" wrapText="1"/>
    </xf>
    <xf numFmtId="0" fontId="4" fillId="0" borderId="32" xfId="0" applyFont="1" applyBorder="1" applyAlignment="1" applyProtection="1">
      <alignment horizontal="left" vertical="center" wrapText="1"/>
      <protection/>
    </xf>
    <xf numFmtId="0" fontId="4" fillId="0" borderId="88" xfId="0" applyFont="1" applyBorder="1" applyAlignment="1" applyProtection="1">
      <alignment horizontal="left" vertical="center" wrapText="1"/>
      <protection/>
    </xf>
    <xf numFmtId="0" fontId="4" fillId="0" borderId="89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19" fillId="0" borderId="34" xfId="0" applyFont="1" applyBorder="1" applyAlignment="1" applyProtection="1">
      <alignment horizontal="left" vertical="center" wrapText="1"/>
      <protection/>
    </xf>
    <xf numFmtId="0" fontId="19" fillId="0" borderId="66" xfId="0" applyFont="1" applyBorder="1" applyAlignment="1" applyProtection="1">
      <alignment horizontal="left" vertical="center" wrapText="1"/>
      <protection/>
    </xf>
    <xf numFmtId="0" fontId="19" fillId="0" borderId="90" xfId="0" applyFont="1" applyBorder="1" applyAlignment="1" applyProtection="1">
      <alignment horizontal="left" vertical="center" wrapText="1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91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92" xfId="0" applyFont="1" applyBorder="1" applyAlignment="1" applyProtection="1">
      <alignment horizontal="left" vertical="center" wrapText="1"/>
      <protection/>
    </xf>
    <xf numFmtId="0" fontId="9" fillId="0" borderId="34" xfId="0" applyFont="1" applyBorder="1" applyAlignment="1" applyProtection="1">
      <alignment horizontal="left" vertical="center" wrapText="1"/>
      <protection/>
    </xf>
    <xf numFmtId="0" fontId="9" fillId="0" borderId="66" xfId="0" applyFont="1" applyBorder="1" applyAlignment="1" applyProtection="1">
      <alignment horizontal="center" vertical="center"/>
      <protection/>
    </xf>
    <xf numFmtId="0" fontId="9" fillId="0" borderId="90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9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166" fontId="4" fillId="0" borderId="62" xfId="0" applyNumberFormat="1" applyFont="1" applyBorder="1" applyAlignment="1">
      <alignment horizontal="right" vertical="center"/>
    </xf>
    <xf numFmtId="0" fontId="15" fillId="35" borderId="41" xfId="0" applyFont="1" applyFill="1" applyBorder="1" applyAlignment="1">
      <alignment horizontal="center" vertical="center"/>
    </xf>
    <xf numFmtId="166" fontId="4" fillId="0" borderId="60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166" fontId="4" fillId="0" borderId="0" xfId="0" applyNumberFormat="1" applyFont="1" applyAlignment="1">
      <alignment horizontal="right" vertical="center"/>
    </xf>
    <xf numFmtId="0" fontId="4" fillId="0" borderId="55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75" xfId="0" applyFont="1" applyBorder="1" applyAlignment="1">
      <alignment horizontal="left" vertical="center" wrapText="1"/>
    </xf>
    <xf numFmtId="164" fontId="4" fillId="3" borderId="10" xfId="0" applyNumberFormat="1" applyFont="1" applyFill="1" applyBorder="1" applyAlignment="1">
      <alignment horizontal="right"/>
    </xf>
    <xf numFmtId="0" fontId="4" fillId="3" borderId="10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justify" wrapText="1"/>
    </xf>
    <xf numFmtId="165" fontId="4" fillId="3" borderId="10" xfId="0" applyNumberFormat="1" applyFont="1" applyFill="1" applyBorder="1" applyAlignment="1">
      <alignment horizontal="right"/>
    </xf>
    <xf numFmtId="166" fontId="4" fillId="3" borderId="0" xfId="0" applyNumberFormat="1" applyFont="1" applyFill="1" applyBorder="1" applyAlignment="1">
      <alignment horizontal="right"/>
    </xf>
    <xf numFmtId="166" fontId="4" fillId="3" borderId="10" xfId="0" applyNumberFormat="1" applyFont="1" applyFill="1" applyBorder="1" applyAlignment="1">
      <alignment horizontal="right"/>
    </xf>
    <xf numFmtId="167" fontId="4" fillId="3" borderId="10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G19" sqref="G19"/>
    </sheetView>
  </sheetViews>
  <sheetFormatPr defaultColWidth="10.5" defaultRowHeight="12" customHeight="1"/>
  <cols>
    <col min="1" max="1" width="7.33203125" style="2" customWidth="1"/>
    <col min="2" max="2" width="8.33203125" style="3" customWidth="1"/>
    <col min="3" max="3" width="12.83203125" style="3" customWidth="1"/>
    <col min="4" max="4" width="57.66015625" style="3" customWidth="1"/>
    <col min="5" max="5" width="5.16015625" style="3" customWidth="1"/>
    <col min="6" max="6" width="11.16015625" style="4" customWidth="1"/>
    <col min="7" max="7" width="11.66015625" style="5" customWidth="1"/>
    <col min="8" max="8" width="20.16015625" style="5" customWidth="1"/>
    <col min="9" max="9" width="8.16015625" style="6" customWidth="1"/>
    <col min="10" max="10" width="18.16015625" style="4" customWidth="1"/>
    <col min="11" max="16384" width="10.5" style="1" customWidth="1"/>
  </cols>
  <sheetData>
    <row r="1" spans="1:10" s="7" customFormat="1" ht="27.75" customHeight="1">
      <c r="A1" s="221" t="s">
        <v>71</v>
      </c>
      <c r="B1" s="221"/>
      <c r="C1" s="221"/>
      <c r="D1" s="221"/>
      <c r="E1" s="221"/>
      <c r="F1" s="221"/>
      <c r="G1" s="222"/>
      <c r="H1" s="222"/>
      <c r="I1" s="221"/>
      <c r="J1" s="221"/>
    </row>
    <row r="2" spans="1:10" s="7" customFormat="1" ht="12.75" customHeight="1">
      <c r="A2" s="8" t="s">
        <v>34</v>
      </c>
      <c r="B2" s="12"/>
      <c r="C2" s="12"/>
      <c r="D2" s="12"/>
      <c r="E2" s="12"/>
      <c r="F2" s="12"/>
      <c r="G2" s="12"/>
      <c r="H2" s="9"/>
      <c r="I2" s="8"/>
      <c r="J2" s="8"/>
    </row>
    <row r="3" spans="1:10" s="7" customFormat="1" ht="12.75" customHeight="1">
      <c r="A3" s="73" t="s">
        <v>155</v>
      </c>
      <c r="B3" s="74"/>
      <c r="C3" s="74"/>
      <c r="D3" s="12"/>
      <c r="E3" s="12"/>
      <c r="F3" s="12"/>
      <c r="G3" s="12"/>
      <c r="H3" s="9"/>
      <c r="I3" s="8"/>
      <c r="J3" s="8"/>
    </row>
    <row r="4" spans="1:10" s="7" customFormat="1" ht="13.5" customHeight="1">
      <c r="A4" s="10"/>
      <c r="B4" s="10"/>
      <c r="C4" s="40"/>
      <c r="D4" s="81" t="s">
        <v>68</v>
      </c>
      <c r="E4" s="40"/>
      <c r="F4" s="40"/>
      <c r="G4" s="40"/>
      <c r="H4" s="9"/>
      <c r="I4" s="8"/>
      <c r="J4" s="8"/>
    </row>
    <row r="5" spans="1:10" s="7" customFormat="1" ht="6.75" customHeight="1">
      <c r="A5" s="40"/>
      <c r="B5" s="40"/>
      <c r="C5" s="40"/>
      <c r="D5" s="40"/>
      <c r="E5" s="40"/>
      <c r="F5" s="40"/>
      <c r="G5" s="40"/>
      <c r="H5" s="1"/>
      <c r="I5" s="11"/>
      <c r="J5" s="11"/>
    </row>
    <row r="6" spans="1:10" s="7" customFormat="1" ht="12.75" customHeight="1">
      <c r="A6" s="12" t="s">
        <v>37</v>
      </c>
      <c r="B6" s="41"/>
      <c r="C6" s="41"/>
      <c r="D6" s="41"/>
      <c r="E6" s="41"/>
      <c r="F6" s="41"/>
      <c r="G6" s="41"/>
      <c r="H6" s="14"/>
      <c r="I6" s="15"/>
      <c r="J6" s="13"/>
    </row>
    <row r="7" spans="1:10" s="7" customFormat="1" ht="12.75" customHeight="1">
      <c r="A7" s="12" t="s">
        <v>0</v>
      </c>
      <c r="B7" s="41"/>
      <c r="C7" s="41"/>
      <c r="D7" s="41"/>
      <c r="E7" s="41"/>
      <c r="F7" s="12" t="s">
        <v>64</v>
      </c>
      <c r="G7" s="41"/>
      <c r="H7" s="16"/>
      <c r="I7" s="15"/>
      <c r="J7" s="13"/>
    </row>
    <row r="8" spans="1:10" s="7" customFormat="1" ht="12.75" customHeight="1">
      <c r="A8" s="12" t="s">
        <v>36</v>
      </c>
      <c r="B8" s="41"/>
      <c r="C8" s="41"/>
      <c r="D8" s="41"/>
      <c r="E8" s="41"/>
      <c r="F8" s="12" t="s">
        <v>35</v>
      </c>
      <c r="G8" s="41"/>
      <c r="H8" s="16"/>
      <c r="I8" s="15"/>
      <c r="J8" s="13"/>
    </row>
    <row r="9" spans="1:10" s="7" customFormat="1" ht="6.75" customHeight="1">
      <c r="A9" s="11"/>
      <c r="B9" s="11"/>
      <c r="C9" s="11"/>
      <c r="D9" s="11"/>
      <c r="E9" s="11"/>
      <c r="F9" s="11"/>
      <c r="G9" s="1"/>
      <c r="H9" s="1"/>
      <c r="I9" s="11"/>
      <c r="J9" s="11"/>
    </row>
    <row r="10" spans="1:10" s="7" customFormat="1" ht="24" customHeight="1">
      <c r="A10" s="17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82" t="s">
        <v>7</v>
      </c>
      <c r="H10" s="82" t="s">
        <v>8</v>
      </c>
      <c r="I10" s="17" t="s">
        <v>9</v>
      </c>
      <c r="J10" s="17" t="s">
        <v>10</v>
      </c>
    </row>
    <row r="11" spans="1:10" s="7" customFormat="1" ht="12.75" customHeight="1" hidden="1">
      <c r="A11" s="17" t="s">
        <v>11</v>
      </c>
      <c r="B11" s="17" t="s">
        <v>12</v>
      </c>
      <c r="C11" s="17" t="s">
        <v>13</v>
      </c>
      <c r="D11" s="17" t="s">
        <v>14</v>
      </c>
      <c r="E11" s="17" t="s">
        <v>15</v>
      </c>
      <c r="F11" s="17" t="s">
        <v>16</v>
      </c>
      <c r="G11" s="18" t="s">
        <v>17</v>
      </c>
      <c r="H11" s="18" t="s">
        <v>18</v>
      </c>
      <c r="I11" s="17" t="s">
        <v>19</v>
      </c>
      <c r="J11" s="17" t="s">
        <v>20</v>
      </c>
    </row>
    <row r="12" spans="1:10" s="7" customFormat="1" ht="6" customHeight="1">
      <c r="A12" s="11"/>
      <c r="B12" s="11"/>
      <c r="C12" s="11"/>
      <c r="D12" s="11"/>
      <c r="E12" s="11"/>
      <c r="F12" s="11"/>
      <c r="G12" s="1"/>
      <c r="H12" s="1"/>
      <c r="I12" s="11"/>
      <c r="J12" s="11"/>
    </row>
    <row r="13" spans="1:10" s="7" customFormat="1" ht="30.75" customHeight="1">
      <c r="A13" s="19"/>
      <c r="B13" s="20"/>
      <c r="C13" s="20" t="s">
        <v>21</v>
      </c>
      <c r="D13" s="20" t="s">
        <v>22</v>
      </c>
      <c r="E13" s="20"/>
      <c r="F13" s="21"/>
      <c r="G13" s="22"/>
      <c r="H13" s="22"/>
      <c r="I13" s="23"/>
      <c r="J13" s="21">
        <f>J14+J24</f>
        <v>0</v>
      </c>
    </row>
    <row r="14" spans="1:10" s="7" customFormat="1" ht="24" customHeight="1">
      <c r="A14" s="24"/>
      <c r="B14" s="25"/>
      <c r="C14" s="25" t="s">
        <v>16</v>
      </c>
      <c r="D14" s="25" t="s">
        <v>25</v>
      </c>
      <c r="E14" s="25"/>
      <c r="F14" s="26"/>
      <c r="G14" s="27"/>
      <c r="H14" s="27"/>
      <c r="I14" s="28"/>
      <c r="J14" s="26">
        <f>H15+H16+H17+H18+H19+H20+H21+H22+H23</f>
        <v>0</v>
      </c>
    </row>
    <row r="15" spans="1:10" s="7" customFormat="1" ht="24.75" customHeight="1">
      <c r="A15" s="29">
        <v>1</v>
      </c>
      <c r="B15" s="30"/>
      <c r="C15" s="30"/>
      <c r="D15" s="42" t="s">
        <v>43</v>
      </c>
      <c r="E15" s="30" t="s">
        <v>23</v>
      </c>
      <c r="F15" s="31">
        <f>(1934.7-3.9*36--3.3*12-3.15*12-67.5-0.9*2.5*2-2.5*2.07-0.75*3-2.29*6)*0.05</f>
        <v>85.14675</v>
      </c>
      <c r="G15" s="32">
        <v>0</v>
      </c>
      <c r="H15" s="32">
        <f>F15*G15</f>
        <v>0</v>
      </c>
      <c r="I15" s="31">
        <v>0</v>
      </c>
      <c r="J15" s="31">
        <v>0</v>
      </c>
    </row>
    <row r="16" spans="1:10" s="7" customFormat="1" ht="15" customHeight="1">
      <c r="A16" s="29">
        <v>2</v>
      </c>
      <c r="B16" s="30"/>
      <c r="C16" s="30"/>
      <c r="D16" s="30" t="s">
        <v>41</v>
      </c>
      <c r="E16" s="30" t="s">
        <v>23</v>
      </c>
      <c r="F16" s="31">
        <f>(25.2+14.2*2+15.8*2+8.55*5*2)*0.05</f>
        <v>8.535</v>
      </c>
      <c r="G16" s="32">
        <v>0</v>
      </c>
      <c r="H16" s="32">
        <f aca="true" t="shared" si="0" ref="H16:H22">F16*G16</f>
        <v>0</v>
      </c>
      <c r="I16" s="33">
        <v>0</v>
      </c>
      <c r="J16" s="31">
        <v>0</v>
      </c>
    </row>
    <row r="17" spans="1:10" s="7" customFormat="1" ht="15" customHeight="1">
      <c r="A17" s="29">
        <v>3</v>
      </c>
      <c r="B17" s="30"/>
      <c r="C17" s="30"/>
      <c r="D17" s="30" t="s">
        <v>42</v>
      </c>
      <c r="E17" s="30" t="s">
        <v>29</v>
      </c>
      <c r="F17" s="31">
        <f>6.7*128+5.9*24+5.7*24+4.5*4+2+14.3*4+2+2.5*15+5.1*9</f>
        <v>1298.6000000000001</v>
      </c>
      <c r="G17" s="32">
        <v>0</v>
      </c>
      <c r="H17" s="32">
        <f t="shared" si="0"/>
        <v>0</v>
      </c>
      <c r="I17" s="33">
        <v>0</v>
      </c>
      <c r="J17" s="31">
        <v>0</v>
      </c>
    </row>
    <row r="18" spans="1:10" s="7" customFormat="1" ht="15" customHeight="1">
      <c r="A18" s="29">
        <v>4</v>
      </c>
      <c r="B18" s="30"/>
      <c r="C18" s="30"/>
      <c r="D18" s="44" t="s">
        <v>47</v>
      </c>
      <c r="E18" s="30" t="s">
        <v>23</v>
      </c>
      <c r="F18" s="31">
        <f>35.7*4*2+8.4*3</f>
        <v>310.8</v>
      </c>
      <c r="G18" s="32">
        <v>0</v>
      </c>
      <c r="H18" s="32">
        <f t="shared" si="0"/>
        <v>0</v>
      </c>
      <c r="I18" s="33">
        <v>0</v>
      </c>
      <c r="J18" s="31">
        <v>0</v>
      </c>
    </row>
    <row r="19" spans="1:10" s="7" customFormat="1" ht="15" customHeight="1">
      <c r="A19" s="259">
        <v>5</v>
      </c>
      <c r="B19" s="260"/>
      <c r="C19" s="260"/>
      <c r="D19" s="261" t="s">
        <v>46</v>
      </c>
      <c r="E19" s="260" t="s">
        <v>45</v>
      </c>
      <c r="F19" s="262">
        <v>130</v>
      </c>
      <c r="G19" s="263">
        <v>0</v>
      </c>
      <c r="H19" s="264">
        <f>G19*F19</f>
        <v>0</v>
      </c>
      <c r="I19" s="265">
        <v>0</v>
      </c>
      <c r="J19" s="262">
        <v>0</v>
      </c>
    </row>
    <row r="20" spans="1:10" s="7" customFormat="1" ht="15" customHeight="1">
      <c r="A20" s="259">
        <v>6</v>
      </c>
      <c r="B20" s="260"/>
      <c r="C20" s="260"/>
      <c r="D20" s="260" t="s">
        <v>53</v>
      </c>
      <c r="E20" s="260" t="s">
        <v>23</v>
      </c>
      <c r="F20" s="262">
        <f>F15</f>
        <v>85.14675</v>
      </c>
      <c r="G20" s="264">
        <v>0</v>
      </c>
      <c r="H20" s="264">
        <f>F20*G20</f>
        <v>0</v>
      </c>
      <c r="I20" s="265">
        <v>0</v>
      </c>
      <c r="J20" s="262">
        <v>0</v>
      </c>
    </row>
    <row r="21" spans="1:10" s="7" customFormat="1" ht="15" customHeight="1">
      <c r="A21" s="29">
        <v>7</v>
      </c>
      <c r="B21" s="30"/>
      <c r="C21" s="30"/>
      <c r="D21" s="30" t="s">
        <v>54</v>
      </c>
      <c r="E21" s="30" t="s">
        <v>29</v>
      </c>
      <c r="F21" s="31">
        <f>6.7*128+5.9*24+5.7*24</f>
        <v>1136</v>
      </c>
      <c r="G21" s="32">
        <v>0</v>
      </c>
      <c r="H21" s="32">
        <f t="shared" si="0"/>
        <v>0</v>
      </c>
      <c r="I21" s="33">
        <v>0</v>
      </c>
      <c r="J21" s="31">
        <v>0</v>
      </c>
    </row>
    <row r="22" spans="1:10" s="7" customFormat="1" ht="15" customHeight="1">
      <c r="A22" s="29">
        <v>8</v>
      </c>
      <c r="B22" s="30"/>
      <c r="C22" s="30"/>
      <c r="D22" s="30" t="s">
        <v>58</v>
      </c>
      <c r="E22" s="30" t="s">
        <v>29</v>
      </c>
      <c r="F22" s="31">
        <f>77.1*15</f>
        <v>1156.5</v>
      </c>
      <c r="G22" s="32">
        <v>0</v>
      </c>
      <c r="H22" s="32">
        <f t="shared" si="0"/>
        <v>0</v>
      </c>
      <c r="I22" s="33">
        <v>0</v>
      </c>
      <c r="J22" s="33">
        <v>0</v>
      </c>
    </row>
    <row r="23" spans="1:10" s="7" customFormat="1" ht="15" customHeight="1">
      <c r="A23" s="29">
        <v>9</v>
      </c>
      <c r="B23" s="30"/>
      <c r="C23" s="30"/>
      <c r="D23" s="30" t="s">
        <v>57</v>
      </c>
      <c r="E23" s="30" t="s">
        <v>30</v>
      </c>
      <c r="F23" s="31">
        <v>3</v>
      </c>
      <c r="G23" s="32">
        <v>0</v>
      </c>
      <c r="H23" s="32">
        <f>F23*G23</f>
        <v>0</v>
      </c>
      <c r="I23" s="33">
        <v>0</v>
      </c>
      <c r="J23" s="31">
        <v>0</v>
      </c>
    </row>
    <row r="24" spans="1:10" s="7" customFormat="1" ht="15" customHeight="1">
      <c r="A24" s="24"/>
      <c r="B24" s="25"/>
      <c r="C24" s="25" t="s">
        <v>19</v>
      </c>
      <c r="D24" s="25" t="s">
        <v>26</v>
      </c>
      <c r="E24" s="25"/>
      <c r="F24" s="26"/>
      <c r="G24" s="27"/>
      <c r="H24" s="27"/>
      <c r="I24" s="28"/>
      <c r="J24" s="26">
        <f>H25+H26+H27+H28+H29+H30+H31</f>
        <v>0</v>
      </c>
    </row>
    <row r="25" spans="1:10" s="7" customFormat="1" ht="24" customHeight="1">
      <c r="A25" s="29">
        <v>10</v>
      </c>
      <c r="B25" s="30"/>
      <c r="C25" s="30"/>
      <c r="D25" s="45" t="s">
        <v>38</v>
      </c>
      <c r="E25" s="30" t="s">
        <v>23</v>
      </c>
      <c r="F25" s="31">
        <v>1934.7</v>
      </c>
      <c r="G25" s="32">
        <v>0</v>
      </c>
      <c r="H25" s="32">
        <f aca="true" t="shared" si="1" ref="H25:H30">F25*G25</f>
        <v>0</v>
      </c>
      <c r="I25" s="33">
        <v>0</v>
      </c>
      <c r="J25" s="31">
        <v>0</v>
      </c>
    </row>
    <row r="26" spans="1:10" s="7" customFormat="1" ht="26.25" customHeight="1">
      <c r="A26" s="29">
        <v>11</v>
      </c>
      <c r="B26" s="30"/>
      <c r="C26" s="30"/>
      <c r="D26" s="44" t="s">
        <v>39</v>
      </c>
      <c r="E26" s="30" t="s">
        <v>23</v>
      </c>
      <c r="F26" s="31">
        <f>F25</f>
        <v>1934.7</v>
      </c>
      <c r="G26" s="32">
        <v>0</v>
      </c>
      <c r="H26" s="32">
        <f t="shared" si="1"/>
        <v>0</v>
      </c>
      <c r="I26" s="33">
        <v>0</v>
      </c>
      <c r="J26" s="31">
        <v>0</v>
      </c>
    </row>
    <row r="27" spans="1:10" s="7" customFormat="1" ht="24.75" customHeight="1">
      <c r="A27" s="29">
        <v>12</v>
      </c>
      <c r="B27" s="30"/>
      <c r="C27" s="30"/>
      <c r="D27" s="43" t="s">
        <v>40</v>
      </c>
      <c r="E27" s="30" t="s">
        <v>23</v>
      </c>
      <c r="F27" s="31">
        <f>F25</f>
        <v>1934.7</v>
      </c>
      <c r="G27" s="32">
        <v>0</v>
      </c>
      <c r="H27" s="32">
        <f t="shared" si="1"/>
        <v>0</v>
      </c>
      <c r="I27" s="33">
        <v>0</v>
      </c>
      <c r="J27" s="31">
        <v>0</v>
      </c>
    </row>
    <row r="28" spans="1:10" s="7" customFormat="1" ht="24" customHeight="1">
      <c r="A28" s="29">
        <v>13</v>
      </c>
      <c r="B28" s="30"/>
      <c r="C28" s="30"/>
      <c r="D28" s="49" t="s">
        <v>44</v>
      </c>
      <c r="E28" s="30" t="s">
        <v>23</v>
      </c>
      <c r="F28" s="31">
        <f>F15</f>
        <v>85.14675</v>
      </c>
      <c r="G28" s="32">
        <v>0</v>
      </c>
      <c r="H28" s="32">
        <f t="shared" si="1"/>
        <v>0</v>
      </c>
      <c r="I28" s="33">
        <v>0</v>
      </c>
      <c r="J28" s="31">
        <v>0</v>
      </c>
    </row>
    <row r="29" spans="1:10" s="7" customFormat="1" ht="24" customHeight="1">
      <c r="A29" s="29">
        <v>14</v>
      </c>
      <c r="B29" s="30"/>
      <c r="C29" s="47"/>
      <c r="D29" s="50" t="s">
        <v>59</v>
      </c>
      <c r="E29" s="48" t="s">
        <v>29</v>
      </c>
      <c r="F29" s="31">
        <f>F22</f>
        <v>1156.5</v>
      </c>
      <c r="G29" s="32">
        <v>0</v>
      </c>
      <c r="H29" s="32">
        <f t="shared" si="1"/>
        <v>0</v>
      </c>
      <c r="I29" s="33">
        <v>0</v>
      </c>
      <c r="J29" s="33">
        <v>0</v>
      </c>
    </row>
    <row r="30" spans="1:10" s="7" customFormat="1" ht="24" customHeight="1">
      <c r="A30" s="29">
        <v>15</v>
      </c>
      <c r="B30" s="30"/>
      <c r="C30" s="30"/>
      <c r="D30" s="46" t="s">
        <v>56</v>
      </c>
      <c r="E30" s="30" t="s">
        <v>24</v>
      </c>
      <c r="F30" s="31">
        <f>F28*0.02*1.8+0.5</f>
        <v>3.5652830000000004</v>
      </c>
      <c r="G30" s="32">
        <v>0</v>
      </c>
      <c r="H30" s="32">
        <f t="shared" si="1"/>
        <v>0</v>
      </c>
      <c r="I30" s="33">
        <v>0</v>
      </c>
      <c r="J30" s="31">
        <v>0</v>
      </c>
    </row>
    <row r="31" spans="1:10" s="7" customFormat="1" ht="24" customHeight="1">
      <c r="A31" s="29">
        <v>16</v>
      </c>
      <c r="B31" s="30"/>
      <c r="C31" s="30"/>
      <c r="D31" s="30" t="s">
        <v>57</v>
      </c>
      <c r="E31" s="30" t="s">
        <v>30</v>
      </c>
      <c r="F31" s="31">
        <v>3</v>
      </c>
      <c r="G31" s="32">
        <v>0</v>
      </c>
      <c r="H31" s="32">
        <f>F31*G31</f>
        <v>0</v>
      </c>
      <c r="I31" s="33">
        <v>0</v>
      </c>
      <c r="J31" s="31">
        <v>0</v>
      </c>
    </row>
    <row r="32" spans="3:10" s="7" customFormat="1" ht="15" customHeight="1">
      <c r="C32" s="20" t="s">
        <v>27</v>
      </c>
      <c r="D32" s="20" t="s">
        <v>28</v>
      </c>
      <c r="E32" s="20"/>
      <c r="F32" s="21"/>
      <c r="G32" s="22"/>
      <c r="H32" s="22"/>
      <c r="I32" s="23"/>
      <c r="J32" s="22">
        <f>J33</f>
        <v>0</v>
      </c>
    </row>
    <row r="33" spans="1:10" s="7" customFormat="1" ht="24" customHeight="1">
      <c r="A33" s="24"/>
      <c r="B33" s="25"/>
      <c r="C33" s="25" t="s">
        <v>31</v>
      </c>
      <c r="D33" s="25" t="s">
        <v>32</v>
      </c>
      <c r="E33" s="25"/>
      <c r="F33" s="26"/>
      <c r="G33" s="27"/>
      <c r="H33" s="27"/>
      <c r="I33" s="28"/>
      <c r="J33" s="26">
        <f>H34+H35+H36+H37+H38+H39+H40+H41+H42</f>
        <v>0</v>
      </c>
    </row>
    <row r="34" spans="1:10" s="7" customFormat="1" ht="13.5" customHeight="1">
      <c r="A34" s="29">
        <v>17</v>
      </c>
      <c r="B34" s="30"/>
      <c r="C34" s="30"/>
      <c r="D34" s="30" t="s">
        <v>48</v>
      </c>
      <c r="E34" s="30" t="s">
        <v>23</v>
      </c>
      <c r="F34" s="31">
        <f>2*(35.6*(0.5+1.5+0.2)+0.4*35.6+17.7*0.5+1.5*0.2*60)+28.2+8.4*0.4+10.4*0.4+1.5*0.2*3</f>
        <v>275.44</v>
      </c>
      <c r="G34" s="32">
        <v>0</v>
      </c>
      <c r="H34" s="32">
        <f aca="true" t="shared" si="2" ref="H34:H41">F34*G34</f>
        <v>0</v>
      </c>
      <c r="I34" s="33">
        <v>0</v>
      </c>
      <c r="J34" s="31">
        <v>0</v>
      </c>
    </row>
    <row r="35" spans="1:10" s="7" customFormat="1" ht="13.5" customHeight="1">
      <c r="A35" s="29">
        <v>18</v>
      </c>
      <c r="B35" s="30"/>
      <c r="C35" s="30"/>
      <c r="D35" s="34" t="s">
        <v>49</v>
      </c>
      <c r="E35" s="30" t="s">
        <v>23</v>
      </c>
      <c r="F35" s="31">
        <f>F34</f>
        <v>275.44</v>
      </c>
      <c r="G35" s="32">
        <v>0</v>
      </c>
      <c r="H35" s="32">
        <f t="shared" si="2"/>
        <v>0</v>
      </c>
      <c r="I35" s="33">
        <v>0</v>
      </c>
      <c r="J35" s="31">
        <v>0</v>
      </c>
    </row>
    <row r="36" spans="1:10" s="7" customFormat="1" ht="13.5" customHeight="1">
      <c r="A36" s="29">
        <v>19</v>
      </c>
      <c r="B36" s="30"/>
      <c r="C36" s="30"/>
      <c r="D36" s="51" t="s">
        <v>50</v>
      </c>
      <c r="E36" s="30" t="s">
        <v>23</v>
      </c>
      <c r="F36" s="31">
        <f>(1934.7-3.9*36--3.3*12-3.15*12-67.5-0.9*2.5*2-2.5*2.07-0.75*3-2.29*6)</f>
        <v>1702.935</v>
      </c>
      <c r="G36" s="32">
        <v>0</v>
      </c>
      <c r="H36" s="32">
        <f t="shared" si="2"/>
        <v>0</v>
      </c>
      <c r="I36" s="33">
        <v>0</v>
      </c>
      <c r="J36" s="31">
        <v>0</v>
      </c>
    </row>
    <row r="37" spans="1:10" s="7" customFormat="1" ht="13.5" customHeight="1">
      <c r="A37" s="29">
        <v>20</v>
      </c>
      <c r="B37" s="30"/>
      <c r="C37" s="47"/>
      <c r="D37" s="53" t="s">
        <v>51</v>
      </c>
      <c r="E37" s="48" t="s">
        <v>23</v>
      </c>
      <c r="F37" s="31">
        <f>F36</f>
        <v>1702.935</v>
      </c>
      <c r="G37" s="32">
        <v>0</v>
      </c>
      <c r="H37" s="32">
        <f t="shared" si="2"/>
        <v>0</v>
      </c>
      <c r="I37" s="33">
        <v>0</v>
      </c>
      <c r="J37" s="31">
        <v>0</v>
      </c>
    </row>
    <row r="38" spans="1:10" s="7" customFormat="1" ht="13.5" customHeight="1">
      <c r="A38" s="29">
        <v>21</v>
      </c>
      <c r="B38" s="30"/>
      <c r="C38" s="47"/>
      <c r="D38" s="54" t="s">
        <v>52</v>
      </c>
      <c r="E38" s="48" t="s">
        <v>23</v>
      </c>
      <c r="F38" s="31">
        <f>F36</f>
        <v>1702.935</v>
      </c>
      <c r="G38" s="32">
        <v>0</v>
      </c>
      <c r="H38" s="32">
        <f t="shared" si="2"/>
        <v>0</v>
      </c>
      <c r="I38" s="33">
        <v>0</v>
      </c>
      <c r="J38" s="31">
        <v>0</v>
      </c>
    </row>
    <row r="39" spans="1:10" s="7" customFormat="1" ht="13.5" customHeight="1">
      <c r="A39" s="29">
        <v>22</v>
      </c>
      <c r="B39" s="30"/>
      <c r="C39" s="47"/>
      <c r="D39" s="55" t="s">
        <v>61</v>
      </c>
      <c r="E39" s="48" t="s">
        <v>23</v>
      </c>
      <c r="F39" s="31">
        <f>65*0.2+8.1*0.2*2</f>
        <v>16.240000000000002</v>
      </c>
      <c r="G39" s="32">
        <v>0</v>
      </c>
      <c r="H39" s="32">
        <f t="shared" si="2"/>
        <v>0</v>
      </c>
      <c r="I39" s="33">
        <v>0</v>
      </c>
      <c r="J39" s="33">
        <v>0</v>
      </c>
    </row>
    <row r="40" spans="1:10" s="7" customFormat="1" ht="13.5" customHeight="1">
      <c r="A40" s="29">
        <v>23</v>
      </c>
      <c r="B40" s="30"/>
      <c r="C40" s="47"/>
      <c r="D40" s="30" t="s">
        <v>60</v>
      </c>
      <c r="E40" s="48" t="s">
        <v>23</v>
      </c>
      <c r="F40" s="31">
        <f>F39</f>
        <v>16.240000000000002</v>
      </c>
      <c r="G40" s="32">
        <v>0</v>
      </c>
      <c r="H40" s="32">
        <f t="shared" si="2"/>
        <v>0</v>
      </c>
      <c r="I40" s="33">
        <v>0</v>
      </c>
      <c r="J40" s="33">
        <v>0</v>
      </c>
    </row>
    <row r="41" spans="1:10" s="7" customFormat="1" ht="13.5" customHeight="1">
      <c r="A41" s="29">
        <v>24</v>
      </c>
      <c r="B41" s="30"/>
      <c r="C41" s="47"/>
      <c r="D41" s="56" t="s">
        <v>55</v>
      </c>
      <c r="E41" s="48" t="s">
        <v>23</v>
      </c>
      <c r="F41" s="31">
        <f>(-3.9*36--3.3*12-3.15*12-67.5-0.9*2.5*2-2.5*2.07-0.75*3-2.29*6)*(-1)</f>
        <v>231.76500000000004</v>
      </c>
      <c r="G41" s="32">
        <v>0</v>
      </c>
      <c r="H41" s="32">
        <f t="shared" si="2"/>
        <v>0</v>
      </c>
      <c r="I41" s="33">
        <v>0</v>
      </c>
      <c r="J41" s="31">
        <v>0</v>
      </c>
    </row>
    <row r="42" spans="1:10" s="7" customFormat="1" ht="13.5" customHeight="1">
      <c r="A42" s="29">
        <v>25</v>
      </c>
      <c r="B42" s="30"/>
      <c r="C42" s="47"/>
      <c r="D42" s="57" t="s">
        <v>57</v>
      </c>
      <c r="E42" s="48" t="s">
        <v>30</v>
      </c>
      <c r="F42" s="31">
        <v>3</v>
      </c>
      <c r="G42" s="32">
        <v>0</v>
      </c>
      <c r="H42" s="32">
        <f>F42*G42</f>
        <v>0</v>
      </c>
      <c r="I42" s="33">
        <v>0</v>
      </c>
      <c r="J42" s="31">
        <v>0</v>
      </c>
    </row>
    <row r="43" spans="1:10" s="7" customFormat="1" ht="15" customHeight="1">
      <c r="A43" s="29"/>
      <c r="B43" s="30"/>
      <c r="C43" s="30"/>
      <c r="D43" s="52"/>
      <c r="E43" s="30"/>
      <c r="F43" s="31"/>
      <c r="G43" s="32"/>
      <c r="H43" s="32"/>
      <c r="I43" s="33"/>
      <c r="J43" s="31"/>
    </row>
    <row r="44" spans="1:10" s="7" customFormat="1" ht="13.5" customHeight="1">
      <c r="A44" s="35"/>
      <c r="B44" s="36"/>
      <c r="C44" s="36"/>
      <c r="D44" s="36" t="s">
        <v>33</v>
      </c>
      <c r="E44" s="36"/>
      <c r="F44" s="37"/>
      <c r="G44" s="38"/>
      <c r="H44" s="38"/>
      <c r="I44" s="39"/>
      <c r="J44" s="37">
        <f>J32+J13</f>
        <v>0</v>
      </c>
    </row>
    <row r="45" ht="24.75" customHeight="1"/>
    <row r="46" ht="15" customHeight="1"/>
    <row r="47" spans="1:11" s="7" customFormat="1" ht="15" customHeight="1">
      <c r="A47" s="73" t="s">
        <v>70</v>
      </c>
      <c r="B47" s="74"/>
      <c r="C47" s="74"/>
      <c r="D47" s="3"/>
      <c r="E47" s="3"/>
      <c r="F47" s="4"/>
      <c r="G47" s="5"/>
      <c r="H47" s="5"/>
      <c r="I47" s="6"/>
      <c r="J47" s="4"/>
      <c r="K47" s="1"/>
    </row>
    <row r="48" spans="1:11" s="7" customFormat="1" ht="15" customHeight="1">
      <c r="A48" s="2"/>
      <c r="B48" s="3"/>
      <c r="C48" s="3"/>
      <c r="D48" s="3"/>
      <c r="E48" s="3"/>
      <c r="F48" s="4"/>
      <c r="G48" s="5"/>
      <c r="H48" s="5"/>
      <c r="I48" s="6"/>
      <c r="J48" s="4"/>
      <c r="K48" s="1"/>
    </row>
    <row r="49" ht="15" customHeight="1"/>
    <row r="50" spans="1:11" s="7" customFormat="1" ht="15" customHeight="1">
      <c r="A50" s="19"/>
      <c r="B50" s="20"/>
      <c r="C50" s="20" t="s">
        <v>21</v>
      </c>
      <c r="D50" s="20" t="s">
        <v>22</v>
      </c>
      <c r="E50" s="20"/>
      <c r="F50" s="21"/>
      <c r="G50" s="22"/>
      <c r="H50" s="22"/>
      <c r="I50" s="23"/>
      <c r="J50" s="21">
        <f>J51+J61</f>
        <v>0</v>
      </c>
      <c r="K50" s="1"/>
    </row>
    <row r="51" spans="1:11" s="7" customFormat="1" ht="15" customHeight="1">
      <c r="A51" s="24"/>
      <c r="B51" s="25"/>
      <c r="C51" s="25" t="s">
        <v>16</v>
      </c>
      <c r="D51" s="25" t="s">
        <v>25</v>
      </c>
      <c r="E51" s="25"/>
      <c r="F51" s="26"/>
      <c r="G51" s="27"/>
      <c r="H51" s="27"/>
      <c r="I51" s="28"/>
      <c r="J51" s="26">
        <f>H52+H53+H54+H55+H56+H57+H58+H59+H60</f>
        <v>0</v>
      </c>
      <c r="K51" s="1"/>
    </row>
    <row r="52" spans="1:11" s="7" customFormat="1" ht="24.75" customHeight="1">
      <c r="A52" s="29">
        <v>1</v>
      </c>
      <c r="B52" s="30"/>
      <c r="C52" s="30"/>
      <c r="D52" s="75" t="s">
        <v>43</v>
      </c>
      <c r="E52" s="30" t="s">
        <v>23</v>
      </c>
      <c r="F52" s="31">
        <f>(793.2-3.9*21-2.325*4-3.3*8-3.15*8-15.8)*0.05</f>
        <v>31.730000000000008</v>
      </c>
      <c r="G52" s="32">
        <v>0</v>
      </c>
      <c r="H52" s="32">
        <f>F52*G52</f>
        <v>0</v>
      </c>
      <c r="I52" s="31">
        <v>0</v>
      </c>
      <c r="J52" s="31">
        <v>0</v>
      </c>
      <c r="K52" s="1"/>
    </row>
    <row r="53" spans="1:11" s="7" customFormat="1" ht="15" customHeight="1">
      <c r="A53" s="29">
        <v>2</v>
      </c>
      <c r="B53" s="30"/>
      <c r="C53" s="30"/>
      <c r="D53" s="30" t="s">
        <v>41</v>
      </c>
      <c r="E53" s="30" t="s">
        <v>23</v>
      </c>
      <c r="F53" s="31">
        <v>1.5</v>
      </c>
      <c r="G53" s="32">
        <v>0</v>
      </c>
      <c r="H53" s="32">
        <f aca="true" t="shared" si="3" ref="H53:H59">F53*G53</f>
        <v>0</v>
      </c>
      <c r="I53" s="33">
        <v>0</v>
      </c>
      <c r="J53" s="31">
        <v>0</v>
      </c>
      <c r="K53" s="1"/>
    </row>
    <row r="54" spans="1:11" s="7" customFormat="1" ht="15" customHeight="1">
      <c r="A54" s="29">
        <v>3</v>
      </c>
      <c r="B54" s="30"/>
      <c r="C54" s="30"/>
      <c r="D54" s="30" t="s">
        <v>42</v>
      </c>
      <c r="E54" s="30" t="s">
        <v>29</v>
      </c>
      <c r="F54" s="31">
        <f>6.7*21+4.6*4+5.9*8+5.7*8</f>
        <v>251.9</v>
      </c>
      <c r="G54" s="32">
        <v>0</v>
      </c>
      <c r="H54" s="32">
        <f t="shared" si="3"/>
        <v>0</v>
      </c>
      <c r="I54" s="33">
        <v>0</v>
      </c>
      <c r="J54" s="31">
        <v>0</v>
      </c>
      <c r="K54" s="1"/>
    </row>
    <row r="55" spans="1:11" s="7" customFormat="1" ht="15" customHeight="1">
      <c r="A55" s="29">
        <v>4</v>
      </c>
      <c r="B55" s="30"/>
      <c r="C55" s="30"/>
      <c r="D55" s="44" t="s">
        <v>47</v>
      </c>
      <c r="E55" s="30" t="s">
        <v>23</v>
      </c>
      <c r="F55" s="31">
        <f>27.5+24.8+12.4+1.6+17.8</f>
        <v>84.1</v>
      </c>
      <c r="G55" s="32">
        <v>0</v>
      </c>
      <c r="H55" s="32">
        <f t="shared" si="3"/>
        <v>0</v>
      </c>
      <c r="I55" s="33">
        <v>0</v>
      </c>
      <c r="J55" s="31">
        <v>0</v>
      </c>
      <c r="K55" s="1"/>
    </row>
    <row r="56" spans="1:11" s="7" customFormat="1" ht="15" customHeight="1">
      <c r="A56" s="29">
        <v>5</v>
      </c>
      <c r="B56" s="30"/>
      <c r="C56" s="30"/>
      <c r="D56" s="43" t="s">
        <v>46</v>
      </c>
      <c r="E56" s="30" t="s">
        <v>45</v>
      </c>
      <c r="F56" s="31">
        <v>50</v>
      </c>
      <c r="G56" s="32">
        <v>0</v>
      </c>
      <c r="H56" s="32">
        <f t="shared" si="3"/>
        <v>0</v>
      </c>
      <c r="I56" s="33">
        <v>0</v>
      </c>
      <c r="J56" s="31">
        <v>0</v>
      </c>
      <c r="K56" s="1"/>
    </row>
    <row r="57" spans="1:11" s="7" customFormat="1" ht="15" customHeight="1">
      <c r="A57" s="29">
        <v>6</v>
      </c>
      <c r="B57" s="30"/>
      <c r="C57" s="30"/>
      <c r="D57" s="30" t="s">
        <v>53</v>
      </c>
      <c r="E57" s="30" t="s">
        <v>23</v>
      </c>
      <c r="F57" s="31">
        <f>(793.2-3.9*21-2.325*4-3.3*8-3.15*8-15.8)*0.05</f>
        <v>31.730000000000008</v>
      </c>
      <c r="G57" s="32">
        <v>0</v>
      </c>
      <c r="H57" s="32">
        <f t="shared" si="3"/>
        <v>0</v>
      </c>
      <c r="I57" s="33">
        <v>0</v>
      </c>
      <c r="J57" s="31">
        <v>0</v>
      </c>
      <c r="K57" s="1"/>
    </row>
    <row r="58" spans="1:10" ht="15" customHeight="1">
      <c r="A58" s="29">
        <v>8</v>
      </c>
      <c r="B58" s="30"/>
      <c r="C58" s="30"/>
      <c r="D58" s="30" t="s">
        <v>54</v>
      </c>
      <c r="E58" s="30" t="s">
        <v>29</v>
      </c>
      <c r="F58" s="31">
        <f>F54</f>
        <v>251.9</v>
      </c>
      <c r="G58" s="32">
        <v>0</v>
      </c>
      <c r="H58" s="32">
        <f t="shared" si="3"/>
        <v>0</v>
      </c>
      <c r="I58" s="33">
        <v>0</v>
      </c>
      <c r="J58" s="31">
        <v>0</v>
      </c>
    </row>
    <row r="59" spans="1:11" s="7" customFormat="1" ht="15" customHeight="1">
      <c r="A59" s="29"/>
      <c r="B59" s="30"/>
      <c r="C59" s="30"/>
      <c r="D59" s="30" t="s">
        <v>58</v>
      </c>
      <c r="E59" s="30" t="s">
        <v>29</v>
      </c>
      <c r="F59" s="31">
        <f>34.5*15</f>
        <v>517.5</v>
      </c>
      <c r="G59" s="32">
        <v>0</v>
      </c>
      <c r="H59" s="32">
        <f t="shared" si="3"/>
        <v>0</v>
      </c>
      <c r="I59" s="33">
        <v>0</v>
      </c>
      <c r="J59" s="33">
        <v>0</v>
      </c>
      <c r="K59" s="1"/>
    </row>
    <row r="60" spans="1:11" s="7" customFormat="1" ht="15" customHeight="1">
      <c r="A60" s="29">
        <v>9</v>
      </c>
      <c r="B60" s="30"/>
      <c r="C60" s="30"/>
      <c r="D60" s="30" t="s">
        <v>57</v>
      </c>
      <c r="E60" s="30" t="s">
        <v>30</v>
      </c>
      <c r="F60" s="31">
        <v>3</v>
      </c>
      <c r="G60" s="32">
        <v>0</v>
      </c>
      <c r="H60" s="32">
        <f>F60*G60</f>
        <v>0</v>
      </c>
      <c r="I60" s="33">
        <v>0</v>
      </c>
      <c r="J60" s="31">
        <v>0</v>
      </c>
      <c r="K60" s="1"/>
    </row>
    <row r="61" spans="1:11" s="7" customFormat="1" ht="15" customHeight="1">
      <c r="A61" s="24"/>
      <c r="B61" s="25"/>
      <c r="C61" s="25" t="s">
        <v>19</v>
      </c>
      <c r="D61" s="25" t="s">
        <v>26</v>
      </c>
      <c r="E61" s="25"/>
      <c r="F61" s="26"/>
      <c r="G61" s="27"/>
      <c r="H61" s="27"/>
      <c r="I61" s="28"/>
      <c r="J61" s="26">
        <f>H62+H63+H64+H65+H66+H67+H68</f>
        <v>0</v>
      </c>
      <c r="K61" s="1"/>
    </row>
    <row r="62" spans="1:11" s="7" customFormat="1" ht="21" customHeight="1">
      <c r="A62" s="29">
        <v>10</v>
      </c>
      <c r="B62" s="30"/>
      <c r="C62" s="30"/>
      <c r="D62" s="45" t="s">
        <v>38</v>
      </c>
      <c r="E62" s="30" t="s">
        <v>23</v>
      </c>
      <c r="F62" s="31">
        <f>808+41</f>
        <v>849</v>
      </c>
      <c r="G62" s="32">
        <v>0</v>
      </c>
      <c r="H62" s="32">
        <f aca="true" t="shared" si="4" ref="H62:H67">F62*G62</f>
        <v>0</v>
      </c>
      <c r="I62" s="33">
        <v>0</v>
      </c>
      <c r="J62" s="31">
        <v>0</v>
      </c>
      <c r="K62" s="1"/>
    </row>
    <row r="63" spans="1:11" s="7" customFormat="1" ht="24" customHeight="1">
      <c r="A63" s="29">
        <v>11</v>
      </c>
      <c r="B63" s="30"/>
      <c r="C63" s="30"/>
      <c r="D63" s="44" t="s">
        <v>39</v>
      </c>
      <c r="E63" s="30" t="s">
        <v>23</v>
      </c>
      <c r="F63" s="31">
        <f>808+41</f>
        <v>849</v>
      </c>
      <c r="G63" s="32">
        <v>0</v>
      </c>
      <c r="H63" s="32">
        <f t="shared" si="4"/>
        <v>0</v>
      </c>
      <c r="I63" s="33">
        <v>0</v>
      </c>
      <c r="J63" s="31">
        <v>0</v>
      </c>
      <c r="K63" s="1"/>
    </row>
    <row r="64" spans="1:11" s="7" customFormat="1" ht="24" customHeight="1">
      <c r="A64" s="29">
        <v>12</v>
      </c>
      <c r="B64" s="30"/>
      <c r="C64" s="30"/>
      <c r="D64" s="43" t="s">
        <v>40</v>
      </c>
      <c r="E64" s="30" t="s">
        <v>23</v>
      </c>
      <c r="F64" s="31">
        <f>808+41</f>
        <v>849</v>
      </c>
      <c r="G64" s="32">
        <v>0</v>
      </c>
      <c r="H64" s="32">
        <f t="shared" si="4"/>
        <v>0</v>
      </c>
      <c r="I64" s="33">
        <v>0</v>
      </c>
      <c r="J64" s="31">
        <v>0</v>
      </c>
      <c r="K64" s="1"/>
    </row>
    <row r="65" spans="1:11" s="7" customFormat="1" ht="15" customHeight="1">
      <c r="A65" s="29">
        <v>13</v>
      </c>
      <c r="B65" s="30"/>
      <c r="C65" s="30"/>
      <c r="D65" s="49" t="s">
        <v>44</v>
      </c>
      <c r="E65" s="30" t="s">
        <v>23</v>
      </c>
      <c r="F65" s="31">
        <f>(793.2-3.9*21-2.325*4-3.3*8-3.15*8-15.8)*0.05</f>
        <v>31.730000000000008</v>
      </c>
      <c r="G65" s="32">
        <v>0</v>
      </c>
      <c r="H65" s="32">
        <f t="shared" si="4"/>
        <v>0</v>
      </c>
      <c r="I65" s="33">
        <v>0</v>
      </c>
      <c r="J65" s="31">
        <v>0</v>
      </c>
      <c r="K65" s="1"/>
    </row>
    <row r="66" spans="1:11" s="7" customFormat="1" ht="15" customHeight="1">
      <c r="A66" s="29"/>
      <c r="B66" s="30"/>
      <c r="C66" s="47"/>
      <c r="D66" s="50" t="s">
        <v>59</v>
      </c>
      <c r="E66" s="48" t="s">
        <v>29</v>
      </c>
      <c r="F66" s="31">
        <f>34.5*15</f>
        <v>517.5</v>
      </c>
      <c r="G66" s="32">
        <v>0</v>
      </c>
      <c r="H66" s="32">
        <f t="shared" si="4"/>
        <v>0</v>
      </c>
      <c r="I66" s="33">
        <v>0</v>
      </c>
      <c r="J66" s="33">
        <v>0</v>
      </c>
      <c r="K66" s="1"/>
    </row>
    <row r="67" spans="1:11" s="7" customFormat="1" ht="15" customHeight="1">
      <c r="A67" s="29">
        <v>14</v>
      </c>
      <c r="B67" s="30"/>
      <c r="C67" s="30"/>
      <c r="D67" s="46" t="s">
        <v>56</v>
      </c>
      <c r="E67" s="30" t="s">
        <v>24</v>
      </c>
      <c r="F67" s="31">
        <v>1.3</v>
      </c>
      <c r="G67" s="32">
        <v>0</v>
      </c>
      <c r="H67" s="32">
        <f t="shared" si="4"/>
        <v>0</v>
      </c>
      <c r="I67" s="33">
        <v>0</v>
      </c>
      <c r="J67" s="31">
        <v>0</v>
      </c>
      <c r="K67" s="1"/>
    </row>
    <row r="68" spans="1:11" s="7" customFormat="1" ht="15" customHeight="1">
      <c r="A68" s="29">
        <v>15</v>
      </c>
      <c r="B68" s="30"/>
      <c r="C68" s="30"/>
      <c r="D68" s="30" t="s">
        <v>57</v>
      </c>
      <c r="E68" s="30" t="s">
        <v>30</v>
      </c>
      <c r="F68" s="31">
        <v>3</v>
      </c>
      <c r="G68" s="32">
        <v>0</v>
      </c>
      <c r="H68" s="32">
        <f>F68*G68</f>
        <v>0</v>
      </c>
      <c r="I68" s="33">
        <v>0</v>
      </c>
      <c r="J68" s="31">
        <v>0</v>
      </c>
      <c r="K68" s="1"/>
    </row>
    <row r="69" spans="3:11" s="7" customFormat="1" ht="15" customHeight="1">
      <c r="C69" s="20" t="s">
        <v>27</v>
      </c>
      <c r="D69" s="20" t="s">
        <v>28</v>
      </c>
      <c r="E69" s="20"/>
      <c r="F69" s="21"/>
      <c r="G69" s="22"/>
      <c r="H69" s="22"/>
      <c r="I69" s="23"/>
      <c r="J69" s="22">
        <f>J70</f>
        <v>0</v>
      </c>
      <c r="K69" s="1"/>
    </row>
    <row r="70" spans="1:11" s="7" customFormat="1" ht="15" customHeight="1">
      <c r="A70" s="24"/>
      <c r="B70" s="25"/>
      <c r="C70" s="25" t="s">
        <v>31</v>
      </c>
      <c r="D70" s="25" t="s">
        <v>32</v>
      </c>
      <c r="E70" s="25"/>
      <c r="F70" s="26"/>
      <c r="G70" s="27"/>
      <c r="H70" s="27"/>
      <c r="I70" s="28"/>
      <c r="J70" s="26">
        <f>H71+H72+H73+H74+H75+H76+H77+H78+H79</f>
        <v>0</v>
      </c>
      <c r="K70" s="1"/>
    </row>
    <row r="71" spans="1:11" s="7" customFormat="1" ht="15" customHeight="1">
      <c r="A71" s="29">
        <v>16</v>
      </c>
      <c r="B71" s="30"/>
      <c r="C71" s="30"/>
      <c r="D71" s="30" t="s">
        <v>48</v>
      </c>
      <c r="E71" s="30" t="s">
        <v>23</v>
      </c>
      <c r="F71" s="31">
        <f>0.23*1.5*41+4.8+34.5*0.5*34.5*0.5+24.7*0.7+0.2*10</f>
        <v>335.7975</v>
      </c>
      <c r="G71" s="32">
        <v>0</v>
      </c>
      <c r="H71" s="32">
        <f aca="true" t="shared" si="5" ref="H71:H78">F71*G71</f>
        <v>0</v>
      </c>
      <c r="I71" s="33">
        <v>0</v>
      </c>
      <c r="J71" s="31">
        <v>0</v>
      </c>
      <c r="K71" s="1"/>
    </row>
    <row r="72" spans="1:11" s="7" customFormat="1" ht="15" customHeight="1">
      <c r="A72" s="29">
        <v>17</v>
      </c>
      <c r="B72" s="30"/>
      <c r="C72" s="30"/>
      <c r="D72" s="34" t="s">
        <v>49</v>
      </c>
      <c r="E72" s="30" t="s">
        <v>23</v>
      </c>
      <c r="F72" s="31">
        <f>0.23*1.5*41+4.8+34.5*0.5*34.5*0.5+24.7*0.7+0.2*10</f>
        <v>335.7975</v>
      </c>
      <c r="G72" s="32">
        <v>0</v>
      </c>
      <c r="H72" s="32">
        <f t="shared" si="5"/>
        <v>0</v>
      </c>
      <c r="I72" s="33">
        <v>0</v>
      </c>
      <c r="J72" s="31">
        <v>0</v>
      </c>
      <c r="K72" s="1"/>
    </row>
    <row r="73" spans="1:11" s="7" customFormat="1" ht="15" customHeight="1">
      <c r="A73" s="29">
        <v>18</v>
      </c>
      <c r="B73" s="30"/>
      <c r="C73" s="30"/>
      <c r="D73" s="51" t="s">
        <v>50</v>
      </c>
      <c r="E73" s="30" t="s">
        <v>23</v>
      </c>
      <c r="F73" s="31">
        <f>793.2-3.9*21-2.325*4-3.3*8-3.15*8-15.8+662.3*0.2</f>
        <v>767.0600000000002</v>
      </c>
      <c r="G73" s="32">
        <v>0</v>
      </c>
      <c r="H73" s="32">
        <f t="shared" si="5"/>
        <v>0</v>
      </c>
      <c r="I73" s="33">
        <v>0</v>
      </c>
      <c r="J73" s="31">
        <v>0</v>
      </c>
      <c r="K73" s="1"/>
    </row>
    <row r="74" spans="1:11" s="7" customFormat="1" ht="15" customHeight="1">
      <c r="A74" s="29">
        <v>19</v>
      </c>
      <c r="B74" s="30"/>
      <c r="C74" s="47"/>
      <c r="D74" s="53" t="s">
        <v>51</v>
      </c>
      <c r="E74" s="48" t="s">
        <v>23</v>
      </c>
      <c r="F74" s="31">
        <f>793.2-3.9*21-2.325*4-3.3*8-3.15*8-15.8+662.3*0.2</f>
        <v>767.0600000000002</v>
      </c>
      <c r="G74" s="32">
        <v>0</v>
      </c>
      <c r="H74" s="32">
        <f t="shared" si="5"/>
        <v>0</v>
      </c>
      <c r="I74" s="33">
        <v>0</v>
      </c>
      <c r="J74" s="31">
        <v>0</v>
      </c>
      <c r="K74" s="1"/>
    </row>
    <row r="75" spans="1:11" s="7" customFormat="1" ht="15" customHeight="1">
      <c r="A75" s="29">
        <v>20</v>
      </c>
      <c r="B75" s="30"/>
      <c r="C75" s="47"/>
      <c r="D75" s="54" t="s">
        <v>52</v>
      </c>
      <c r="E75" s="48" t="s">
        <v>23</v>
      </c>
      <c r="F75" s="31">
        <f>793.2-3.9*21-2.325*4-3.3*8-3.15*8-15.8+662.3*0.2</f>
        <v>767.0600000000002</v>
      </c>
      <c r="G75" s="32">
        <v>0</v>
      </c>
      <c r="H75" s="32">
        <f t="shared" si="5"/>
        <v>0</v>
      </c>
      <c r="I75" s="33">
        <v>0</v>
      </c>
      <c r="J75" s="31">
        <v>0</v>
      </c>
      <c r="K75" s="1"/>
    </row>
    <row r="76" spans="1:11" s="7" customFormat="1" ht="15" customHeight="1">
      <c r="A76" s="29"/>
      <c r="B76" s="30"/>
      <c r="C76" s="47"/>
      <c r="D76" s="55" t="s">
        <v>62</v>
      </c>
      <c r="E76" s="48" t="s">
        <v>23</v>
      </c>
      <c r="F76" s="31">
        <v>1.5</v>
      </c>
      <c r="G76" s="32">
        <v>0</v>
      </c>
      <c r="H76" s="32">
        <f t="shared" si="5"/>
        <v>0</v>
      </c>
      <c r="I76" s="33">
        <v>0</v>
      </c>
      <c r="J76" s="33">
        <v>0</v>
      </c>
      <c r="K76" s="1"/>
    </row>
    <row r="77" spans="1:11" s="7" customFormat="1" ht="15" customHeight="1">
      <c r="A77" s="29"/>
      <c r="B77" s="30"/>
      <c r="C77" s="47"/>
      <c r="D77" s="30" t="s">
        <v>60</v>
      </c>
      <c r="E77" s="48" t="s">
        <v>23</v>
      </c>
      <c r="F77" s="31">
        <v>1.5</v>
      </c>
      <c r="G77" s="32">
        <v>0</v>
      </c>
      <c r="H77" s="32">
        <f t="shared" si="5"/>
        <v>0</v>
      </c>
      <c r="I77" s="33">
        <v>0</v>
      </c>
      <c r="J77" s="33">
        <v>0</v>
      </c>
      <c r="K77" s="1"/>
    </row>
    <row r="78" spans="1:11" s="7" customFormat="1" ht="15" customHeight="1">
      <c r="A78" s="29">
        <v>21</v>
      </c>
      <c r="B78" s="30"/>
      <c r="C78" s="47"/>
      <c r="D78" s="56" t="s">
        <v>55</v>
      </c>
      <c r="E78" s="48" t="s">
        <v>23</v>
      </c>
      <c r="F78" s="31">
        <f>(-3.9*21-2.325*4-3.3*8-3.15*8-15.8)*(-1)</f>
        <v>158.6</v>
      </c>
      <c r="G78" s="32">
        <v>0</v>
      </c>
      <c r="H78" s="32">
        <f t="shared" si="5"/>
        <v>0</v>
      </c>
      <c r="I78" s="33">
        <v>0</v>
      </c>
      <c r="J78" s="31">
        <v>0</v>
      </c>
      <c r="K78" s="1"/>
    </row>
    <row r="79" spans="1:11" s="7" customFormat="1" ht="15" customHeight="1">
      <c r="A79" s="29">
        <v>22</v>
      </c>
      <c r="B79" s="30"/>
      <c r="C79" s="47"/>
      <c r="D79" s="57" t="s">
        <v>57</v>
      </c>
      <c r="E79" s="48" t="s">
        <v>30</v>
      </c>
      <c r="F79" s="31">
        <v>3</v>
      </c>
      <c r="G79" s="32">
        <v>0</v>
      </c>
      <c r="H79" s="32">
        <f>F79*G79</f>
        <v>0</v>
      </c>
      <c r="I79" s="33">
        <v>0</v>
      </c>
      <c r="J79" s="31">
        <v>0</v>
      </c>
      <c r="K79" s="1"/>
    </row>
    <row r="80" spans="1:11" s="7" customFormat="1" ht="15" customHeight="1">
      <c r="A80" s="29"/>
      <c r="B80" s="30"/>
      <c r="C80" s="30"/>
      <c r="D80" s="52"/>
      <c r="E80" s="30"/>
      <c r="F80" s="31"/>
      <c r="G80" s="32"/>
      <c r="H80" s="32"/>
      <c r="I80" s="33"/>
      <c r="J80" s="31"/>
      <c r="K80" s="1"/>
    </row>
    <row r="81" spans="1:11" s="7" customFormat="1" ht="15" customHeight="1">
      <c r="A81" s="35"/>
      <c r="B81" s="36"/>
      <c r="C81" s="36"/>
      <c r="D81" s="36" t="s">
        <v>33</v>
      </c>
      <c r="E81" s="36"/>
      <c r="F81" s="37"/>
      <c r="G81" s="38"/>
      <c r="H81" s="38"/>
      <c r="I81" s="39"/>
      <c r="J81" s="37">
        <f>J69+J50</f>
        <v>0</v>
      </c>
      <c r="K81" s="1"/>
    </row>
    <row r="82" spans="1:11" s="7" customFormat="1" ht="15" customHeight="1">
      <c r="A82" s="2"/>
      <c r="B82" s="3"/>
      <c r="C82" s="3"/>
      <c r="D82" s="3"/>
      <c r="E82" s="3"/>
      <c r="F82" s="4"/>
      <c r="G82" s="5"/>
      <c r="H82" s="5"/>
      <c r="I82" s="6"/>
      <c r="J82" s="4"/>
      <c r="K82" s="1"/>
    </row>
    <row r="83" spans="1:11" s="7" customFormat="1" ht="15" customHeight="1">
      <c r="A83" s="2"/>
      <c r="B83" s="3"/>
      <c r="C83" s="3"/>
      <c r="D83" s="3"/>
      <c r="E83" s="3"/>
      <c r="F83" s="4"/>
      <c r="G83" s="5"/>
      <c r="H83" s="5"/>
      <c r="I83" s="6"/>
      <c r="J83" s="4"/>
      <c r="K83" s="1"/>
    </row>
    <row r="84" spans="1:11" s="7" customFormat="1" ht="15" customHeight="1">
      <c r="A84" s="73" t="s">
        <v>69</v>
      </c>
      <c r="B84" s="74"/>
      <c r="C84" s="74"/>
      <c r="D84" s="3"/>
      <c r="E84" s="3"/>
      <c r="F84" s="4"/>
      <c r="G84" s="5"/>
      <c r="H84" s="5"/>
      <c r="I84" s="6"/>
      <c r="J84" s="4"/>
      <c r="K84" s="1"/>
    </row>
    <row r="85" spans="1:11" s="7" customFormat="1" ht="15" customHeight="1">
      <c r="A85" s="2"/>
      <c r="B85" s="3"/>
      <c r="C85" s="3"/>
      <c r="D85" s="3"/>
      <c r="E85" s="3"/>
      <c r="F85" s="4"/>
      <c r="G85" s="5"/>
      <c r="H85" s="5"/>
      <c r="I85" s="6"/>
      <c r="J85" s="4"/>
      <c r="K85" s="1"/>
    </row>
    <row r="86" spans="1:11" s="7" customFormat="1" ht="15" customHeight="1">
      <c r="A86" s="19"/>
      <c r="B86" s="20"/>
      <c r="C86" s="20" t="s">
        <v>21</v>
      </c>
      <c r="D86" s="20" t="s">
        <v>22</v>
      </c>
      <c r="E86" s="20"/>
      <c r="F86" s="21"/>
      <c r="G86" s="22"/>
      <c r="H86" s="22"/>
      <c r="I86" s="23"/>
      <c r="J86" s="21">
        <f>J87+J97</f>
        <v>0</v>
      </c>
      <c r="K86" s="1"/>
    </row>
    <row r="87" spans="1:11" s="7" customFormat="1" ht="15" customHeight="1">
      <c r="A87" s="24"/>
      <c r="B87" s="25"/>
      <c r="C87" s="25" t="s">
        <v>16</v>
      </c>
      <c r="D87" s="25" t="s">
        <v>25</v>
      </c>
      <c r="E87" s="25"/>
      <c r="F87" s="26"/>
      <c r="G87" s="27"/>
      <c r="H87" s="27"/>
      <c r="I87" s="28"/>
      <c r="J87" s="26">
        <f>H88+H89+H90+H91+H92+H93+H94+H95+H96</f>
        <v>0</v>
      </c>
      <c r="K87" s="1"/>
    </row>
    <row r="88" spans="1:11" s="7" customFormat="1" ht="21" customHeight="1">
      <c r="A88" s="29">
        <v>1</v>
      </c>
      <c r="B88" s="30"/>
      <c r="C88" s="30"/>
      <c r="D88" s="42" t="s">
        <v>43</v>
      </c>
      <c r="E88" s="30" t="s">
        <v>23</v>
      </c>
      <c r="F88" s="31">
        <f>(749.4-3.9*23-3.3*8-3.15*8-10.2-0.75*7)*0.05</f>
        <v>29.632499999999993</v>
      </c>
      <c r="G88" s="32">
        <v>0</v>
      </c>
      <c r="H88" s="32">
        <f>F88*G88</f>
        <v>0</v>
      </c>
      <c r="I88" s="31">
        <v>0</v>
      </c>
      <c r="J88" s="31">
        <v>0</v>
      </c>
      <c r="K88" s="1"/>
    </row>
    <row r="89" spans="1:11" s="7" customFormat="1" ht="15" customHeight="1">
      <c r="A89" s="29">
        <v>2</v>
      </c>
      <c r="B89" s="30"/>
      <c r="C89" s="30"/>
      <c r="D89" s="30" t="s">
        <v>41</v>
      </c>
      <c r="E89" s="30" t="s">
        <v>23</v>
      </c>
      <c r="F89" s="31">
        <v>1.5</v>
      </c>
      <c r="G89" s="32">
        <v>0</v>
      </c>
      <c r="H89" s="32">
        <f aca="true" t="shared" si="6" ref="H89:H95">F89*G89</f>
        <v>0</v>
      </c>
      <c r="I89" s="33">
        <v>0</v>
      </c>
      <c r="J89" s="31">
        <v>0</v>
      </c>
      <c r="K89" s="1"/>
    </row>
    <row r="90" spans="1:11" s="7" customFormat="1" ht="15" customHeight="1">
      <c r="A90" s="29">
        <v>3</v>
      </c>
      <c r="B90" s="30"/>
      <c r="C90" s="30"/>
      <c r="D90" s="30" t="s">
        <v>42</v>
      </c>
      <c r="E90" s="30" t="s">
        <v>29</v>
      </c>
      <c r="F90" s="31">
        <f>6.7*23+4*7+5.9*8+5.7*8</f>
        <v>274.90000000000003</v>
      </c>
      <c r="G90" s="32">
        <v>0</v>
      </c>
      <c r="H90" s="32">
        <f t="shared" si="6"/>
        <v>0</v>
      </c>
      <c r="I90" s="33">
        <v>0</v>
      </c>
      <c r="J90" s="31">
        <v>0</v>
      </c>
      <c r="K90" s="1"/>
    </row>
    <row r="91" spans="1:11" s="7" customFormat="1" ht="15" customHeight="1">
      <c r="A91" s="29">
        <v>4</v>
      </c>
      <c r="B91" s="30"/>
      <c r="C91" s="30"/>
      <c r="D91" s="44" t="s">
        <v>47</v>
      </c>
      <c r="E91" s="30" t="s">
        <v>23</v>
      </c>
      <c r="F91" s="31">
        <f>28.3+22.12+10.5+1.58+18.1</f>
        <v>80.6</v>
      </c>
      <c r="G91" s="32">
        <v>0</v>
      </c>
      <c r="H91" s="32">
        <f t="shared" si="6"/>
        <v>0</v>
      </c>
      <c r="I91" s="33">
        <v>0</v>
      </c>
      <c r="J91" s="31">
        <v>0</v>
      </c>
      <c r="K91" s="1"/>
    </row>
    <row r="92" spans="1:11" s="7" customFormat="1" ht="15" customHeight="1">
      <c r="A92" s="29">
        <v>5</v>
      </c>
      <c r="B92" s="30"/>
      <c r="C92" s="30"/>
      <c r="D92" s="43" t="s">
        <v>46</v>
      </c>
      <c r="E92" s="30" t="s">
        <v>45</v>
      </c>
      <c r="F92" s="31">
        <v>50</v>
      </c>
      <c r="G92" s="32">
        <v>0</v>
      </c>
      <c r="H92" s="32">
        <f t="shared" si="6"/>
        <v>0</v>
      </c>
      <c r="I92" s="33">
        <v>0</v>
      </c>
      <c r="J92" s="31">
        <v>0</v>
      </c>
      <c r="K92" s="1"/>
    </row>
    <row r="93" spans="1:11" s="7" customFormat="1" ht="15" customHeight="1">
      <c r="A93" s="29">
        <v>6</v>
      </c>
      <c r="B93" s="30"/>
      <c r="C93" s="30"/>
      <c r="D93" s="30" t="s">
        <v>53</v>
      </c>
      <c r="E93" s="30" t="s">
        <v>23</v>
      </c>
      <c r="F93" s="31">
        <f>(749.4-3.9*23-3.3*8-3.15*8-10.2-0.75*7)*0.05</f>
        <v>29.632499999999993</v>
      </c>
      <c r="G93" s="32">
        <v>0</v>
      </c>
      <c r="H93" s="32">
        <f t="shared" si="6"/>
        <v>0</v>
      </c>
      <c r="I93" s="33">
        <v>0</v>
      </c>
      <c r="J93" s="31">
        <v>0</v>
      </c>
      <c r="K93" s="1"/>
    </row>
    <row r="94" spans="1:11" s="7" customFormat="1" ht="15" customHeight="1">
      <c r="A94" s="29">
        <v>7</v>
      </c>
      <c r="B94" s="30"/>
      <c r="C94" s="30"/>
      <c r="D94" s="30" t="s">
        <v>54</v>
      </c>
      <c r="E94" s="30" t="s">
        <v>29</v>
      </c>
      <c r="F94" s="31">
        <f>F90</f>
        <v>274.90000000000003</v>
      </c>
      <c r="G94" s="32">
        <v>0</v>
      </c>
      <c r="H94" s="32">
        <f t="shared" si="6"/>
        <v>0</v>
      </c>
      <c r="I94" s="33">
        <v>0</v>
      </c>
      <c r="J94" s="31">
        <v>0</v>
      </c>
      <c r="K94" s="1"/>
    </row>
    <row r="95" spans="1:11" s="7" customFormat="1" ht="15" customHeight="1">
      <c r="A95" s="29">
        <v>8</v>
      </c>
      <c r="B95" s="30"/>
      <c r="C95" s="30"/>
      <c r="D95" s="30" t="s">
        <v>58</v>
      </c>
      <c r="E95" s="30" t="s">
        <v>29</v>
      </c>
      <c r="F95" s="31">
        <f>32.05*15</f>
        <v>480.74999999999994</v>
      </c>
      <c r="G95" s="32">
        <v>0</v>
      </c>
      <c r="H95" s="32">
        <f t="shared" si="6"/>
        <v>0</v>
      </c>
      <c r="I95" s="33">
        <v>0</v>
      </c>
      <c r="J95" s="33">
        <v>0</v>
      </c>
      <c r="K95" s="1"/>
    </row>
    <row r="96" spans="1:11" s="7" customFormat="1" ht="15" customHeight="1">
      <c r="A96" s="29">
        <v>9</v>
      </c>
      <c r="B96" s="30"/>
      <c r="C96" s="30"/>
      <c r="D96" s="30" t="s">
        <v>57</v>
      </c>
      <c r="E96" s="30" t="s">
        <v>30</v>
      </c>
      <c r="F96" s="31">
        <v>3</v>
      </c>
      <c r="G96" s="32">
        <v>0</v>
      </c>
      <c r="H96" s="32">
        <f>F96*G96</f>
        <v>0</v>
      </c>
      <c r="I96" s="33">
        <v>0</v>
      </c>
      <c r="J96" s="31">
        <v>0</v>
      </c>
      <c r="K96" s="1"/>
    </row>
    <row r="97" spans="1:11" s="7" customFormat="1" ht="15" customHeight="1">
      <c r="A97" s="24"/>
      <c r="B97" s="25"/>
      <c r="C97" s="25" t="s">
        <v>19</v>
      </c>
      <c r="D97" s="25" t="s">
        <v>26</v>
      </c>
      <c r="E97" s="25"/>
      <c r="F97" s="26"/>
      <c r="G97" s="27"/>
      <c r="H97" s="27"/>
      <c r="I97" s="28"/>
      <c r="J97" s="26">
        <f>H98+H99+H100+H101+H102+H103+H104</f>
        <v>0</v>
      </c>
      <c r="K97" s="1"/>
    </row>
    <row r="98" spans="1:11" s="7" customFormat="1" ht="21" customHeight="1">
      <c r="A98" s="29">
        <v>10</v>
      </c>
      <c r="B98" s="30"/>
      <c r="C98" s="30"/>
      <c r="D98" s="45" t="s">
        <v>38</v>
      </c>
      <c r="E98" s="30" t="s">
        <v>23</v>
      </c>
      <c r="F98" s="31">
        <f>782.35+28</f>
        <v>810.35</v>
      </c>
      <c r="G98" s="32">
        <v>0</v>
      </c>
      <c r="H98" s="32">
        <f aca="true" t="shared" si="7" ref="H98:H103">F98*G98</f>
        <v>0</v>
      </c>
      <c r="I98" s="33">
        <v>0</v>
      </c>
      <c r="J98" s="31">
        <v>0</v>
      </c>
      <c r="K98" s="1"/>
    </row>
    <row r="99" spans="1:11" s="7" customFormat="1" ht="24.75" customHeight="1">
      <c r="A99" s="29">
        <v>11</v>
      </c>
      <c r="B99" s="30"/>
      <c r="C99" s="30"/>
      <c r="D99" s="44" t="s">
        <v>39</v>
      </c>
      <c r="E99" s="30" t="s">
        <v>23</v>
      </c>
      <c r="F99" s="31">
        <f>F98</f>
        <v>810.35</v>
      </c>
      <c r="G99" s="32">
        <v>0</v>
      </c>
      <c r="H99" s="32">
        <f t="shared" si="7"/>
        <v>0</v>
      </c>
      <c r="I99" s="33">
        <v>0</v>
      </c>
      <c r="J99" s="31">
        <v>0</v>
      </c>
      <c r="K99" s="1"/>
    </row>
    <row r="100" spans="1:11" s="7" customFormat="1" ht="21.75" customHeight="1">
      <c r="A100" s="29">
        <v>12</v>
      </c>
      <c r="B100" s="30"/>
      <c r="C100" s="30"/>
      <c r="D100" s="43" t="s">
        <v>40</v>
      </c>
      <c r="E100" s="30" t="s">
        <v>23</v>
      </c>
      <c r="F100" s="31">
        <f>F98</f>
        <v>810.35</v>
      </c>
      <c r="G100" s="32">
        <v>0</v>
      </c>
      <c r="H100" s="32">
        <f t="shared" si="7"/>
        <v>0</v>
      </c>
      <c r="I100" s="33">
        <v>0</v>
      </c>
      <c r="J100" s="31">
        <v>0</v>
      </c>
      <c r="K100" s="1"/>
    </row>
    <row r="101" spans="1:11" s="7" customFormat="1" ht="15" customHeight="1">
      <c r="A101" s="29">
        <v>13</v>
      </c>
      <c r="B101" s="30"/>
      <c r="C101" s="30"/>
      <c r="D101" s="49" t="s">
        <v>44</v>
      </c>
      <c r="E101" s="30" t="s">
        <v>23</v>
      </c>
      <c r="F101" s="31">
        <f>F88</f>
        <v>29.632499999999993</v>
      </c>
      <c r="G101" s="32">
        <v>0</v>
      </c>
      <c r="H101" s="32">
        <f t="shared" si="7"/>
        <v>0</v>
      </c>
      <c r="I101" s="33">
        <v>0</v>
      </c>
      <c r="J101" s="31">
        <v>0</v>
      </c>
      <c r="K101" s="1"/>
    </row>
    <row r="102" spans="1:11" s="7" customFormat="1" ht="15" customHeight="1">
      <c r="A102" s="29">
        <v>14</v>
      </c>
      <c r="B102" s="30"/>
      <c r="C102" s="47"/>
      <c r="D102" s="50" t="s">
        <v>59</v>
      </c>
      <c r="E102" s="48" t="s">
        <v>29</v>
      </c>
      <c r="F102" s="31">
        <f>F95</f>
        <v>480.74999999999994</v>
      </c>
      <c r="G102" s="32">
        <v>0</v>
      </c>
      <c r="H102" s="32">
        <f t="shared" si="7"/>
        <v>0</v>
      </c>
      <c r="I102" s="33">
        <v>0</v>
      </c>
      <c r="J102" s="33">
        <v>0</v>
      </c>
      <c r="K102" s="1"/>
    </row>
    <row r="103" spans="1:11" s="7" customFormat="1" ht="15" customHeight="1">
      <c r="A103" s="29">
        <v>15</v>
      </c>
      <c r="B103" s="30"/>
      <c r="C103" s="30"/>
      <c r="D103" s="46" t="s">
        <v>56</v>
      </c>
      <c r="E103" s="30" t="s">
        <v>24</v>
      </c>
      <c r="F103" s="31">
        <v>1.3</v>
      </c>
      <c r="G103" s="32">
        <v>0</v>
      </c>
      <c r="H103" s="32">
        <f t="shared" si="7"/>
        <v>0</v>
      </c>
      <c r="I103" s="33">
        <v>0</v>
      </c>
      <c r="J103" s="31">
        <v>0</v>
      </c>
      <c r="K103" s="1"/>
    </row>
    <row r="104" spans="1:11" s="7" customFormat="1" ht="15" customHeight="1">
      <c r="A104" s="29">
        <v>16</v>
      </c>
      <c r="B104" s="30"/>
      <c r="C104" s="30"/>
      <c r="D104" s="30" t="s">
        <v>57</v>
      </c>
      <c r="E104" s="30" t="s">
        <v>30</v>
      </c>
      <c r="F104" s="31">
        <v>3</v>
      </c>
      <c r="G104" s="32">
        <v>0</v>
      </c>
      <c r="H104" s="32">
        <f>F104*G104</f>
        <v>0</v>
      </c>
      <c r="I104" s="33">
        <v>0</v>
      </c>
      <c r="J104" s="31">
        <v>0</v>
      </c>
      <c r="K104" s="1"/>
    </row>
    <row r="105" spans="3:11" s="7" customFormat="1" ht="15" customHeight="1">
      <c r="C105" s="20" t="s">
        <v>27</v>
      </c>
      <c r="D105" s="20" t="s">
        <v>28</v>
      </c>
      <c r="E105" s="20"/>
      <c r="F105" s="21"/>
      <c r="G105" s="22"/>
      <c r="H105" s="22"/>
      <c r="I105" s="23"/>
      <c r="J105" s="22">
        <f>J106</f>
        <v>0</v>
      </c>
      <c r="K105" s="1"/>
    </row>
    <row r="106" spans="1:11" s="7" customFormat="1" ht="15" customHeight="1">
      <c r="A106" s="24"/>
      <c r="B106" s="25"/>
      <c r="C106" s="25" t="s">
        <v>31</v>
      </c>
      <c r="D106" s="25" t="s">
        <v>32</v>
      </c>
      <c r="E106" s="25"/>
      <c r="F106" s="26"/>
      <c r="G106" s="27"/>
      <c r="H106" s="27"/>
      <c r="I106" s="28"/>
      <c r="J106" s="26">
        <f>H107+H108+H109+H110+H111++H112+H114</f>
        <v>0</v>
      </c>
      <c r="K106" s="1"/>
    </row>
    <row r="107" spans="1:11" s="7" customFormat="1" ht="15" customHeight="1">
      <c r="A107" s="29">
        <v>17</v>
      </c>
      <c r="B107" s="30"/>
      <c r="C107" s="30"/>
      <c r="D107" s="30" t="s">
        <v>48</v>
      </c>
      <c r="E107" s="30" t="s">
        <v>23</v>
      </c>
      <c r="F107" s="31">
        <f>31.6*0.5+31.6*0.5+21*0.7+0.2*10.4</f>
        <v>48.379999999999995</v>
      </c>
      <c r="G107" s="32">
        <v>0</v>
      </c>
      <c r="H107" s="32">
        <f aca="true" t="shared" si="8" ref="H107:H112">F107*G107</f>
        <v>0</v>
      </c>
      <c r="I107" s="33">
        <v>0</v>
      </c>
      <c r="J107" s="31">
        <v>0</v>
      </c>
      <c r="K107" s="1"/>
    </row>
    <row r="108" spans="1:11" s="7" customFormat="1" ht="15" customHeight="1">
      <c r="A108" s="29">
        <v>18</v>
      </c>
      <c r="B108" s="30"/>
      <c r="C108" s="30"/>
      <c r="D108" s="34" t="s">
        <v>49</v>
      </c>
      <c r="E108" s="30" t="s">
        <v>23</v>
      </c>
      <c r="F108" s="31">
        <f>F107</f>
        <v>48.379999999999995</v>
      </c>
      <c r="G108" s="32">
        <v>0</v>
      </c>
      <c r="H108" s="32">
        <f t="shared" si="8"/>
        <v>0</v>
      </c>
      <c r="I108" s="33">
        <v>0</v>
      </c>
      <c r="J108" s="31">
        <v>0</v>
      </c>
      <c r="K108" s="1"/>
    </row>
    <row r="109" spans="1:11" s="7" customFormat="1" ht="15" customHeight="1">
      <c r="A109" s="29">
        <v>19</v>
      </c>
      <c r="B109" s="30"/>
      <c r="C109" s="30"/>
      <c r="D109" s="51" t="s">
        <v>50</v>
      </c>
      <c r="E109" s="30" t="s">
        <v>23</v>
      </c>
      <c r="F109" s="31">
        <f>(749.4-3.9*23-3.3*8-3.15*8-10.2-0.75*7)</f>
        <v>592.6499999999999</v>
      </c>
      <c r="G109" s="32">
        <v>0</v>
      </c>
      <c r="H109" s="32">
        <f t="shared" si="8"/>
        <v>0</v>
      </c>
      <c r="I109" s="33">
        <v>0</v>
      </c>
      <c r="J109" s="31">
        <v>0</v>
      </c>
      <c r="K109" s="1"/>
    </row>
    <row r="110" spans="1:11" s="7" customFormat="1" ht="15" customHeight="1">
      <c r="A110" s="29">
        <v>20</v>
      </c>
      <c r="B110" s="30"/>
      <c r="C110" s="47"/>
      <c r="D110" s="53" t="s">
        <v>51</v>
      </c>
      <c r="E110" s="48" t="s">
        <v>23</v>
      </c>
      <c r="F110" s="31">
        <f>F109</f>
        <v>592.6499999999999</v>
      </c>
      <c r="G110" s="32">
        <v>0</v>
      </c>
      <c r="H110" s="32">
        <f t="shared" si="8"/>
        <v>0</v>
      </c>
      <c r="I110" s="33">
        <v>0</v>
      </c>
      <c r="J110" s="31">
        <v>0</v>
      </c>
      <c r="K110" s="1"/>
    </row>
    <row r="111" spans="1:11" s="7" customFormat="1" ht="15" customHeight="1">
      <c r="A111" s="29">
        <v>21</v>
      </c>
      <c r="B111" s="30"/>
      <c r="C111" s="47"/>
      <c r="D111" s="58" t="s">
        <v>52</v>
      </c>
      <c r="E111" s="48" t="s">
        <v>23</v>
      </c>
      <c r="F111" s="31">
        <f>F110</f>
        <v>592.6499999999999</v>
      </c>
      <c r="G111" s="32">
        <v>0</v>
      </c>
      <c r="H111" s="32">
        <f t="shared" si="8"/>
        <v>0</v>
      </c>
      <c r="I111" s="33">
        <v>0</v>
      </c>
      <c r="J111" s="31">
        <v>0</v>
      </c>
      <c r="K111" s="1"/>
    </row>
    <row r="112" spans="1:11" s="7" customFormat="1" ht="15" customHeight="1">
      <c r="A112" s="29">
        <v>22</v>
      </c>
      <c r="B112" s="30"/>
      <c r="C112" s="47"/>
      <c r="D112" s="59" t="s">
        <v>55</v>
      </c>
      <c r="E112" s="48" t="s">
        <v>23</v>
      </c>
      <c r="F112" s="31">
        <f>(-3.9*23-3.3*8-3.15*8-10.2-0.75*7)*(-1)</f>
        <v>156.74999999999997</v>
      </c>
      <c r="G112" s="32">
        <v>0</v>
      </c>
      <c r="H112" s="32">
        <f t="shared" si="8"/>
        <v>0</v>
      </c>
      <c r="I112" s="33">
        <v>0</v>
      </c>
      <c r="J112" s="31">
        <v>0</v>
      </c>
      <c r="K112" s="1"/>
    </row>
    <row r="113" spans="1:11" s="7" customFormat="1" ht="15" customHeight="1">
      <c r="A113" s="29">
        <v>23</v>
      </c>
      <c r="B113" s="30"/>
      <c r="C113" s="47"/>
      <c r="D113" s="60" t="s">
        <v>63</v>
      </c>
      <c r="E113" s="48" t="s">
        <v>23</v>
      </c>
      <c r="F113" s="31">
        <v>3</v>
      </c>
      <c r="G113" s="32">
        <v>0</v>
      </c>
      <c r="H113" s="32">
        <f>F113*G113</f>
        <v>0</v>
      </c>
      <c r="I113" s="33">
        <v>0</v>
      </c>
      <c r="J113" s="31">
        <v>0</v>
      </c>
      <c r="K113" s="1"/>
    </row>
    <row r="114" spans="1:11" s="7" customFormat="1" ht="15" customHeight="1">
      <c r="A114" s="29">
        <v>24</v>
      </c>
      <c r="B114" s="51"/>
      <c r="C114" s="61"/>
      <c r="D114" s="55" t="s">
        <v>57</v>
      </c>
      <c r="E114" s="62" t="s">
        <v>30</v>
      </c>
      <c r="F114" s="63">
        <v>3</v>
      </c>
      <c r="G114" s="32">
        <v>0</v>
      </c>
      <c r="H114" s="64">
        <f>F114*G114</f>
        <v>0</v>
      </c>
      <c r="I114" s="65">
        <v>0</v>
      </c>
      <c r="J114" s="63">
        <v>0</v>
      </c>
      <c r="K114" s="1"/>
    </row>
    <row r="115" spans="1:11" s="7" customFormat="1" ht="15" customHeight="1">
      <c r="A115" s="66"/>
      <c r="B115" s="67"/>
      <c r="C115" s="67"/>
      <c r="D115" s="68"/>
      <c r="E115" s="67"/>
      <c r="F115" s="69"/>
      <c r="G115" s="70"/>
      <c r="H115" s="70"/>
      <c r="I115" s="71"/>
      <c r="J115" s="72"/>
      <c r="K115" s="1"/>
    </row>
    <row r="116" spans="1:11" s="7" customFormat="1" ht="15" customHeight="1">
      <c r="A116" s="35"/>
      <c r="B116" s="36"/>
      <c r="C116" s="36"/>
      <c r="D116" s="36" t="s">
        <v>33</v>
      </c>
      <c r="E116" s="36"/>
      <c r="F116" s="37"/>
      <c r="G116" s="38"/>
      <c r="H116" s="38"/>
      <c r="I116" s="39"/>
      <c r="J116" s="37">
        <f>J105+J86</f>
        <v>0</v>
      </c>
      <c r="K116" s="1"/>
    </row>
    <row r="117" spans="1:11" s="7" customFormat="1" ht="15" customHeight="1">
      <c r="A117" s="2"/>
      <c r="B117" s="3"/>
      <c r="C117" s="3"/>
      <c r="D117" s="3"/>
      <c r="E117" s="3"/>
      <c r="F117" s="4"/>
      <c r="G117" s="5"/>
      <c r="H117" s="5"/>
      <c r="I117" s="6"/>
      <c r="J117" s="4"/>
      <c r="K117" s="1"/>
    </row>
    <row r="118" spans="1:11" s="7" customFormat="1" ht="15" customHeight="1">
      <c r="A118" s="2"/>
      <c r="B118" s="3"/>
      <c r="C118" s="3"/>
      <c r="D118" s="3"/>
      <c r="E118" s="3"/>
      <c r="F118" s="4"/>
      <c r="G118" s="5"/>
      <c r="H118" s="5"/>
      <c r="I118" s="6"/>
      <c r="J118" s="4"/>
      <c r="K118" s="1"/>
    </row>
    <row r="119" spans="1:11" s="7" customFormat="1" ht="15" customHeight="1">
      <c r="A119" s="2"/>
      <c r="B119" s="3"/>
      <c r="C119" s="3"/>
      <c r="D119" s="3"/>
      <c r="E119" s="3"/>
      <c r="F119" s="4"/>
      <c r="G119" s="5"/>
      <c r="H119" s="76"/>
      <c r="I119" s="225" t="s">
        <v>8</v>
      </c>
      <c r="J119" s="225"/>
      <c r="K119" s="1"/>
    </row>
    <row r="120" spans="1:11" s="7" customFormat="1" ht="15" customHeight="1">
      <c r="A120" s="2"/>
      <c r="B120" s="3"/>
      <c r="C120" s="3"/>
      <c r="D120" s="219" t="s">
        <v>65</v>
      </c>
      <c r="E120" s="226" t="s">
        <v>66</v>
      </c>
      <c r="F120" s="227"/>
      <c r="G120" s="227"/>
      <c r="H120" s="228"/>
      <c r="I120" s="223">
        <f>J116+J81+J44</f>
        <v>0</v>
      </c>
      <c r="J120" s="224"/>
      <c r="K120" s="1"/>
    </row>
    <row r="121" spans="1:11" s="7" customFormat="1" ht="15" customHeight="1">
      <c r="A121" s="2"/>
      <c r="B121" s="3"/>
      <c r="C121" s="3"/>
      <c r="D121" s="3"/>
      <c r="E121" s="77"/>
      <c r="F121" s="4"/>
      <c r="G121" s="5"/>
      <c r="H121" s="5"/>
      <c r="I121" s="6"/>
      <c r="J121" s="4"/>
      <c r="K121" s="1"/>
    </row>
    <row r="122" spans="1:11" s="7" customFormat="1" ht="15" customHeight="1">
      <c r="A122" s="2"/>
      <c r="B122" s="3"/>
      <c r="C122" s="3"/>
      <c r="D122" s="220" t="s">
        <v>67</v>
      </c>
      <c r="E122" s="229">
        <f>I120/1.21</f>
        <v>0</v>
      </c>
      <c r="F122" s="230"/>
      <c r="G122" s="230"/>
      <c r="H122" s="231"/>
      <c r="I122" s="78"/>
      <c r="J122" s="4"/>
      <c r="K122" s="1"/>
    </row>
    <row r="123" spans="1:11" s="7" customFormat="1" ht="15" customHeight="1">
      <c r="A123" s="2"/>
      <c r="B123" s="3"/>
      <c r="C123" s="3"/>
      <c r="D123" s="77"/>
      <c r="E123" s="79"/>
      <c r="F123" s="4"/>
      <c r="G123" s="5"/>
      <c r="H123" s="80"/>
      <c r="I123" s="6"/>
      <c r="J123" s="4"/>
      <c r="K123" s="1"/>
    </row>
    <row r="124" spans="1:11" s="7" customFormat="1" ht="15" customHeight="1">
      <c r="A124" s="2"/>
      <c r="B124" s="3"/>
      <c r="C124" s="3"/>
      <c r="D124" s="3"/>
      <c r="E124" s="3"/>
      <c r="F124" s="4"/>
      <c r="G124" s="5"/>
      <c r="H124" s="5"/>
      <c r="I124" s="6"/>
      <c r="J124" s="4"/>
      <c r="K124" s="1"/>
    </row>
    <row r="125" spans="1:11" s="7" customFormat="1" ht="15" customHeight="1">
      <c r="A125" s="2"/>
      <c r="B125" s="3"/>
      <c r="C125" s="3"/>
      <c r="D125" s="3"/>
      <c r="E125" s="3"/>
      <c r="F125" s="4"/>
      <c r="G125" s="5"/>
      <c r="H125" s="5"/>
      <c r="I125" s="6"/>
      <c r="J125" s="4"/>
      <c r="K125" s="1"/>
    </row>
    <row r="126" spans="1:11" s="7" customFormat="1" ht="15" customHeight="1">
      <c r="A126" s="2"/>
      <c r="B126" s="3"/>
      <c r="C126" s="3"/>
      <c r="D126" s="3"/>
      <c r="E126" s="3"/>
      <c r="F126" s="4"/>
      <c r="G126" s="5"/>
      <c r="H126" s="5"/>
      <c r="I126" s="6"/>
      <c r="J126" s="4"/>
      <c r="K126" s="1"/>
    </row>
    <row r="127" spans="1:11" s="7" customFormat="1" ht="15" customHeight="1">
      <c r="A127" s="2"/>
      <c r="B127" s="3"/>
      <c r="C127" s="3"/>
      <c r="D127" s="3"/>
      <c r="E127" s="3"/>
      <c r="F127" s="4"/>
      <c r="G127" s="5"/>
      <c r="H127" s="5"/>
      <c r="I127" s="6"/>
      <c r="J127" s="4"/>
      <c r="K127" s="1"/>
    </row>
    <row r="128" spans="1:11" s="7" customFormat="1" ht="15" customHeight="1">
      <c r="A128" s="2"/>
      <c r="B128" s="3"/>
      <c r="C128" s="3"/>
      <c r="D128" s="218" t="s">
        <v>154</v>
      </c>
      <c r="E128" s="3"/>
      <c r="F128" s="4"/>
      <c r="G128" s="5"/>
      <c r="H128" s="5"/>
      <c r="I128" s="6"/>
      <c r="J128" s="4"/>
      <c r="K128" s="1"/>
    </row>
    <row r="129" spans="1:11" s="7" customFormat="1" ht="15" customHeight="1">
      <c r="A129" s="2"/>
      <c r="B129" s="3"/>
      <c r="C129" s="3"/>
      <c r="D129" s="3"/>
      <c r="E129" s="3"/>
      <c r="F129" s="4"/>
      <c r="G129" s="5"/>
      <c r="H129" s="5"/>
      <c r="I129" s="6"/>
      <c r="J129" s="4"/>
      <c r="K129" s="1"/>
    </row>
    <row r="130" spans="1:11" s="7" customFormat="1" ht="15" customHeight="1">
      <c r="A130" s="2"/>
      <c r="B130" s="3"/>
      <c r="C130" s="3"/>
      <c r="D130" s="3"/>
      <c r="E130" s="3"/>
      <c r="F130" s="4"/>
      <c r="G130" s="5"/>
      <c r="H130" s="5"/>
      <c r="I130" s="6"/>
      <c r="J130" s="4"/>
      <c r="K130" s="1"/>
    </row>
    <row r="131" spans="1:11" s="7" customFormat="1" ht="15" customHeight="1">
      <c r="A131" s="2"/>
      <c r="B131" s="3"/>
      <c r="C131" s="3"/>
      <c r="D131" s="3"/>
      <c r="E131" s="3"/>
      <c r="F131" s="4"/>
      <c r="G131" s="5"/>
      <c r="H131" s="5"/>
      <c r="I131" s="6"/>
      <c r="J131" s="4"/>
      <c r="K131" s="1"/>
    </row>
    <row r="132" spans="1:11" s="7" customFormat="1" ht="15" customHeight="1">
      <c r="A132" s="2"/>
      <c r="B132" s="3"/>
      <c r="C132" s="3"/>
      <c r="D132" s="3"/>
      <c r="E132" s="3"/>
      <c r="F132" s="4"/>
      <c r="G132" s="5"/>
      <c r="H132" s="5"/>
      <c r="I132" s="6"/>
      <c r="J132" s="4"/>
      <c r="K132" s="1"/>
    </row>
    <row r="133" spans="1:11" s="7" customFormat="1" ht="15" customHeight="1">
      <c r="A133" s="2"/>
      <c r="B133" s="3"/>
      <c r="C133" s="3"/>
      <c r="D133" s="3"/>
      <c r="E133" s="3"/>
      <c r="F133" s="4"/>
      <c r="G133" s="5"/>
      <c r="H133" s="5"/>
      <c r="I133" s="6"/>
      <c r="J133" s="4"/>
      <c r="K133" s="1"/>
    </row>
    <row r="134" spans="1:11" s="7" customFormat="1" ht="15" customHeight="1">
      <c r="A134" s="2"/>
      <c r="B134" s="3"/>
      <c r="C134" s="3"/>
      <c r="D134" s="3"/>
      <c r="E134" s="3"/>
      <c r="F134" s="4"/>
      <c r="G134" s="5"/>
      <c r="H134" s="5"/>
      <c r="I134" s="6"/>
      <c r="J134" s="4"/>
      <c r="K134" s="1"/>
    </row>
    <row r="135" spans="1:11" s="7" customFormat="1" ht="15" customHeight="1">
      <c r="A135" s="2"/>
      <c r="B135" s="3"/>
      <c r="C135" s="3"/>
      <c r="D135" s="3"/>
      <c r="E135" s="3"/>
      <c r="F135" s="4"/>
      <c r="G135" s="5"/>
      <c r="H135" s="5"/>
      <c r="I135" s="6"/>
      <c r="J135" s="4"/>
      <c r="K135" s="1"/>
    </row>
    <row r="136" spans="1:11" s="7" customFormat="1" ht="15" customHeight="1">
      <c r="A136" s="2"/>
      <c r="B136" s="3"/>
      <c r="C136" s="3"/>
      <c r="D136" s="3"/>
      <c r="E136" s="3"/>
      <c r="F136" s="4"/>
      <c r="G136" s="5"/>
      <c r="H136" s="5"/>
      <c r="I136" s="6"/>
      <c r="J136" s="4"/>
      <c r="K136" s="1"/>
    </row>
    <row r="137" spans="1:11" s="7" customFormat="1" ht="15" customHeight="1">
      <c r="A137" s="2"/>
      <c r="B137" s="3"/>
      <c r="C137" s="3"/>
      <c r="D137" s="3"/>
      <c r="E137" s="3"/>
      <c r="F137" s="4"/>
      <c r="G137" s="5"/>
      <c r="H137" s="5"/>
      <c r="I137" s="6"/>
      <c r="J137" s="4"/>
      <c r="K137" s="1"/>
    </row>
    <row r="138" spans="1:11" s="7" customFormat="1" ht="15" customHeight="1">
      <c r="A138" s="2"/>
      <c r="B138" s="3"/>
      <c r="C138" s="3"/>
      <c r="D138" s="3"/>
      <c r="E138" s="3"/>
      <c r="F138" s="4"/>
      <c r="G138" s="5"/>
      <c r="H138" s="5"/>
      <c r="I138" s="6"/>
      <c r="J138" s="4"/>
      <c r="K138" s="1"/>
    </row>
    <row r="139" spans="1:11" s="7" customFormat="1" ht="15" customHeight="1">
      <c r="A139" s="2"/>
      <c r="B139" s="3"/>
      <c r="C139" s="3"/>
      <c r="D139" s="3"/>
      <c r="E139" s="3"/>
      <c r="F139" s="4"/>
      <c r="G139" s="5"/>
      <c r="H139" s="5"/>
      <c r="I139" s="6"/>
      <c r="J139" s="4"/>
      <c r="K139" s="1"/>
    </row>
    <row r="140" spans="1:11" s="7" customFormat="1" ht="15" customHeight="1">
      <c r="A140" s="2"/>
      <c r="B140" s="3"/>
      <c r="C140" s="3"/>
      <c r="D140" s="3"/>
      <c r="E140" s="3"/>
      <c r="F140" s="4"/>
      <c r="G140" s="5"/>
      <c r="H140" s="5"/>
      <c r="I140" s="6"/>
      <c r="J140" s="4"/>
      <c r="K140" s="1"/>
    </row>
    <row r="141" spans="1:11" s="7" customFormat="1" ht="15" customHeight="1">
      <c r="A141" s="2"/>
      <c r="B141" s="3"/>
      <c r="C141" s="3"/>
      <c r="D141" s="3"/>
      <c r="E141" s="3"/>
      <c r="F141" s="4"/>
      <c r="G141" s="5"/>
      <c r="H141" s="5"/>
      <c r="I141" s="6"/>
      <c r="J141" s="4"/>
      <c r="K141" s="1"/>
    </row>
    <row r="142" spans="1:11" s="7" customFormat="1" ht="15" customHeight="1">
      <c r="A142" s="2"/>
      <c r="B142" s="3"/>
      <c r="C142" s="3"/>
      <c r="D142" s="3"/>
      <c r="E142" s="3"/>
      <c r="F142" s="4"/>
      <c r="G142" s="5"/>
      <c r="H142" s="5"/>
      <c r="I142" s="6"/>
      <c r="J142" s="4"/>
      <c r="K142" s="1"/>
    </row>
    <row r="143" spans="1:11" s="7" customFormat="1" ht="15" customHeight="1">
      <c r="A143" s="2"/>
      <c r="B143" s="3"/>
      <c r="C143" s="3"/>
      <c r="D143" s="3"/>
      <c r="E143" s="3"/>
      <c r="F143" s="4"/>
      <c r="G143" s="5"/>
      <c r="H143" s="5"/>
      <c r="I143" s="6"/>
      <c r="J143" s="4"/>
      <c r="K143" s="1"/>
    </row>
    <row r="144" spans="1:11" s="7" customFormat="1" ht="15" customHeight="1">
      <c r="A144" s="2"/>
      <c r="B144" s="3"/>
      <c r="C144" s="3"/>
      <c r="D144" s="3"/>
      <c r="E144" s="3"/>
      <c r="F144" s="4"/>
      <c r="G144" s="5"/>
      <c r="H144" s="5"/>
      <c r="I144" s="6"/>
      <c r="J144" s="4"/>
      <c r="K144" s="1"/>
    </row>
    <row r="145" spans="1:11" s="7" customFormat="1" ht="15" customHeight="1">
      <c r="A145" s="2"/>
      <c r="B145" s="3"/>
      <c r="C145" s="3"/>
      <c r="D145" s="3"/>
      <c r="E145" s="3"/>
      <c r="F145" s="4"/>
      <c r="G145" s="5"/>
      <c r="H145" s="5"/>
      <c r="I145" s="6"/>
      <c r="J145" s="4"/>
      <c r="K145" s="1"/>
    </row>
    <row r="146" spans="1:11" s="7" customFormat="1" ht="15" customHeight="1">
      <c r="A146" s="2"/>
      <c r="B146" s="3"/>
      <c r="C146" s="3"/>
      <c r="D146" s="3"/>
      <c r="E146" s="3"/>
      <c r="F146" s="4"/>
      <c r="G146" s="5"/>
      <c r="H146" s="5"/>
      <c r="I146" s="6"/>
      <c r="J146" s="4"/>
      <c r="K146" s="1"/>
    </row>
    <row r="147" spans="1:11" s="7" customFormat="1" ht="15" customHeight="1">
      <c r="A147" s="2"/>
      <c r="B147" s="3"/>
      <c r="C147" s="3"/>
      <c r="D147" s="3"/>
      <c r="E147" s="3"/>
      <c r="F147" s="4"/>
      <c r="G147" s="5"/>
      <c r="H147" s="5"/>
      <c r="I147" s="6"/>
      <c r="J147" s="4"/>
      <c r="K147" s="1"/>
    </row>
    <row r="148" spans="1:11" s="7" customFormat="1" ht="15" customHeight="1">
      <c r="A148" s="2"/>
      <c r="B148" s="3"/>
      <c r="C148" s="3"/>
      <c r="D148" s="3"/>
      <c r="E148" s="3"/>
      <c r="F148" s="4"/>
      <c r="G148" s="5"/>
      <c r="H148" s="5"/>
      <c r="I148" s="6"/>
      <c r="J148" s="4"/>
      <c r="K148" s="1"/>
    </row>
    <row r="149" spans="1:11" s="7" customFormat="1" ht="15" customHeight="1">
      <c r="A149" s="2"/>
      <c r="B149" s="3"/>
      <c r="C149" s="3"/>
      <c r="D149" s="3"/>
      <c r="E149" s="3"/>
      <c r="F149" s="4"/>
      <c r="G149" s="5"/>
      <c r="H149" s="5"/>
      <c r="I149" s="6"/>
      <c r="J149" s="4"/>
      <c r="K149" s="1"/>
    </row>
    <row r="150" spans="1:11" s="7" customFormat="1" ht="15" customHeight="1">
      <c r="A150" s="2"/>
      <c r="B150" s="3"/>
      <c r="C150" s="3"/>
      <c r="D150" s="3"/>
      <c r="E150" s="3"/>
      <c r="F150" s="4"/>
      <c r="G150" s="5"/>
      <c r="H150" s="5"/>
      <c r="I150" s="6"/>
      <c r="J150" s="4"/>
      <c r="K150" s="1"/>
    </row>
    <row r="151" spans="1:11" s="7" customFormat="1" ht="15" customHeight="1">
      <c r="A151" s="2"/>
      <c r="B151" s="3"/>
      <c r="C151" s="3"/>
      <c r="D151" s="3"/>
      <c r="E151" s="3"/>
      <c r="F151" s="4"/>
      <c r="G151" s="5"/>
      <c r="H151" s="5"/>
      <c r="I151" s="6"/>
      <c r="J151" s="4"/>
      <c r="K151" s="1"/>
    </row>
    <row r="152" spans="1:11" s="7" customFormat="1" ht="15" customHeight="1">
      <c r="A152" s="2"/>
      <c r="B152" s="3"/>
      <c r="C152" s="3"/>
      <c r="D152" s="3"/>
      <c r="E152" s="3"/>
      <c r="F152" s="4"/>
      <c r="G152" s="5"/>
      <c r="H152" s="5"/>
      <c r="I152" s="6"/>
      <c r="J152" s="4"/>
      <c r="K152" s="1"/>
    </row>
    <row r="153" spans="1:11" s="7" customFormat="1" ht="15" customHeight="1">
      <c r="A153" s="2"/>
      <c r="B153" s="3"/>
      <c r="C153" s="3"/>
      <c r="D153" s="3"/>
      <c r="E153" s="3"/>
      <c r="F153" s="4"/>
      <c r="G153" s="5"/>
      <c r="H153" s="5"/>
      <c r="I153" s="6"/>
      <c r="J153" s="4"/>
      <c r="K153" s="1"/>
    </row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</sheetData>
  <sheetProtection/>
  <mergeCells count="5">
    <mergeCell ref="A1:J1"/>
    <mergeCell ref="I120:J120"/>
    <mergeCell ref="I119:J119"/>
    <mergeCell ref="E120:H120"/>
    <mergeCell ref="E122:H122"/>
  </mergeCells>
  <printOptions horizontalCentered="1" verticalCentered="1"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V42"/>
  <sheetViews>
    <sheetView zoomScalePageLayoutView="0" workbookViewId="0" topLeftCell="A1">
      <selection activeCell="E7" sqref="E7:L7"/>
    </sheetView>
  </sheetViews>
  <sheetFormatPr defaultColWidth="9.33203125" defaultRowHeight="10.5"/>
  <cols>
    <col min="1" max="1" width="6.5" style="0" customWidth="1"/>
    <col min="3" max="3" width="2" style="0" customWidth="1"/>
    <col min="5" max="5" width="14.66015625" style="0" customWidth="1"/>
    <col min="6" max="6" width="0.4921875" style="0" customWidth="1"/>
    <col min="7" max="7" width="5.66015625" style="0" customWidth="1"/>
    <col min="8" max="8" width="4.83203125" style="0" customWidth="1"/>
    <col min="9" max="9" width="14.83203125" style="0" customWidth="1"/>
    <col min="10" max="10" width="14.5" style="0" customWidth="1"/>
    <col min="11" max="11" width="0.1640625" style="0" customWidth="1"/>
    <col min="12" max="12" width="5.5" style="0" customWidth="1"/>
    <col min="13" max="13" width="6.83203125" style="0" customWidth="1"/>
    <col min="14" max="14" width="5" style="0" customWidth="1"/>
    <col min="15" max="15" width="6.16015625" style="0" customWidth="1"/>
    <col min="16" max="16" width="6" style="0" customWidth="1"/>
    <col min="18" max="18" width="17" style="0" customWidth="1"/>
  </cols>
  <sheetData>
    <row r="2" spans="1:18" ht="23.25">
      <c r="A2" s="202"/>
      <c r="B2" s="83"/>
      <c r="C2" s="83"/>
      <c r="D2" s="83"/>
      <c r="E2" s="83"/>
      <c r="F2" s="83"/>
      <c r="G2" s="84" t="s">
        <v>72</v>
      </c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24" customHeight="1">
      <c r="A3" s="203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ht="0.75" customHeight="1">
      <c r="A4" s="204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197"/>
    </row>
    <row r="5" spans="1:18" ht="12" hidden="1" thickBot="1">
      <c r="A5" s="205"/>
      <c r="B5" s="87" t="s">
        <v>73</v>
      </c>
      <c r="C5" s="87"/>
      <c r="D5" s="87"/>
      <c r="E5" s="232" t="s">
        <v>74</v>
      </c>
      <c r="F5" s="233"/>
      <c r="G5" s="233"/>
      <c r="H5" s="233"/>
      <c r="I5" s="233"/>
      <c r="J5" s="233"/>
      <c r="K5" s="233"/>
      <c r="L5" s="234"/>
      <c r="M5" s="87"/>
      <c r="N5" s="87"/>
      <c r="O5" s="235" t="s">
        <v>75</v>
      </c>
      <c r="P5" s="235"/>
      <c r="Q5" s="88" t="s">
        <v>76</v>
      </c>
      <c r="R5" s="198"/>
    </row>
    <row r="6" spans="1:18" ht="11.25" hidden="1">
      <c r="A6" s="205"/>
      <c r="B6" s="87" t="s">
        <v>77</v>
      </c>
      <c r="C6" s="87"/>
      <c r="D6" s="87"/>
      <c r="E6" s="232" t="s">
        <v>78</v>
      </c>
      <c r="F6" s="233"/>
      <c r="G6" s="233"/>
      <c r="H6" s="233"/>
      <c r="I6" s="233"/>
      <c r="J6" s="233"/>
      <c r="K6" s="233"/>
      <c r="L6" s="234"/>
      <c r="M6" s="87"/>
      <c r="N6" s="87"/>
      <c r="O6" s="235" t="s">
        <v>79</v>
      </c>
      <c r="P6" s="235"/>
      <c r="Q6" s="89"/>
      <c r="R6" s="199"/>
    </row>
    <row r="7" spans="1:18" ht="77.25" customHeight="1" thickBot="1">
      <c r="A7" s="205"/>
      <c r="B7" s="87"/>
      <c r="C7" s="87"/>
      <c r="D7" s="87"/>
      <c r="E7" s="236"/>
      <c r="F7" s="237"/>
      <c r="G7" s="237"/>
      <c r="H7" s="237"/>
      <c r="I7" s="237"/>
      <c r="J7" s="237"/>
      <c r="K7" s="237"/>
      <c r="L7" s="238"/>
      <c r="M7" s="87"/>
      <c r="N7" s="87"/>
      <c r="O7" s="235" t="s">
        <v>80</v>
      </c>
      <c r="P7" s="235"/>
      <c r="Q7" s="90"/>
      <c r="R7" s="200"/>
    </row>
    <row r="8" spans="1:18" ht="0.75" customHeight="1" hidden="1">
      <c r="A8" s="205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235" t="s">
        <v>81</v>
      </c>
      <c r="P8" s="235"/>
      <c r="Q8" s="87" t="s">
        <v>82</v>
      </c>
      <c r="R8" s="199"/>
    </row>
    <row r="9" spans="1:18" ht="12" hidden="1" thickBot="1">
      <c r="A9" s="205"/>
      <c r="B9" s="87" t="s">
        <v>83</v>
      </c>
      <c r="C9" s="87"/>
      <c r="D9" s="87"/>
      <c r="E9" s="232" t="s">
        <v>84</v>
      </c>
      <c r="F9" s="233"/>
      <c r="G9" s="233"/>
      <c r="H9" s="233"/>
      <c r="I9" s="233"/>
      <c r="J9" s="233"/>
      <c r="K9" s="233"/>
      <c r="L9" s="234"/>
      <c r="M9" s="87"/>
      <c r="N9" s="87"/>
      <c r="O9" s="239"/>
      <c r="P9" s="240"/>
      <c r="Q9" s="91"/>
      <c r="R9" s="201"/>
    </row>
    <row r="10" spans="1:18" ht="12" hidden="1" thickBot="1">
      <c r="A10" s="205"/>
      <c r="B10" s="87" t="s">
        <v>85</v>
      </c>
      <c r="C10" s="87"/>
      <c r="D10" s="87"/>
      <c r="E10" s="241" t="s">
        <v>86</v>
      </c>
      <c r="F10" s="242"/>
      <c r="G10" s="242"/>
      <c r="H10" s="242"/>
      <c r="I10" s="242"/>
      <c r="J10" s="242"/>
      <c r="K10" s="242"/>
      <c r="L10" s="243"/>
      <c r="M10" s="87"/>
      <c r="N10" s="87"/>
      <c r="O10" s="239"/>
      <c r="P10" s="240"/>
      <c r="Q10" s="91"/>
      <c r="R10" s="201"/>
    </row>
    <row r="11" spans="1:18" ht="12" hidden="1" thickBot="1">
      <c r="A11" s="205"/>
      <c r="B11" s="87" t="s">
        <v>87</v>
      </c>
      <c r="C11" s="87"/>
      <c r="D11" s="87"/>
      <c r="E11" s="241" t="s">
        <v>88</v>
      </c>
      <c r="F11" s="242"/>
      <c r="G11" s="242"/>
      <c r="H11" s="242"/>
      <c r="I11" s="242"/>
      <c r="J11" s="242"/>
      <c r="K11" s="242"/>
      <c r="L11" s="243"/>
      <c r="M11" s="87"/>
      <c r="N11" s="87"/>
      <c r="O11" s="239"/>
      <c r="P11" s="240"/>
      <c r="Q11" s="91"/>
      <c r="R11" s="201"/>
    </row>
    <row r="12" spans="1:18" ht="12" hidden="1" thickBot="1">
      <c r="A12" s="205"/>
      <c r="B12" s="87" t="s">
        <v>89</v>
      </c>
      <c r="C12" s="87"/>
      <c r="D12" s="87"/>
      <c r="E12" s="244" t="s">
        <v>90</v>
      </c>
      <c r="F12" s="245"/>
      <c r="G12" s="245"/>
      <c r="H12" s="245"/>
      <c r="I12" s="245"/>
      <c r="J12" s="245"/>
      <c r="K12" s="245"/>
      <c r="L12" s="246"/>
      <c r="M12" s="87"/>
      <c r="N12" s="87"/>
      <c r="O12" s="247"/>
      <c r="P12" s="248"/>
      <c r="Q12" s="247"/>
      <c r="R12" s="249"/>
    </row>
    <row r="13" spans="1:18" ht="11.25" hidden="1">
      <c r="A13" s="206"/>
      <c r="B13" s="92"/>
      <c r="C13" s="92"/>
      <c r="D13" s="92"/>
      <c r="E13" s="93"/>
      <c r="F13" s="92"/>
      <c r="G13" s="92"/>
      <c r="H13" s="92"/>
      <c r="I13" s="92"/>
      <c r="J13" s="92"/>
      <c r="K13" s="92"/>
      <c r="L13" s="92"/>
      <c r="M13" s="92"/>
      <c r="N13" s="92"/>
      <c r="O13" s="93"/>
      <c r="P13" s="93"/>
      <c r="Q13" s="93"/>
      <c r="R13" s="183"/>
    </row>
    <row r="14" spans="1:18" ht="12" thickBot="1">
      <c r="A14" s="205"/>
      <c r="B14" s="87"/>
      <c r="C14" s="87"/>
      <c r="D14" s="87"/>
      <c r="E14" s="94" t="s">
        <v>91</v>
      </c>
      <c r="F14" s="87"/>
      <c r="G14" s="87"/>
      <c r="H14" s="87"/>
      <c r="I14" s="87"/>
      <c r="J14" s="87"/>
      <c r="K14" s="87"/>
      <c r="L14" s="87"/>
      <c r="M14" s="87"/>
      <c r="N14" s="87"/>
      <c r="O14" s="250" t="s">
        <v>92</v>
      </c>
      <c r="P14" s="250"/>
      <c r="Q14" s="94"/>
      <c r="R14" s="184"/>
    </row>
    <row r="15" spans="1:18" ht="12" thickBot="1">
      <c r="A15" s="205"/>
      <c r="B15" s="87"/>
      <c r="C15" s="87"/>
      <c r="D15" s="87"/>
      <c r="E15" s="95"/>
      <c r="F15" s="87"/>
      <c r="G15" s="94"/>
      <c r="H15" s="87"/>
      <c r="I15" s="94"/>
      <c r="J15" s="87"/>
      <c r="K15" s="87"/>
      <c r="L15" s="87"/>
      <c r="M15" s="87"/>
      <c r="N15" s="87"/>
      <c r="O15" s="239"/>
      <c r="P15" s="240"/>
      <c r="Q15" s="94"/>
      <c r="R15" s="185"/>
    </row>
    <row r="16" spans="1:18" ht="18.75" customHeight="1">
      <c r="A16" s="207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87"/>
      <c r="P16" s="96"/>
      <c r="Q16" s="96"/>
      <c r="R16" s="186"/>
    </row>
    <row r="17" spans="1:18" ht="12.75">
      <c r="A17" s="208"/>
      <c r="B17" s="97"/>
      <c r="C17" s="97"/>
      <c r="D17" s="97"/>
      <c r="E17" s="98" t="s">
        <v>93</v>
      </c>
      <c r="F17" s="97"/>
      <c r="G17" s="97"/>
      <c r="H17" s="97"/>
      <c r="I17" s="97"/>
      <c r="J17" s="97"/>
      <c r="K17" s="97"/>
      <c r="L17" s="97"/>
      <c r="M17" s="97"/>
      <c r="N17" s="97"/>
      <c r="O17" s="86"/>
      <c r="P17" s="97"/>
      <c r="Q17" s="97"/>
      <c r="R17" s="187"/>
    </row>
    <row r="18" spans="1:18" ht="11.25">
      <c r="A18" s="209" t="s">
        <v>151</v>
      </c>
      <c r="B18" s="99"/>
      <c r="C18" s="99"/>
      <c r="D18" s="100"/>
      <c r="E18" s="101" t="s">
        <v>94</v>
      </c>
      <c r="F18" s="100"/>
      <c r="G18" s="101" t="s">
        <v>95</v>
      </c>
      <c r="H18" s="99"/>
      <c r="I18" s="100"/>
      <c r="J18" s="101" t="s">
        <v>96</v>
      </c>
      <c r="K18" s="99"/>
      <c r="L18" s="101" t="s">
        <v>97</v>
      </c>
      <c r="M18" s="99"/>
      <c r="N18" s="99"/>
      <c r="O18" s="99"/>
      <c r="P18" s="100"/>
      <c r="Q18" s="101" t="s">
        <v>98</v>
      </c>
      <c r="R18" s="188"/>
    </row>
    <row r="19" spans="1:18" ht="12.75">
      <c r="A19" s="210"/>
      <c r="B19" s="102"/>
      <c r="C19" s="102"/>
      <c r="D19" s="103">
        <v>0</v>
      </c>
      <c r="E19" s="104">
        <v>0</v>
      </c>
      <c r="F19" s="105"/>
      <c r="G19" s="106"/>
      <c r="H19" s="102"/>
      <c r="I19" s="103">
        <v>0</v>
      </c>
      <c r="J19" s="104">
        <v>0</v>
      </c>
      <c r="K19" s="107"/>
      <c r="L19" s="106"/>
      <c r="M19" s="102"/>
      <c r="N19" s="102"/>
      <c r="O19" s="108"/>
      <c r="P19" s="103">
        <v>0</v>
      </c>
      <c r="Q19" s="106"/>
      <c r="R19" s="189">
        <v>0</v>
      </c>
    </row>
    <row r="20" spans="1:18" ht="12.75">
      <c r="A20" s="208"/>
      <c r="B20" s="97"/>
      <c r="C20" s="97"/>
      <c r="D20" s="97"/>
      <c r="E20" s="98" t="s">
        <v>99</v>
      </c>
      <c r="F20" s="97"/>
      <c r="G20" s="97"/>
      <c r="H20" s="97"/>
      <c r="I20" s="97"/>
      <c r="J20" s="109" t="s">
        <v>100</v>
      </c>
      <c r="K20" s="97"/>
      <c r="L20" s="97"/>
      <c r="M20" s="97"/>
      <c r="N20" s="97"/>
      <c r="O20" s="96"/>
      <c r="P20" s="97"/>
      <c r="Q20" s="97"/>
      <c r="R20" s="187"/>
    </row>
    <row r="21" spans="1:18" ht="15.75">
      <c r="A21" s="114" t="s">
        <v>152</v>
      </c>
      <c r="B21" s="110"/>
      <c r="C21" s="111" t="s">
        <v>101</v>
      </c>
      <c r="D21" s="112"/>
      <c r="E21" s="112"/>
      <c r="F21" s="113"/>
      <c r="G21" s="114" t="s">
        <v>102</v>
      </c>
      <c r="H21" s="115"/>
      <c r="I21" s="111" t="s">
        <v>103</v>
      </c>
      <c r="J21" s="112"/>
      <c r="K21" s="112"/>
      <c r="L21" s="114" t="s">
        <v>104</v>
      </c>
      <c r="M21" s="115"/>
      <c r="N21" s="111" t="s">
        <v>105</v>
      </c>
      <c r="O21" s="116"/>
      <c r="P21" s="112"/>
      <c r="Q21" s="112"/>
      <c r="R21" s="190"/>
    </row>
    <row r="22" spans="1:18" ht="12.75">
      <c r="A22" s="122" t="s">
        <v>11</v>
      </c>
      <c r="B22" s="117" t="s">
        <v>21</v>
      </c>
      <c r="C22" s="118"/>
      <c r="D22" s="119" t="s">
        <v>106</v>
      </c>
      <c r="E22" s="120">
        <v>0</v>
      </c>
      <c r="F22" s="121"/>
      <c r="G22" s="122" t="s">
        <v>18</v>
      </c>
      <c r="H22" s="123" t="s">
        <v>107</v>
      </c>
      <c r="I22" s="124"/>
      <c r="J22" s="125">
        <v>0</v>
      </c>
      <c r="K22" s="126"/>
      <c r="L22" s="122" t="s">
        <v>108</v>
      </c>
      <c r="M22" s="127" t="s">
        <v>109</v>
      </c>
      <c r="N22" s="128"/>
      <c r="O22" s="128"/>
      <c r="P22" s="128"/>
      <c r="Q22" s="129">
        <v>0.04</v>
      </c>
      <c r="R22" s="191">
        <f>E28*Q22</f>
        <v>0</v>
      </c>
    </row>
    <row r="23" spans="1:18" ht="12.75">
      <c r="A23" s="122" t="s">
        <v>12</v>
      </c>
      <c r="B23" s="131"/>
      <c r="C23" s="132"/>
      <c r="D23" s="119" t="s">
        <v>110</v>
      </c>
      <c r="E23" s="120">
        <v>0</v>
      </c>
      <c r="F23" s="121"/>
      <c r="G23" s="122" t="s">
        <v>19</v>
      </c>
      <c r="H23" s="87" t="s">
        <v>111</v>
      </c>
      <c r="I23" s="124"/>
      <c r="J23" s="125">
        <v>0</v>
      </c>
      <c r="K23" s="126"/>
      <c r="L23" s="122" t="s">
        <v>112</v>
      </c>
      <c r="M23" s="127" t="s">
        <v>113</v>
      </c>
      <c r="N23" s="128"/>
      <c r="O23" s="87"/>
      <c r="P23" s="128"/>
      <c r="Q23" s="129"/>
      <c r="R23" s="191">
        <v>0</v>
      </c>
    </row>
    <row r="24" spans="1:18" ht="12.75">
      <c r="A24" s="122" t="s">
        <v>13</v>
      </c>
      <c r="B24" s="117" t="s">
        <v>27</v>
      </c>
      <c r="C24" s="118"/>
      <c r="D24" s="119" t="s">
        <v>106</v>
      </c>
      <c r="E24" s="120">
        <v>0</v>
      </c>
      <c r="F24" s="121"/>
      <c r="G24" s="122" t="s">
        <v>20</v>
      </c>
      <c r="H24" s="123" t="s">
        <v>114</v>
      </c>
      <c r="I24" s="124"/>
      <c r="J24" s="125">
        <v>0</v>
      </c>
      <c r="K24" s="126"/>
      <c r="L24" s="122" t="s">
        <v>115</v>
      </c>
      <c r="M24" s="127" t="s">
        <v>116</v>
      </c>
      <c r="N24" s="128"/>
      <c r="O24" s="128"/>
      <c r="P24" s="128"/>
      <c r="Q24" s="129">
        <v>0.05</v>
      </c>
      <c r="R24" s="191">
        <f>E28*Q24</f>
        <v>0</v>
      </c>
    </row>
    <row r="25" spans="1:18" ht="12.75">
      <c r="A25" s="122" t="s">
        <v>14</v>
      </c>
      <c r="B25" s="131"/>
      <c r="C25" s="132"/>
      <c r="D25" s="119" t="s">
        <v>110</v>
      </c>
      <c r="E25" s="120">
        <v>0</v>
      </c>
      <c r="F25" s="121"/>
      <c r="G25" s="122" t="s">
        <v>117</v>
      </c>
      <c r="H25" s="123"/>
      <c r="I25" s="124"/>
      <c r="J25" s="125">
        <v>0</v>
      </c>
      <c r="K25" s="126"/>
      <c r="L25" s="122" t="s">
        <v>118</v>
      </c>
      <c r="M25" s="127" t="s">
        <v>119</v>
      </c>
      <c r="N25" s="128"/>
      <c r="O25" s="87"/>
      <c r="P25" s="128"/>
      <c r="Q25" s="129">
        <v>0.02</v>
      </c>
      <c r="R25" s="191">
        <f>E28*Q25</f>
        <v>0</v>
      </c>
    </row>
    <row r="26" spans="1:18" ht="12.75">
      <c r="A26" s="122" t="s">
        <v>15</v>
      </c>
      <c r="B26" s="117" t="s">
        <v>120</v>
      </c>
      <c r="C26" s="118"/>
      <c r="D26" s="119" t="s">
        <v>106</v>
      </c>
      <c r="E26" s="120">
        <v>0</v>
      </c>
      <c r="F26" s="121"/>
      <c r="G26" s="133"/>
      <c r="H26" s="128"/>
      <c r="I26" s="124"/>
      <c r="J26" s="134"/>
      <c r="K26" s="126"/>
      <c r="L26" s="122" t="s">
        <v>121</v>
      </c>
      <c r="M26" s="127" t="s">
        <v>122</v>
      </c>
      <c r="N26" s="128"/>
      <c r="O26" s="128"/>
      <c r="P26" s="128"/>
      <c r="Q26" s="129"/>
      <c r="R26" s="191">
        <v>0</v>
      </c>
    </row>
    <row r="27" spans="1:18" ht="12.75">
      <c r="A27" s="122" t="s">
        <v>16</v>
      </c>
      <c r="B27" s="131"/>
      <c r="C27" s="132"/>
      <c r="D27" s="119" t="s">
        <v>110</v>
      </c>
      <c r="E27" s="120">
        <v>0</v>
      </c>
      <c r="F27" s="121"/>
      <c r="G27" s="133"/>
      <c r="H27" s="128"/>
      <c r="I27" s="124"/>
      <c r="J27" s="134"/>
      <c r="K27" s="126"/>
      <c r="L27" s="122" t="s">
        <v>123</v>
      </c>
      <c r="M27" s="123" t="s">
        <v>124</v>
      </c>
      <c r="N27" s="128"/>
      <c r="O27" s="87"/>
      <c r="P27" s="128"/>
      <c r="Q27" s="124"/>
      <c r="R27" s="191">
        <v>0</v>
      </c>
    </row>
    <row r="28" spans="1:18" ht="12.75">
      <c r="A28" s="122" t="s">
        <v>17</v>
      </c>
      <c r="B28" s="135" t="s">
        <v>125</v>
      </c>
      <c r="C28" s="128"/>
      <c r="D28" s="124"/>
      <c r="E28" s="120">
        <f>'Fasáda KÚ'!E122:H122*1</f>
        <v>0</v>
      </c>
      <c r="F28" s="136"/>
      <c r="G28" s="122" t="s">
        <v>126</v>
      </c>
      <c r="H28" s="135" t="s">
        <v>127</v>
      </c>
      <c r="I28" s="124"/>
      <c r="J28" s="137"/>
      <c r="K28" s="138"/>
      <c r="L28" s="122" t="s">
        <v>128</v>
      </c>
      <c r="M28" s="135" t="s">
        <v>129</v>
      </c>
      <c r="N28" s="128"/>
      <c r="O28" s="128"/>
      <c r="P28" s="128"/>
      <c r="Q28" s="124"/>
      <c r="R28" s="191">
        <v>0</v>
      </c>
    </row>
    <row r="29" spans="1:18" ht="12.75">
      <c r="A29" s="143" t="s">
        <v>153</v>
      </c>
      <c r="B29" s="139" t="s">
        <v>130</v>
      </c>
      <c r="C29" s="140"/>
      <c r="D29" s="141"/>
      <c r="E29" s="130"/>
      <c r="F29" s="142"/>
      <c r="G29" s="143" t="s">
        <v>131</v>
      </c>
      <c r="H29" s="139" t="s">
        <v>132</v>
      </c>
      <c r="I29" s="141"/>
      <c r="J29" s="144">
        <v>0</v>
      </c>
      <c r="K29" s="145"/>
      <c r="L29" s="143" t="s">
        <v>133</v>
      </c>
      <c r="M29" s="139" t="s">
        <v>134</v>
      </c>
      <c r="N29" s="140"/>
      <c r="O29" s="96"/>
      <c r="P29" s="140"/>
      <c r="Q29" s="141"/>
      <c r="R29" s="191">
        <v>0</v>
      </c>
    </row>
    <row r="30" spans="1:18" ht="15.75">
      <c r="A30" s="211"/>
      <c r="B30" s="146"/>
      <c r="C30" s="147" t="s">
        <v>135</v>
      </c>
      <c r="D30" s="148"/>
      <c r="E30" s="148"/>
      <c r="F30" s="148"/>
      <c r="G30" s="148"/>
      <c r="H30" s="148"/>
      <c r="I30" s="148"/>
      <c r="J30" s="148"/>
      <c r="K30" s="148"/>
      <c r="L30" s="114" t="s">
        <v>136</v>
      </c>
      <c r="M30" s="149"/>
      <c r="N30" s="214" t="s">
        <v>137</v>
      </c>
      <c r="O30" s="215"/>
      <c r="P30" s="215"/>
      <c r="Q30" s="215"/>
      <c r="R30" s="216">
        <f>E28+R22+R24+R25</f>
        <v>0</v>
      </c>
    </row>
    <row r="31" spans="1:22" ht="11.25">
      <c r="A31" s="206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150"/>
      <c r="M31" s="151" t="s">
        <v>138</v>
      </c>
      <c r="N31" s="152"/>
      <c r="O31" s="153" t="s">
        <v>30</v>
      </c>
      <c r="P31" s="152"/>
      <c r="Q31" s="153" t="s">
        <v>139</v>
      </c>
      <c r="R31" s="192" t="s">
        <v>140</v>
      </c>
      <c r="V31" s="7"/>
    </row>
    <row r="32" spans="1:18" ht="11.25">
      <c r="A32" s="212"/>
      <c r="B32" s="1"/>
      <c r="C32" s="1"/>
      <c r="D32" s="1"/>
      <c r="E32" s="1"/>
      <c r="F32" s="1"/>
      <c r="G32" s="1"/>
      <c r="H32" s="1"/>
      <c r="I32" s="1"/>
      <c r="J32" s="1"/>
      <c r="K32" s="1"/>
      <c r="L32" s="154"/>
      <c r="M32" s="155" t="s">
        <v>141</v>
      </c>
      <c r="N32" s="156"/>
      <c r="O32" s="157">
        <v>15</v>
      </c>
      <c r="P32" s="251">
        <v>0</v>
      </c>
      <c r="Q32" s="251"/>
      <c r="R32" s="193">
        <v>0</v>
      </c>
    </row>
    <row r="33" spans="1:18" ht="11.25">
      <c r="A33" s="212"/>
      <c r="B33" s="1"/>
      <c r="C33" s="1"/>
      <c r="D33" s="1"/>
      <c r="E33" s="1"/>
      <c r="F33" s="1"/>
      <c r="G33" s="1"/>
      <c r="H33" s="1"/>
      <c r="I33" s="1"/>
      <c r="J33" s="1"/>
      <c r="K33" s="1"/>
      <c r="L33" s="154"/>
      <c r="M33" s="158" t="s">
        <v>142</v>
      </c>
      <c r="N33" s="159"/>
      <c r="O33" s="160">
        <v>21</v>
      </c>
      <c r="P33" s="253">
        <f>R30+E29</f>
        <v>0</v>
      </c>
      <c r="Q33" s="253"/>
      <c r="R33" s="193">
        <f>P33*O33/100</f>
        <v>0</v>
      </c>
    </row>
    <row r="34" spans="1:18" ht="11.25">
      <c r="A34" s="212"/>
      <c r="B34" s="161"/>
      <c r="C34" s="161"/>
      <c r="D34" s="161"/>
      <c r="E34" s="161"/>
      <c r="F34" s="161"/>
      <c r="G34" s="161"/>
      <c r="H34" s="161"/>
      <c r="I34" s="161"/>
      <c r="J34" s="161"/>
      <c r="K34" s="1"/>
      <c r="L34" s="162"/>
      <c r="M34" s="163" t="s">
        <v>143</v>
      </c>
      <c r="N34" s="163"/>
      <c r="O34" s="157"/>
      <c r="P34" s="163"/>
      <c r="Q34" s="163"/>
      <c r="R34" s="194"/>
    </row>
    <row r="35" spans="1:18" ht="11.25">
      <c r="A35" s="212"/>
      <c r="B35" s="254"/>
      <c r="C35" s="254"/>
      <c r="D35" s="254"/>
      <c r="E35" s="254"/>
      <c r="F35" s="254"/>
      <c r="G35" s="254"/>
      <c r="H35" s="254"/>
      <c r="I35" s="254"/>
      <c r="J35" s="254"/>
      <c r="K35" s="1"/>
      <c r="L35" s="154"/>
      <c r="M35" s="164" t="s">
        <v>141</v>
      </c>
      <c r="N35" s="165"/>
      <c r="O35" s="166">
        <v>15</v>
      </c>
      <c r="P35" s="255">
        <v>0</v>
      </c>
      <c r="Q35" s="255"/>
      <c r="R35" s="195"/>
    </row>
    <row r="36" spans="1:18" ht="11.25">
      <c r="A36" s="212"/>
      <c r="B36" s="254"/>
      <c r="C36" s="254"/>
      <c r="D36" s="254"/>
      <c r="E36" s="254"/>
      <c r="F36" s="254"/>
      <c r="G36" s="254"/>
      <c r="H36" s="254"/>
      <c r="I36" s="254"/>
      <c r="J36" s="254"/>
      <c r="K36" s="1"/>
      <c r="L36" s="154"/>
      <c r="M36" s="164" t="s">
        <v>142</v>
      </c>
      <c r="N36" s="167"/>
      <c r="O36" s="166">
        <v>21</v>
      </c>
      <c r="P36" s="255">
        <v>0</v>
      </c>
      <c r="Q36" s="255"/>
      <c r="R36" s="196"/>
    </row>
    <row r="37" spans="1:18" ht="11.25">
      <c r="A37" s="212"/>
      <c r="B37" s="161"/>
      <c r="C37" s="161"/>
      <c r="D37" s="161"/>
      <c r="E37" s="161"/>
      <c r="F37" s="161"/>
      <c r="G37" s="161"/>
      <c r="H37" s="161"/>
      <c r="I37" s="161"/>
      <c r="J37" s="161"/>
      <c r="K37" s="1"/>
      <c r="L37" s="154"/>
      <c r="M37" s="256" t="s">
        <v>144</v>
      </c>
      <c r="N37" s="257"/>
      <c r="O37" s="257"/>
      <c r="P37" s="257"/>
      <c r="Q37" s="257"/>
      <c r="R37" s="258"/>
    </row>
    <row r="38" spans="1:18" ht="15.75" customHeight="1">
      <c r="A38" s="212"/>
      <c r="B38" s="1"/>
      <c r="C38" s="1"/>
      <c r="D38" s="1"/>
      <c r="E38" s="1"/>
      <c r="F38" s="1"/>
      <c r="G38" s="1"/>
      <c r="H38" s="1"/>
      <c r="I38" s="1"/>
      <c r="J38" s="1"/>
      <c r="K38" s="1"/>
      <c r="L38" s="168"/>
      <c r="M38" s="252" t="s">
        <v>145</v>
      </c>
      <c r="N38" s="252"/>
      <c r="O38" s="252"/>
      <c r="P38" s="252"/>
      <c r="Q38" s="252"/>
      <c r="R38" s="217">
        <f>R33+P33</f>
        <v>0</v>
      </c>
    </row>
    <row r="39" spans="1:18" ht="15.75">
      <c r="A39" s="212"/>
      <c r="B39" s="1"/>
      <c r="C39" s="1"/>
      <c r="D39" s="1"/>
      <c r="E39" s="1"/>
      <c r="F39" s="1"/>
      <c r="G39" s="1"/>
      <c r="H39" s="1"/>
      <c r="I39" s="1"/>
      <c r="J39" s="1"/>
      <c r="K39" s="1"/>
      <c r="L39" s="169" t="s">
        <v>146</v>
      </c>
      <c r="M39" s="170"/>
      <c r="N39" s="171" t="s">
        <v>147</v>
      </c>
      <c r="O39" s="172"/>
      <c r="P39" s="170"/>
      <c r="Q39" s="170"/>
      <c r="R39" s="180"/>
    </row>
    <row r="40" spans="1:18" ht="12.75">
      <c r="A40" s="212"/>
      <c r="B40" s="1"/>
      <c r="C40" s="1"/>
      <c r="D40" s="1"/>
      <c r="E40" s="1"/>
      <c r="F40" s="1"/>
      <c r="G40" s="1"/>
      <c r="H40" s="1"/>
      <c r="I40" s="1"/>
      <c r="J40" s="1"/>
      <c r="K40" s="1"/>
      <c r="L40" s="173"/>
      <c r="M40" s="174" t="s">
        <v>148</v>
      </c>
      <c r="N40" s="175"/>
      <c r="O40" s="175"/>
      <c r="P40" s="175"/>
      <c r="Q40" s="175"/>
      <c r="R40" s="181">
        <v>0</v>
      </c>
    </row>
    <row r="41" spans="1:18" ht="12.75">
      <c r="A41" s="212"/>
      <c r="B41" s="1"/>
      <c r="C41" s="1"/>
      <c r="D41" s="1"/>
      <c r="E41" s="1"/>
      <c r="F41" s="1"/>
      <c r="G41" s="1"/>
      <c r="H41" s="1"/>
      <c r="I41" s="1"/>
      <c r="J41" s="1"/>
      <c r="K41" s="1"/>
      <c r="L41" s="173"/>
      <c r="M41" s="174" t="s">
        <v>149</v>
      </c>
      <c r="N41" s="175"/>
      <c r="O41" s="175"/>
      <c r="P41" s="175"/>
      <c r="Q41" s="175"/>
      <c r="R41" s="181">
        <v>0</v>
      </c>
    </row>
    <row r="42" spans="1:18" ht="13.5" thickBot="1">
      <c r="A42" s="213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7"/>
      <c r="M42" s="178" t="s">
        <v>150</v>
      </c>
      <c r="N42" s="179"/>
      <c r="O42" s="179"/>
      <c r="P42" s="179"/>
      <c r="Q42" s="179"/>
      <c r="R42" s="182">
        <v>0</v>
      </c>
    </row>
  </sheetData>
  <sheetProtection/>
  <mergeCells count="25">
    <mergeCell ref="M38:Q38"/>
    <mergeCell ref="P33:Q33"/>
    <mergeCell ref="B35:J36"/>
    <mergeCell ref="P35:Q35"/>
    <mergeCell ref="P36:Q36"/>
    <mergeCell ref="M37:R37"/>
    <mergeCell ref="E12:L12"/>
    <mergeCell ref="O12:P12"/>
    <mergeCell ref="Q12:R12"/>
    <mergeCell ref="O14:P14"/>
    <mergeCell ref="O15:P15"/>
    <mergeCell ref="P32:Q32"/>
    <mergeCell ref="O8:P8"/>
    <mergeCell ref="E9:L9"/>
    <mergeCell ref="O9:P9"/>
    <mergeCell ref="E10:L10"/>
    <mergeCell ref="O10:P10"/>
    <mergeCell ref="E11:L11"/>
    <mergeCell ref="O11:P11"/>
    <mergeCell ref="E5:L5"/>
    <mergeCell ref="O5:P5"/>
    <mergeCell ref="E6:L6"/>
    <mergeCell ref="O6:P6"/>
    <mergeCell ref="E7:L7"/>
    <mergeCell ref="O7:P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Kulhavý Karel</dc:creator>
  <cp:keywords/>
  <dc:description/>
  <cp:lastModifiedBy>Administrator</cp:lastModifiedBy>
  <cp:lastPrinted>2018-08-27T14:54:40Z</cp:lastPrinted>
  <dcterms:created xsi:type="dcterms:W3CDTF">2014-06-20T06:56:28Z</dcterms:created>
  <dcterms:modified xsi:type="dcterms:W3CDTF">2018-09-21T11:21:51Z</dcterms:modified>
  <cp:category/>
  <cp:version/>
  <cp:contentType/>
  <cp:contentStatus/>
</cp:coreProperties>
</file>