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001_SO 001" sheetId="3" r:id="rId3"/>
    <sheet name="SO 181_SO 181" sheetId="4" r:id="rId4"/>
    <sheet name="SO 201_SO 201" sheetId="5" r:id="rId5"/>
  </sheets>
  <definedNames/>
  <calcPr/>
  <webPublishing/>
</workbook>
</file>

<file path=xl/sharedStrings.xml><?xml version="1.0" encoding="utf-8"?>
<sst xmlns="http://schemas.openxmlformats.org/spreadsheetml/2006/main" count="1656" uniqueCount="565">
  <si>
    <t>Firma: Pontex, spol. s r.o.</t>
  </si>
  <si>
    <t>Rekapitulace ceny</t>
  </si>
  <si>
    <t>Stavba: 19 146 00 - II/101 Chlumín, most ev.č. 101-064 za obcí Chlumín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</si>
  <si>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</si>
  <si>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</si>
  <si>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</si>
  <si>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</si>
  <si>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</si>
  <si>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</si>
  <si>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</si>
  <si>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</si>
  <si>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</si>
  <si>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</si>
  <si>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</si>
  <si>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</si>
  <si>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19 146 00</t>
  </si>
  <si>
    <t>II/101 Chlumín, most ev.č. 101-064 za obcí Chlumín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</si>
  <si>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</si>
  <si>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</si>
  <si>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</si>
  <si>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</si>
  <si>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</si>
  <si>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</si>
  <si>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</si>
  <si>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</si>
  <si>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</si>
  <si>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</si>
  <si>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</si>
  <si>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</si>
  <si>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</si>
  <si>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</si>
  <si>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</si>
  <si>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</si>
  <si>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</si>
  <si>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</si>
  <si>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</si>
  <si>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</si>
  <si>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</si>
  <si>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</si>
  <si>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</si>
  <si>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</si>
  <si>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</si>
  <si>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</si>
  <si>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</si>
  <si>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</si>
  <si>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</si>
  <si>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</si>
  <si>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</si>
  <si>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</si>
  <si>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</si>
  <si>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</si>
  <si>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</si>
  <si>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</si>
  <si>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</si>
  <si>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</si>
  <si>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</si>
  <si>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</si>
  <si>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</si>
  <si>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1=1,000 [A] 
Celkem: A=1,000 [B]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</si>
  <si>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</si>
  <si>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</si>
  <si>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</si>
  <si>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1=1,000 [A]</t>
  </si>
  <si>
    <t>02520</t>
  </si>
  <si>
    <t>ZKOUŠENÍ MATERIÁLŮ NEZÁVISLOU ZKUŠEBNOU</t>
  </si>
  <si>
    <t>2022_OTSKP</t>
  </si>
  <si>
    <t>dle TKP, ZTKP</t>
  </si>
  <si>
    <t>02710R</t>
  </si>
  <si>
    <t>A</t>
  </si>
  <si>
    <t>PASPORTIZACE OBJEKTŮ V OKOLÍ STAVBY</t>
  </si>
  <si>
    <t>zdokumentování stávajícího stavu během demolice  
pasportizace přilehlých ploch a objektů, které nejsou v majetku investora 
pořízení fotodokumentace</t>
  </si>
  <si>
    <t>02730</t>
  </si>
  <si>
    <t>POMOC PRÁCE ZŘÍZ NEBO ZAJIŠŤ OCHRANU INŽENÝRSKÝCH SÍTÍ</t>
  </si>
  <si>
    <t>zajištění ochrany všech stávajících vedení sítí po dobu stavby 
dle koordinačních příloh stavby 
zvýšené množství inženýrských sítí</t>
  </si>
  <si>
    <t>02851</t>
  </si>
  <si>
    <t>C</t>
  </si>
  <si>
    <t>PRŮZKUMNÉ PRÁCE DIAGNOSTIKY KONSTRUKCÍ NA POVRCHU</t>
  </si>
  <si>
    <t>sledování průběhu vrtání pilot s vyhodnocením 
1 pilota pod každou podpěrou</t>
  </si>
  <si>
    <t>7</t>
  </si>
  <si>
    <t>02910</t>
  </si>
  <si>
    <t>OSTATNÍ POŽADAVKY - ZEMĚMĚŘIČSKÁ MĚŘENÍ</t>
  </si>
  <si>
    <t>vytyčení stávajících IS</t>
  </si>
  <si>
    <t>8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</si>
  <si>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</si>
  <si>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</si>
  <si>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</si>
  <si>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</si>
  <si>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</si>
  <si>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</si>
  <si>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</si>
  <si>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</si>
  <si>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zpracování VTD např. zábrádelní svodidlo, podpěrné skruže NK, ...</t>
  </si>
  <si>
    <t>plán sledování a údržby mostu</t>
  </si>
  <si>
    <t>12</t>
  </si>
  <si>
    <t>029412</t>
  </si>
  <si>
    <t>OSTATNÍ POŽADAVKY - VYPRACOVÁNÍ MOSTNÍHO LISTU</t>
  </si>
  <si>
    <t>ML vč.záznamu do centrální evidence mostů</t>
  </si>
  <si>
    <t>13</t>
  </si>
  <si>
    <t>02943</t>
  </si>
  <si>
    <t>OSTATNÍ POŽADAVKY - VYPRACOVÁNÍ RDS</t>
  </si>
  <si>
    <t>RDS-Z-PDS - pro celou stavbu</t>
  </si>
  <si>
    <t>14</t>
  </si>
  <si>
    <t>02944</t>
  </si>
  <si>
    <t>OSTAT POŽADAVKY - DOKUMENTACE SKUTEČ PROVEDENÍ V DIGIT FORMĚ</t>
  </si>
  <si>
    <t>skutečného provedení stavby</t>
  </si>
  <si>
    <t>15</t>
  </si>
  <si>
    <t>02945</t>
  </si>
  <si>
    <t>OSTAT POŽADAVKY - GEOMETRICKÝ PLÁN</t>
  </si>
  <si>
    <t>16</t>
  </si>
  <si>
    <t>02950</t>
  </si>
  <si>
    <t>OSTATNÍ POŽADAVKY - POSUDKY, KONTROLY, REVIZNÍ ZPRÁVY</t>
  </si>
  <si>
    <t>výpočet zatížitelnosti vč.vyhodnocení</t>
  </si>
  <si>
    <t>17</t>
  </si>
  <si>
    <t>02953</t>
  </si>
  <si>
    <t>OSTATNÍ POŽADAVKY - HLAVNÍ MOSTNÍ PROHLÍDKA</t>
  </si>
  <si>
    <t>1. HMP vč.zpřístupnění</t>
  </si>
  <si>
    <t>18</t>
  </si>
  <si>
    <t>02991</t>
  </si>
  <si>
    <t>OSTATNÍ POŽADAVKY - INFORMAČNÍ TABULE</t>
  </si>
  <si>
    <t>Označení stavby dle směrnic investora</t>
  </si>
  <si>
    <t>2=2,000 [A]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</si>
  <si>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</si>
  <si>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</si>
  <si>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</si>
  <si>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</si>
  <si>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</si>
  <si>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</t>
  </si>
  <si>
    <t xml:space="preserve">  SO 001</t>
  </si>
  <si>
    <t>015111</t>
  </si>
  <si>
    <t>POPLATKY ZA LIKVIDACI ODPADŮ NEKONTAMINOVANÝCH - 17 05 04  VYTĚŽENÉ ZEMINY A HORNINY -  I. TŘÍDA TĚŽITELNOSTI</t>
  </si>
  <si>
    <t>T</t>
  </si>
  <si>
    <t>zemina 
objemová hmotnost 2000 kg/m3</t>
  </si>
  <si>
    <t>(dle pol. 131838) 
2,0*177,770=355,540 [A] 
Celkem: A=355,540 [B]</t>
  </si>
  <si>
    <t>015120</t>
  </si>
  <si>
    <t>POPLATKY ZA LIKVIDACI ODPADŮ NEKONTAMINOVANÝCH - 17 01 02  STAVEBNÍ A DEMOLIČNÍ SUŤ (CIHLY)</t>
  </si>
  <si>
    <t>objemová hmotnost 1800 kg/m3</t>
  </si>
  <si>
    <t>(dle pol.966148) 
1,80*3,588=6,458 [A] 
Celkem: A=6,458 [B]</t>
  </si>
  <si>
    <t>015130</t>
  </si>
  <si>
    <t>POPLATKY ZA LIKVIDACI ODPADŮ NEKONTAMINOVANÝCH - 17 03 02  VYBOURANÝ ASFALTOVÝ BETON BEZ DEHTU</t>
  </si>
  <si>
    <t>živice bez obsahu nebezpečných látek  
objemová hmotnost 2400 kg/m3 
stávající komunikace -  odpad zatříděn na základě zkoušek PAU 
živice od povrchu kom:  0-95 mm - ZAS T2, 95-160mm - ZAS T3, od 160 mm - ZAS T4</t>
  </si>
  <si>
    <t>(dle pol. 113728) 
povinný odkup zhotovitelem 
ZAS T2 
(bez obsahu nebezpečných látek) 
0=0,000 [A] 
(dle pol.113138 a) 
ZAS T2 
20,130*2,40=48,312 [B] 
(dle pol.113138 b) 
ZAS T3 
0=0,000 [C] 
(dle pol.113138 c) 
ZAS T4 
0=0,000 [D] 
Celkem: A+B+C+D=48,312 [E]</t>
  </si>
  <si>
    <t>015140</t>
  </si>
  <si>
    <t>a</t>
  </si>
  <si>
    <t>POPLATKY ZA LIKVIDACI ODPADŮ NEKONTAMINOVANÝCH - 17 01 01  BETON Z DEMOLIC OBJEKTŮ, ZÁKLADŮ TV</t>
  </si>
  <si>
    <t>prostý beton 
objemová hmotnost 2300kg/m3</t>
  </si>
  <si>
    <t>(dle pol. 966158) 
2,30*54,057=124,331 [A] 
Celkem: A=124,331 [B]</t>
  </si>
  <si>
    <t>b</t>
  </si>
  <si>
    <t>žlb 
objemová hmotnost 2500kg/m3</t>
  </si>
  <si>
    <t>dle pol.966168) 
2,50*33,654=84,135 [A] 
Celkem: A=84,135 [B]</t>
  </si>
  <si>
    <t>015330</t>
  </si>
  <si>
    <t>POPLATKY ZA LIKVIDACI ODPADŮ NEKONTAMINOVANÝCH - 17 05 04  KAMENNÁ SUŤ</t>
  </si>
  <si>
    <t>kámen, kamenivo 
objemová hmotnost 2600,1900 kg/m3</t>
  </si>
  <si>
    <t>(dle pol.113328) 
1,90*220,212=418,403 [A] 
(dle pol.966138) 
2,60*77,150=200,590 [B] 
Celkem: A+B=618,993 [C]</t>
  </si>
  <si>
    <t>015340</t>
  </si>
  <si>
    <t>POPLATKY ZA LIKVIDACI ODPADŮ NEKONTAMINOVANÝCH - 02 01 03  PAŘEZY</t>
  </si>
  <si>
    <t>objemová hmotnost 600kg/m3</t>
  </si>
  <si>
    <t>(dle pol. 112038) - odhad 5,0 m3/strom 
0,60*5,0=3,000 [A] 
(dle pol.112048) - odhad 1,0 m3/strom 
0,60*1,0=0,600 [B] 
Celkem: A+B=3,600 [C]</t>
  </si>
  <si>
    <t>015760</t>
  </si>
  <si>
    <t>POPLATKY ZA LIKVIDACI ODPADŮ NEBEZPEČNÝCH - 17 06 03*  IZOLAČNÍ MATERIÁLY OBSAHUJÍCÍ NEBEZPEČNÉ LÁTKY</t>
  </si>
  <si>
    <t>živice s obsahem nebezpečných látek  
objemová hmotnost 2400 kg/m3 
stávající komunikace -  odpad zatříděn na základě zkoušek PAU 
živice od povrchu kom:  0-95 mm - ZAS 1, 95-160mm - ZAS T3, od 160 mm - ZAS T4 
(živice 32% bez obsahu nebezpečných látek, 62% s obsahem nebezpečných látek)</t>
  </si>
  <si>
    <t>(dle pol. 113728) 
povinný odkup zhotovitelem 
ZAS T2 
(bez obsahu nebezpečných látek) 
0=0,000 [A] 
(dle pol.113138 a) 
ZAS T2 
0=0,000 [B] 
(dle pol.113138 b) 
ZAS T3 
23,374*2,40=56,098 [C] 
(dle pol.113138 c) 
ZAS T4 
32,256*2,40=77,414 [D] 
Celkem: A+B+C+D=133,512 [E]</t>
  </si>
  <si>
    <t>izolace 
objemová hmotnost 2400 kg/m3</t>
  </si>
  <si>
    <t>(dle pol. 97817) 
2,23*0,02*2,40=0,107 [A] 
Celkem: A=0,107 [B]</t>
  </si>
  <si>
    <t>Zemní práce</t>
  </si>
  <si>
    <t>11130</t>
  </si>
  <si>
    <t>SEJMUTÍ DRNU</t>
  </si>
  <si>
    <t>M2</t>
  </si>
  <si>
    <t>sejmutí drnu v nezbytném rozsahu v oblasti dotčené stavbou mostu 
(sejmutí ornice pro zřízení provizorní komunikace - sam. pol.) 
vč. uložení na dočasnou skládku ornice/drnu - bude zpětně rozprostřeno (poplatek za uložení není uvažován) 
přebytečná zemina uložena na skládku ornice - vč. uložení 
tl.150 mm</t>
  </si>
  <si>
    <t>odhad  
výtok 
(31,0+3,0*2)*(10,0+5,0)/2=277,500 [A] 
vtok 
(38,0+3,0*2)*(8,50)=374,000 [B] 
Celkem: A+B=651,500 [C]</t>
  </si>
  <si>
    <t>112038</t>
  </si>
  <si>
    <t>KÁCENÍ STROMŮ D KMENE PŘES 0,9M S ODSTR PAŘEZŮ, ODVOZ DO 20KM</t>
  </si>
  <si>
    <t>kácení vícečetného mohutného kmene na výtoku 
dřevo předáno k dalšímu využití 
větve štěpkovány 
kořeny - uloženy na skládku</t>
  </si>
  <si>
    <t>112048</t>
  </si>
  <si>
    <t>KÁCENÍ STROMŮ D KMENE DO 0,3M S ODSTRANĚNÍM PAŘEZŮ, ODVOZ DO 20KM</t>
  </si>
  <si>
    <t>kácení stromku ve svahu na výtokové straně mostu 
větve a kmen štěpkovány 
kořeny - uloženy na skládku</t>
  </si>
  <si>
    <t>113138</t>
  </si>
  <si>
    <t>ODSTRANĚNÍ KRYTU ZPEVNĚNÝCH PLOCH S ASFALT POJIVEM, ODVOZ DO 20KM</t>
  </si>
  <si>
    <t>M3</t>
  </si>
  <si>
    <t>odstranění živičných vrstev - (vozovka přebalena)  - stávající komunikace 
odvoz a uložení na základě zkoušek PAU 
živice od povrchu kom:  0-95 mm - ZAS T2, 95-160mm - ZAS T3, od 160 mm - ZAS T4: 
- 0-95mm: (40 mm živice - viz pol.113728) + 55 mm (třída ZAS T2) - bez obsahu nebezpečných látek</t>
  </si>
  <si>
    <t>průměrná š.vozovky - cca 6,00 m 
prováděno odstupňovaně z důvodu navázání vozovkových vrstev 
km 0,0015 - 0,0625 - tl. 55 mm 
0,055*6,0*(64,0-2*1,50)=20,130 [A] 
Celkem: A=20,130 [B]</t>
  </si>
  <si>
    <t>odstranění živičných vrstev - (vozovka přebalena)  - stávající komunikace 
odvoz a uložení na základě zkoušek PAU 
živice od povrchu kom:  0-95 mm - ZAS T2, 95-160mm - ZAS T3, od 160 mm - ZAS T4: 
- 95-160 mm= tl.65 mm (třída ZAS T3) - s obsahem nebezpečných látek</t>
  </si>
  <si>
    <t>průměrná š.vozovky - cca 6,00 m 
prováděno odstupňovaně z důvodu navázání vozovkových vrstev 
km 0,0030 - 0,061 - tl. 65 mm 
0,065*(6,0+2*0,10)*(58)=23,374 [A] 
Celkem: A=23,374 [B]</t>
  </si>
  <si>
    <t>c</t>
  </si>
  <si>
    <t>odstranění živičných vrstev - (vozovka přebalena)  - stávající komunikace 
odvoz a uložení na základě zkoušek PAU 
živice od povrchu kom:  0-95 mm - ZAS T2, 95-160mm - ZAS T4, od 160 mm - ZAS T4: 
- 160-250 mm= tl.90 mm (třída ZAS T4) - s obsahem nebezpečných látek</t>
  </si>
  <si>
    <t>průměrná š.vozovky - cca 6,00 m 
prováděno odstupňovaně z důvodu navázání vozovkových vrstev 
km 0,004 - 0,060 - tl. 90 mm 
0,090*(6,0+4*0,10)*(64,0-4*1,50-2*1,0)=32,256 [B] 
Celkem: B=32,256 [C]</t>
  </si>
  <si>
    <t>113328</t>
  </si>
  <si>
    <t>ODSTRAN PODKL ZPEVNĚNÝCH PLOCH Z KAMENIVA NESTMEL, ODVOZ DO 20KM</t>
  </si>
  <si>
    <t>odstranění podkladních vozovkových vrstev - mimo most - stávající komunikace</t>
  </si>
  <si>
    <t>průměrná š.vozovky - cca 6,00 m 
prováděno odstupňovaně z důvodu navázání vozovkových vrstev 
km 0,005 - 0,059 - tl. 180 mm 
0,18*(6,0+6*0,10)*(54,0)=64,152 [B] 
km 0,0065 - 0,0575 - tl. 450 mm 
(součástí je nadnásyp klenby) 
0,45*(6,0+8*0,10)*(51,0)=156,060 [C] 
Celkem: B+C=220,212 [D]</t>
  </si>
  <si>
    <t>113728</t>
  </si>
  <si>
    <t>FRÉZOVÁNÍ ZPEVNĚNÝCH PLOCH ASFALTOVÝCH, ODVOZ DO 20KM</t>
  </si>
  <si>
    <t>frézování vozovky - 40mm - stávající komunikace 
živice od povrchu kom:  0-95 mm - ZAS T2, 95-160mm - ZAS T3, od 160 mm - ZAS T4: 
- 0-95mm: -40 mm živice frézování + (55 mm (třída ZAS T2) - pol.113138a) 
povinný odkup zhotovitelem</t>
  </si>
  <si>
    <t>průměrná š.vozovky - cca 6,00 m 
prováděno odstupňovaně z důvodu navázání vozovkových vrstev 
v úseku úpravy komunikace - 64,0 m 
km 0,000 - 0,064 - tl. 40 mm 
0,04*6,0*(64,00)=15,360 [A] 
Celkem: A=15,360 [B]</t>
  </si>
  <si>
    <t>131834</t>
  </si>
  <si>
    <t>HLOUBENÍ JAM ZAPAŽ I NEPAŽ TŘ. II, ODVOZ DO 5KM</t>
  </si>
  <si>
    <t>hloubení zeminy pro zpětný zásyp 
čerpání vody a odkalení před vypouštěním vody - viz samostatná pol.</t>
  </si>
  <si>
    <t>(zemina pro zpětný zásyp - SO 201 - pol.17411) 
374,061=374,061 [A] 
Celkem: A=374,061 [B]</t>
  </si>
  <si>
    <t>131838</t>
  </si>
  <si>
    <t>HLOUBENÍ JAM ZAPAŽ I NEPAŽ TŘ. II, ODVOZ DO 20KM</t>
  </si>
  <si>
    <t>vč.odvozu na skládku 
čerpání vody a odkalení před vypouštěním vody - viz samostatná pol.</t>
  </si>
  <si>
    <t>objem výkopu odečteny z acad 
(po sejmutí podkladních vozovkových vrstev vyjma odkopu pro výměnu podloží vozovky) 
879,80=879,800 [A] 
odpočet stávajícího mostního otvoru 
-(3,14*1,04^2/2+2,38*2,08)*9,80=-65,155 [B] 
odpočet výměny podloží vozovky nad obrysem výkopu 
-0,45*(6,0+8*0,10)*(26,0+2*3,0)=-97,920 [G] 
odpočet stávající mostní konstrukce 
(pol. 966138)  
-77,150=-77,150 [C] 
(pol. 966148) 
-3,858=-3,858 [D] 
(pol. 966158) 
-(54,06-0,338-0,356)=-53,366 [E] 
(pol. 966168) 
-(33,65-1,677-1,453)=-30,520 [F] 
odpočet zeminy pro zpětný zásyp 
(zemina pro zpětný zásyp - SO 201 - pol.17411) 
-374,061=- 374,061 [H] 
Celkem: A+B+G+C+D+E+F+H=177,770 [I]</t>
  </si>
  <si>
    <t>20</t>
  </si>
  <si>
    <t>17120</t>
  </si>
  <si>
    <t>ULOŽENÍ SYPANINY DO NÁSYPŮ A NA SKLÁDKY BEZ ZHUTNĚNÍ</t>
  </si>
  <si>
    <t>uložení na skládku a meziskládku</t>
  </si>
  <si>
    <t>na skládku 
přebytečná zemina z výkopů  
(dle pol. 131838) 
202,330=202,330 [A] 
zemina pro zpětné zásypy 
(dle pol.131834) 
353,821=353,821 [B] 
Celkem: A+B=556,151 [C]</t>
  </si>
  <si>
    <t>Základy</t>
  </si>
  <si>
    <t>21</t>
  </si>
  <si>
    <t>226940R</t>
  </si>
  <si>
    <t>ZÁPOROVÉ PAŽENÍ DOČASNÉ</t>
  </si>
  <si>
    <t>jedná se o náhradní položku za pažení výkopu dle výběru zhotovitele  
dočasné pažení výkopu, kompletní provedení a odstranění, lividaci vzniklých odpadů a skládkovného 
vč. veškerého kotvení a převázek 
vykázána je pohledová plocha</t>
  </si>
  <si>
    <t>6,80*2,60=17,680 [A] 
Celkem: A=17,680 [B]</t>
  </si>
  <si>
    <t>Přidružená stavební výroba</t>
  </si>
  <si>
    <t>22</t>
  </si>
  <si>
    <t>7477050R</t>
  </si>
  <si>
    <t>MANIPULACE SE ZAŘÍZENÍM V MAJETKU ARBOEKO</t>
  </si>
  <si>
    <t>veškeré práce spojené s ochranou a  manipulací se zavlažovacím systémem 
a se zrušením stávajícího zařízení  
(chránička viz sam. pol. SO 201) 
provedeno dle pokynů odpovědných pracovníků Arboeko,samotná přeložka IS do nové chráničky  bude realizována spol. Arboeko</t>
  </si>
  <si>
    <t>Ostatní konstrukce a práce</t>
  </si>
  <si>
    <t>23</t>
  </si>
  <si>
    <t>9112A3</t>
  </si>
  <si>
    <t>ZÁBRADLÍ MOSTNÍ S VODOR MADLY - DEMONTÁŽ S PŘESUNEM</t>
  </si>
  <si>
    <t>M</t>
  </si>
  <si>
    <t>vč. odvozu do kovošrotu 
výzisk a výkupní lístky předány investorovi</t>
  </si>
  <si>
    <t>demontáž stávajícího zábradlí s vodorovnou výplní 
2*3,50=7,000 [A] 
Celkem: A=7,000 [B]</t>
  </si>
  <si>
    <t>24</t>
  </si>
  <si>
    <t>914133</t>
  </si>
  <si>
    <t>DOPRAVNÍ ZNAČKY ZÁKLADNÍ VELIKOSTI OCELOVÉ FÓLIE TŘ 2 - DEMONTÁŽ</t>
  </si>
  <si>
    <t>odstranění 2 dopravních značek 
vykázáno na sloupky dopravního značení, na sloupku osazeno více cedulí (3 cedule/sloupek) 
uloženo dle pokynů investora 
vč. likvidace vzniklých odpadů a skládkovného</t>
  </si>
  <si>
    <t>2=2,000 [A] 
Celkem: A=2,000 [B]</t>
  </si>
  <si>
    <t>25</t>
  </si>
  <si>
    <t>966138</t>
  </si>
  <si>
    <t>BOURÁNÍ KONSTRUKCÍ Z KAMENE NA MC S ODVOZEM DO 20KM</t>
  </si>
  <si>
    <t>masivní kamenné zdivo omítnuté</t>
  </si>
  <si>
    <t>Klenba (šikmá světlost 2,69m, kolmá 2,10m, celk.délka vč. dobetonávek 9,85-9,75m, tl 0,65-0,90m) 
3,14*(2,10+2*0,4)/2*0,80*(9,80-2,40-1,80)=20,397 [A] 
opěry ( tl. 1,15-1,70 m, v.2,38) 
2*(9,80-2,40-1,80)*(2,38+0,80)*(1,15+1,70)/2=50,753 [B] 
rovnanina za rubem opěry - odhad 
2*3,0=6,000 [C] 
Celkem: A+B+C=77,150 [D]</t>
  </si>
  <si>
    <t>26</t>
  </si>
  <si>
    <t>966148</t>
  </si>
  <si>
    <t>BOURÁNÍ KONSTRUKCÍ Z CIHEL A TVÁRNIC S ODVOZEM DO 20KM</t>
  </si>
  <si>
    <t>bourání dozdívek z cihel</t>
  </si>
  <si>
    <t>(odhad 5% pol.966138) 
0,05*77,15=3,858 [A] 
Celkem: A=3,858 [B]</t>
  </si>
  <si>
    <t>27</t>
  </si>
  <si>
    <t>966158</t>
  </si>
  <si>
    <t>BOURÁNÍ KONSTRUKCÍ Z PROST BETONU S ODVOZEM DO 20KM</t>
  </si>
  <si>
    <t>bourání kontrsukcí z prostého betonu</t>
  </si>
  <si>
    <t>nadbetonávka říms 
na levé římse 
3,86*0,35*0,25=0,338 [A] 
na pravé římse 
3,95*0,36*0,25=0,356 [B] 
dobetonávky klenby -(šikmá světlost 2,69m, kolmá 2,10m, délka 2,40 a 1,80m, tl 0,65-0,90m) 
3,14*(2,10+2*0,4)/2*0,80*(2,40+1,80)=15,298 [C] 
dobetonávka opěr 
opěry ( tl. 1,15-1,70 m, v.2,38) 
2*(2,40+1,80)*(2,38+0,80)*(1,15+1,70)/2=38,065 [D] 
Celkem: A+B+C+D=54,057 [E]</t>
  </si>
  <si>
    <t>28</t>
  </si>
  <si>
    <t>966168</t>
  </si>
  <si>
    <t>BOURÁNÍ KONSTRUKCÍ ZE ŽELEZOBETONU S ODVOZEM DO 20KM</t>
  </si>
  <si>
    <t>bourání žlb konstrukcí</t>
  </si>
  <si>
    <t>římsy 
levá 
5,59*0,60*0,50=1,677 [A] 
pravá 
5,59*0,52*0,50=1,453 [B] 
čela a  poprsní zídky 
2*(5,50*(4,75+0,80)-(3,14*(1,35^2)/2+2,70*(2,38+0,80)))*0,8=30,524 [C] 
Celkem: A+B+C=33,654 [D]</t>
  </si>
  <si>
    <t>29</t>
  </si>
  <si>
    <t>97817</t>
  </si>
  <si>
    <t>ODSTRANĚNÍ MOSTNÍ IZOLACE</t>
  </si>
  <si>
    <t>zbytky mostní izolace - minimální rozsah</t>
  </si>
  <si>
    <t>odhad - 5% plochy klenby 
3,14*(2,10+2*0,4)/2*(9,80)*0,05=2,231 [A]</t>
  </si>
  <si>
    <t>SO 181</t>
  </si>
  <si>
    <t>DIO</t>
  </si>
  <si>
    <t xml:space="preserve">  SO 181</t>
  </si>
  <si>
    <t>02720</t>
  </si>
  <si>
    <t>POMOC PRÁCE ZŘÍZ NEBO ZAJIŠŤ REGULACI A OCHRANU DOPRAVY</t>
  </si>
  <si>
    <t>dle PD  
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</si>
  <si>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Komunikace</t>
  </si>
  <si>
    <t>57793A</t>
  </si>
  <si>
    <t>VÝSPRAVA VÝTLUKŮ SMĚSÍ ACO TL. DO 100MM</t>
  </si>
  <si>
    <t>výsprava výtluků na objízdné trase 
čerpáno s výhradním souhlasem TDI 
pokládáno ve více vrstvách 
vč.  frézování</t>
  </si>
  <si>
    <t>délka 30 km, průměrná šířka 6,50 m, 
předpoklad 0,30 % plochy 
30000*6,50*0,30/100=585,000 [A] 
Celkem: A=585,000 [B]</t>
  </si>
  <si>
    <t>SO 201</t>
  </si>
  <si>
    <t>Most ev.č. 101-064</t>
  </si>
  <si>
    <t xml:space="preserve">  SO 201</t>
  </si>
  <si>
    <t>113765</t>
  </si>
  <si>
    <t>FRÉZOVÁNÍ DRÁŽKY PRŮŘEZU DO 600MM2 V ASFALTOVÉ VOZOVCE</t>
  </si>
  <si>
    <t>frézování drážky ve vozovce na začátku a konci úpravy 
na rubem rámu</t>
  </si>
  <si>
    <t>na začátku a konci úpravy 
6,0=6,000 [A] 
6,07=6,070 [B] 
nad rubem rámu - šikmá drážka 
2*9,15=18,300 [C] 
Celkem: A+B+C=30,370 [D]</t>
  </si>
  <si>
    <t>115260R</t>
  </si>
  <si>
    <t>PŘEVEDENÍ VODY PO DOBU STAVBY MOSTU</t>
  </si>
  <si>
    <t>2020_OTSKP</t>
  </si>
  <si>
    <t>BĚHEM DEMOLICE A VÝSTAVBY MOSTU 
kompletní provizorní zajištění toku během stavby - zatrubnění, hrázkování resp. dle technologie zhotovitele 
vč. zřízení, odstranění, nákupu materiálu, úpravy podloží atd. 
vč. pročištění koryta potoka 15 m před a za mostem před realizací zatrubnění 
vč. likvidace vzniklých odpadů a skládkovného</t>
  </si>
  <si>
    <t>12573</t>
  </si>
  <si>
    <t>VYKOPÁVKY ZE ZEMNÍKŮ A SKLÁDEK TŘ. I</t>
  </si>
  <si>
    <t>vykopávka zemina pro zpětný zásyp, 
vykopávka drnu/ornice z dočasné skládky ornice/drnu 
zahrnuje natěžení, naložení a dopravu</t>
  </si>
  <si>
    <t>výkop zeminy pro zpětný zásyp 
(pol.17411) 
374,061=374,061 [A] 
výkop ornice z meziskládky ornice 
(pol. 18223) 
385,450*0,15=57,818 [B] 
Celkem: A+B=431,879 [C]</t>
  </si>
  <si>
    <t>17180</t>
  </si>
  <si>
    <t>ULOŽENÍ SYPANINY DO NÁSYPŮ Z NAKUPOVANÝCH MATERIÁLŮ</t>
  </si>
  <si>
    <t>svahové kužele podél křídel</t>
  </si>
  <si>
    <t>dosypávky 
OP 01 - okolo levého křídla vč. napojení na stávající terén 
1/3*3,14*3,20^2*2,10/4=5,627 [A] 
okolo pravého křídla vč. napojení na stávající terén 
1/3*3,14*3,20^2*2,10/4=5,627 [B] 
OP 02 - okolo levého  křídla vč. napojení na stávající terén 
1/3*3,14*2,35^2*1,65/4=2,384 [C] 
okolo pravého  křídla vč. napojení na stávající terén 
1/3*3,14*2,50^2*1,65/4=2,698 [D] 
Celkem: A+B+C+D=16,336 [E]</t>
  </si>
  <si>
    <t>17380</t>
  </si>
  <si>
    <t>ZEMNÍ KRAJNICE A DOSYPÁVKY Z NAKUPOVANÝCH MATERIÁLŮ</t>
  </si>
  <si>
    <t>dosypání krajnic</t>
  </si>
  <si>
    <t>4*(0,25+1,0)/2*5,0*0,5=6,250 [A] 
1*(1,1+1,55)/2*10,50*0,50=6,956 [B] 
3*(1,0+1,30)/2*5,0*0,50=8,625 [C] 
1,0*0,5*(10,75+9,50+8,35+13,70)=21,150 [D] 
Celkem: A+B+C+D=42,981 [E]</t>
  </si>
  <si>
    <t>17411</t>
  </si>
  <si>
    <t>ZÁSYP JAM A RÝH ZEMINOU SE ZHUTNĚNÍM</t>
  </si>
  <si>
    <t>zpětný zásyp zeminou z deponie</t>
  </si>
  <si>
    <t>za OP 01 
do úrovně těsnící vrstvy 
(1,60+4,05)/2*2,45*9,12=63,122 [A] 
zásyp uvnitř rámu 
(0,90*1,50+2,4*1,0)*(12,50+2,0+1,0)=58,125 [C] 
podél křídel 
(svahový kužel - výška 2,10m - viz pol.17180) 
(0,90+2,75)/2*(3,95-2,10)*(8,50+2*1,0)=35,451 [D] 
(0,90+2,75)/2*(3,95-2,10)*(6,60+2*1,0)=29,036 [G] 
za OP 02 
do úrovně těsnící vrstvy 
(1,60+4,05)/2*2,45*9,12=63,122 [B] 
zásyp uvnitř rámu 
(0,90*1,50)*(12,50+2,0+1,0)=20,925 [E] 
podél křídel 
(svahový kužel výška 1,65m - viz pol.17180) 
(0,90+3,10)/2*(3,85-1,65)*(8,50+2*1,0+2,30)=56,320 [H] 
(0,90+3,10)/2*(3,85-1,65)*(6,60+2*1,0+2,30)=47,960 [I] 
Celkem: A+C+D+G+B+E+H+I=374,061 [J]</t>
  </si>
  <si>
    <t>17481</t>
  </si>
  <si>
    <t>ZÁSYP JAM A RÝH Z NAKUPOVANÝCH MATERIÁLŮ</t>
  </si>
  <si>
    <t>zásyp za opěrou nad úrovní těsnící vrstvy</t>
  </si>
  <si>
    <t>OP 01 
0,20*(9,44-0,60)*7,50=13,260 [A] 
OP 02 
0,20*(9,46-0,60)*7,50=13,290 [B] 
Celkem: A+B=26,550 [C]</t>
  </si>
  <si>
    <t>18216</t>
  </si>
  <si>
    <t>ÚPRAVA POVRCHŮ SROVNÁNÍM ÚZEMÍ V TL DO 0,75M</t>
  </si>
  <si>
    <t>úprava koryta strouhy na vtoku 
vč. evenuální likvidace vzniklých odpadů a skládkovného</t>
  </si>
  <si>
    <t>odměřeno z acad 
vtok 
53,25+97,9=151,150 [A] 
výtok 
108,60+29,70=138,300 [B] 
Celkem: A+B=289,450 [C]</t>
  </si>
  <si>
    <t>18223</t>
  </si>
  <si>
    <t>ROZPROSTŘENÍ ORNICE VE SVAHU V TL DO 0,20M</t>
  </si>
  <si>
    <t>rozprostření sejmutého drnu zpět na místo</t>
  </si>
  <si>
    <t>v místě urovnání terénu 
odměřeno z acad 
vtok 
53,25+97,9=151,150 [A] 
výtok 
108,60+29,70=138,300 [B] 
podél komunikace před a za mostem 
4*1,20*2,0*10,0=96,000 [C] 
Celkem: A+B+C=385,450 [D]</t>
  </si>
  <si>
    <t>18241</t>
  </si>
  <si>
    <t>ZALOŽENÍ TRÁVNÍKU RUČNÍM VÝSEVEM</t>
  </si>
  <si>
    <t>osetí ohumusovaných ploch</t>
  </si>
  <si>
    <t>(dle pol.18223) 
385,450=385,450 [A] 
Celkem: A=385,450 [B]</t>
  </si>
  <si>
    <t>21331</t>
  </si>
  <si>
    <t>DRENÁŽNÍ VRSTVY Z BETONU MEZEROVITÉHO (DRENÁŽNÍHO)</t>
  </si>
  <si>
    <t>okolo drenáže za opěram</t>
  </si>
  <si>
    <t>za OP01 
0,30*0,30*(9,12)=0,821 [A] 
za OP02 
0,30*0,30*(9,12)=0,821 [B] 
Celkem: A+B=1,642 [C]</t>
  </si>
  <si>
    <t>21341</t>
  </si>
  <si>
    <t>DRENÁŽNÍ VRSTVY Z PLASTBETONU (PLASTMALTY)</t>
  </si>
  <si>
    <t>drenážní polymerbeton v ose odvodnění</t>
  </si>
  <si>
    <t>jen na nk 
proužek 
2*0,15*0,04*(15,08-2*0,4)=0,171 [A] 
žebro 
4*0,6*0,4=0,960 [B] 
Celkem: A+B=1,131 [C]</t>
  </si>
  <si>
    <t>21461F</t>
  </si>
  <si>
    <t>SEPARAČNÍ GEOTEXTILIE DO 600G/M2</t>
  </si>
  <si>
    <t>geotextilíe - rub opěr a křídel</t>
  </si>
  <si>
    <t>(dle pol. 711132) 
34,374=34,374 [A] 
Celkem: A=34,374 [B]</t>
  </si>
  <si>
    <t>224325</t>
  </si>
  <si>
    <t>PILOTY ZE ŽELEZOBETONU C30/37</t>
  </si>
  <si>
    <t>C30/37 - XA1 
vč. přebetonování a ubourání pilot do požadované úrovně 
vykázáno na délku piloty v definitivním stavu 
piloty ukončeny ve sklaním podloží cca 0,60m - dle PD 
rezervu možno čerpat pouze s výhradním souhlasem TDI</t>
  </si>
  <si>
    <t>předpokládaná délka pilot 6,50 m 
OP 01 
6*3,14*0,45^2*6,5=24,798 [A] 
OP 02 
6*3,14*0,45^2*6,5=24,798 [B] 
Celkem: A+B=49,596 [C]</t>
  </si>
  <si>
    <t>224365</t>
  </si>
  <si>
    <t>VÝZTUŽ PILOT Z OCELI 10505, B500B</t>
  </si>
  <si>
    <t>výztuž pilot - odhad 120 kg/m3</t>
  </si>
  <si>
    <t>0,120*49,596=5,952 [A] 
Celkem: A=5,952 [B]</t>
  </si>
  <si>
    <t>264841</t>
  </si>
  <si>
    <t>VRTY PRO PILOTY TŘ III A IV D DO 1000MM</t>
  </si>
  <si>
    <t>dle TZ  
hluché vrtání není vykázáno 
vykázáno na délku piloty v definitivním stavu 
vrty ukončeny ve skalním podloží cca 0,60m - dle PD 
rezervu možno čerpat pouze s výhradním souhlasem TDI</t>
  </si>
  <si>
    <t>předpokládaná délka pilot 6,50 m 
OP 01 
6*6,5=39,000 [A] 
OP 02 
6*6,5=39,000 [B] 
Celkem: A+B=78,000 [C]</t>
  </si>
  <si>
    <t>272325</t>
  </si>
  <si>
    <t>ZÁKLADY ZE ŽELEZOBETONU DO C30/37</t>
  </si>
  <si>
    <t>C 30/37- XA1 
vč.provedení dilatačních, pracovních a smršťovacích spar</t>
  </si>
  <si>
    <t>OP 01 
10,35*2,50*0,955=24,711 [A] 
OP 02 
10,35*2,50*0,955=24,711 [B] 
Celkem: A+B=49,422 [C]</t>
  </si>
  <si>
    <t>272365</t>
  </si>
  <si>
    <t>VÝZTUŽ ZÁKLADŮ Z OCELI 10505, B500B</t>
  </si>
  <si>
    <t>výztuž základů 
180 kg/m3</t>
  </si>
  <si>
    <t>49,422*0,18=8,896 [A] 
Celkem: A=8,896 [B]</t>
  </si>
  <si>
    <t>28999</t>
  </si>
  <si>
    <t>OPLÁŠTĚNÍ (ZPEVNĚNÍ) Z FÓLIE</t>
  </si>
  <si>
    <t>těsnící geomembrána, PE fólie 
provedena za rubem opěr a za rubem samostatnéhol samostatného hř</t>
  </si>
  <si>
    <t>za OP 01 
5,39*7,50=40,425 [A] 
za OP 02 
5,39*7,50=40,425 [B] 
Celkem: A+B=80,850 [C]</t>
  </si>
  <si>
    <t>Svislé konstrukce</t>
  </si>
  <si>
    <t>31717</t>
  </si>
  <si>
    <t>KOVOVÉ KONSTRUKCE PRO KOTVENÍ ŘÍMSY</t>
  </si>
  <si>
    <t>KG</t>
  </si>
  <si>
    <t>6 kg/1ks 
kotvy říms - po 1m jen na n.k.</t>
  </si>
  <si>
    <t>2*(15,0/1,0)*6=180,000 [A] 
Celkem: A=180,000 [B]</t>
  </si>
  <si>
    <t>317325</t>
  </si>
  <si>
    <t>ŘÍMSY ZE ŽELEZOBETONU DO C30/37</t>
  </si>
  <si>
    <t>2021_OTSKP</t>
  </si>
  <si>
    <t>C30/37 - XF4 
vč. otisku s letopočtem výstvavby</t>
  </si>
  <si>
    <t>levá římsa 
(0,80*0,30+0,50*0,30)*21,08=8,221 [A] 
pravá římsa 
(0,80*0,30+0,50*0,30)*21,08=8,221 [B] 
Celkem: A+B=16,442 [C]</t>
  </si>
  <si>
    <t>317365</t>
  </si>
  <si>
    <t>VÝZTUŽ ŘÍMS Z OCELI 10505, B500B</t>
  </si>
  <si>
    <t>180kg/m3</t>
  </si>
  <si>
    <t>16,442*0,180=2,960 [A] 
Celkem: A=2,960 [B]</t>
  </si>
  <si>
    <t>389325</t>
  </si>
  <si>
    <t>MOSTNÍ RÁMOVÉ KONSTRUKCE ZE ŽELEZOBETONU C30/37</t>
  </si>
  <si>
    <t>rámová konstrukce 
vč. výplně, těsnění, tmelení spár (dilatačních a smršťovacích),vč. přeizolování spar z rubu dle VL</t>
  </si>
  <si>
    <t>stojky rámu 
2*10,34*1,20*2,62=65,018 [A] 
horní příčle 
6,0*10,34*(0,50+0,410)/2=28,228 [B] 
náběh 
2*(0,50+0,750)/2*2,0*10,34=25,850 [C] 
křídla 
OP 01 
(0,80+2,25)/2*(3,0+3,35)/2*0,50=2,421 [D] 
(0,80+2,25)/2*(3,0+2,65)/2*0,50=2,154 [E] 
OP 02 
(0,80+2,25)/2*(3,0+3,35)/2*0,50=2,421 [F] 
(0,80+2,25)/2*(3,0+2,65)/2*0,50=2,154 [G] 
Celkem: A+B+C+D+E+F+G=128,246 [H]</t>
  </si>
  <si>
    <t>389365</t>
  </si>
  <si>
    <t>VÝZTUŽ MOSTNÍ RÁMOVÉ KONSTRUKCE Z OCELI 10505, B500B</t>
  </si>
  <si>
    <t>240 kg/m3</t>
  </si>
  <si>
    <t>128,246*0,240=30,779 [A] 
Celkem: A=30,779 [B]</t>
  </si>
  <si>
    <t>Vodorovné konstrukce</t>
  </si>
  <si>
    <t>434125</t>
  </si>
  <si>
    <t>SCHODIŠŤOVÉ STUPNĚ, Z DÍLCŮ ŽELEZOBETON DO C30/37</t>
  </si>
  <si>
    <t>10*0,75*0,18*0,60=0,810 [A] 
Celkem: A=0,810 [B]</t>
  </si>
  <si>
    <t>451312</t>
  </si>
  <si>
    <t>PODKLADNÍ A VÝPLŇOVÉ VRSTVY Z PROSTÉHO BETONU C12/15</t>
  </si>
  <si>
    <t>podkladní beton pod základy, pod drenáž, pod kraj římsy na křídlech 
C12/15 X0</t>
  </si>
  <si>
    <t>pod základy 
OP 01 
(2,50+2*0,15)*(10,35+0,15*2)*0,15=4,473 [A] 
OP 02 
(2,50+2*0,15)*(10,35+0,15*2)*0,15=4,473 [B] 
pod drenáž 
OP 01 
0,30*1,45*9,12+2*3,0*0,30*0,15=4,237 [C] 
OP 02 
0,30*1,45*9,12+2*3,0*0,30*0,15=4,237 [D] 
Celkem: A+B+C+D=17,420 [E]</t>
  </si>
  <si>
    <t>45131A</t>
  </si>
  <si>
    <t>PODKLADNÍ A VÝPLŇOVÉ VRSTVY Z PROSTÉHO BETONU C20/25</t>
  </si>
  <si>
    <t>C20/25n  lože dlažeb</t>
  </si>
  <si>
    <t>zakončení říms   
OP 01 
(1,1+1,55)/2*5,0*0,15=0,994 [A] 
(1,0+1,30)/2*5,0*0,15=0,863 [B] 
OP 02 
2*(1,0+1,30)/2*5,0*0,15=1,725 [C] 
okolo OP 01 
levá strana 
podesta schodiště a schodiště, pod odláždění podél křídel 
0,75*0,80*0,15+1,2*0,75*3,05*0,15+1,2*0,30*3,05*0,15=0,666 [D] 
prah pod schodiště  
2*1,05*0,50*0,70=0,735 [K] 
svah a svahový kužel (odměřeno z acad) 
1,20*16,50*0,15=2,970 [E] 
pravá strana 
svah a svahový kužel (odměřeno z acad) 
1,20*15,30*0,15=2,754 [F] 
okolo OP 02 
levá strana 
svah a svahový kužel (odměřeno z acad) 
1,20*15,86*0,15=2,855 [G] 
pravá strana 
svah a svahový kužel (odměřeno z acad) 
1,20*14,94*0,15=2,689 [H] 
odláždění pod mostem a na vtoku a výtoku - členění zohledněno koef. 1,05 
1,05*(36,15+10,0*10,90+39,56)*0,15=29,092 [I] 
Celkem: A+B+C+D+E+F+G+H+I=44,608 [J]</t>
  </si>
  <si>
    <t>45157</t>
  </si>
  <si>
    <t>PODKLADNÍ A VÝPLŇOVÉ VRSTVY Z KAMENIVA TĚŽENÉHO</t>
  </si>
  <si>
    <t>pískový obsyp těsnící fólie (nad a pod - 2*0,150m)</t>
  </si>
  <si>
    <t>pískový obsyp těsnící fólie (nad a pod)   
na rubu opěr  
(výměra dle pol. 28999) 
2*0,15*80,78=24,234 [A] 
Celkem: A=24,234 [B]</t>
  </si>
  <si>
    <t>45852</t>
  </si>
  <si>
    <t>VÝPLŇ ZA OPĚRAMI A ZDMI Z KAMENIVA DRCENÉHO</t>
  </si>
  <si>
    <t>Ochranný obsyp s drenážní funkcí a podkladní přechodový klín</t>
  </si>
  <si>
    <t>OP01 
ochr.obsyp rubu opěry  
0,60*0,75*9,12=4,104 [A] 
OP02 
ochr.obsyp rubu opěry  
0,60*0,75*9,12=4,104 [B] 
Celkem: A+B=8,208 [C]</t>
  </si>
  <si>
    <t>30</t>
  </si>
  <si>
    <t>46251</t>
  </si>
  <si>
    <t>ZÁHOZ Z LOMOVÉHO KAMENE</t>
  </si>
  <si>
    <t>Zához před lícem příčného prahu v korytě (před odlážděním)</t>
  </si>
  <si>
    <t>2*1,50=3,000 [A] 
Celkem: A=3,000 [B]</t>
  </si>
  <si>
    <t>31</t>
  </si>
  <si>
    <t>465512</t>
  </si>
  <si>
    <t>DLAŽBY Z LOMOVÉHO KAMENE NA MC</t>
  </si>
  <si>
    <t>Dlažba tl.200 mm do betonu</t>
  </si>
  <si>
    <t>zakončení říms   
OP 01 
(1,1+1,55)/2*5,0*0,20=1,325 [A] 
(1,0+1,30)/2*5,0*0,20=1,150 [B] 
OP 02 
2*(1,0+1,30)/2*5,0*0,20=2,300 [C] 
okolo OP 01 
levá strana 
podesta schodiště, pod odláždění podél křídel 
0,75*0,80*0,20+1,2*0,30*3,05*0,15=0,285 [D] 
svah a svahový kužel (odměřeno z acad) 
1,20*16,50*0,20=3,960 [E] 
pravá strana 
svah a svahový kužel (odměřeno z acad) 
1,20*15,30*0,20=3,672 [F] 
okolo OP 02 
levá strana 
svah a svahový kužel (odměřeno z acad) 
1,20*15,86*0,20=3,806 [G] 
pravá strana 
svah a svahový kužel (odměřeno z acad) 
1,20*14,94*0,20=3,586 [H] 
odláždění pod mostem a na vtoku a výtoku - členění zohledněno koef. 1,05 
1,05*(36,15+10,0*10,90+39,56)*0,20=38,789 [I] 
Celkem: A+B+C+D+E+F+G+H+I=58,873 [J]</t>
  </si>
  <si>
    <t>32</t>
  </si>
  <si>
    <t>467314</t>
  </si>
  <si>
    <t>STUPNĚ A PRAHY VODNÍCH KORYT Z PROSTÉHO BETONU C25/30</t>
  </si>
  <si>
    <t>Práh napříč korytem 
vtok 1,0*0,50*18,0=9,000 [A] 
výtok 1,0*0,50*16,50=8,250 [B] 
Celkem: A+B=17,250 [C]</t>
  </si>
  <si>
    <t>33</t>
  </si>
  <si>
    <t>práh v patě odláždění</t>
  </si>
  <si>
    <t>u OP 01 
(0,80*0,50)*(9,50+9,50)=7,600 [A] 
u OP 02 
(0,80*0,50)*(8,50+10,0)=7,400 [B] 
Celkem: A+B=15,000 [C]</t>
  </si>
  <si>
    <t>34</t>
  </si>
  <si>
    <t>56143</t>
  </si>
  <si>
    <t>KAMENIVO ZPEVNĚNÉ CEMENTEM TL. DO 150MM</t>
  </si>
  <si>
    <t>SC C8/10 - 130mm</t>
  </si>
  <si>
    <t>mimo nk mostu 
odměřeno z acad 
143,0+3*0,10*(14,60+9,40)=150,200 [A] 
137,0+3*0,1*(8,40+13,60)=143,600 [B] 
Celkem: A+B=293,800 [C]</t>
  </si>
  <si>
    <t>35</t>
  </si>
  <si>
    <t>56330</t>
  </si>
  <si>
    <t>VOZOVKOVÉ VRSTVY ZE ŠTĚRKODRTI</t>
  </si>
  <si>
    <t>výměna podloží vozovky GW/G-F 
tl. 450 mm</t>
  </si>
  <si>
    <t>mimo nk mostu 
odměřeno z acad 
(127,60+(4*0,10+1*0,25)*(12,10+6,90))*0,45=62,978 [A] 
(121,40+(4*0,10+1*0,25)*(5,90+11,10))*0,45=59,603 [B] 
Celkem: A+B=122,581 [C]</t>
  </si>
  <si>
    <t>36</t>
  </si>
  <si>
    <t>56334</t>
  </si>
  <si>
    <t>VOZOVKOVÉ VRSTVY ZE ŠTĚRKODRTI TL. DO 200MM</t>
  </si>
  <si>
    <t>ŠDa 150 mm</t>
  </si>
  <si>
    <t>mimo nk mostu 
odměřeno z acad 
136,90+4*0,10*(13,60+8,40)=145,700 [A] 
130,80+4*0,10*(7,40+12,60)=138,800 [B] 
Celkem: A+B=284,500 [C]</t>
  </si>
  <si>
    <t>37</t>
  </si>
  <si>
    <t>56932</t>
  </si>
  <si>
    <t>ZPEVNĚNÍ KRAJNIC ZE ŠTĚRKODRTI TL. DO 100MM</t>
  </si>
  <si>
    <t>4*(0,25+1,0)/2*5,0=12,500 [A] 
1*(1,1+1,40)/2*5,40=6,750 [B] 
1,0*(10,75+9,50+8,35+13,70)=42,300 [D] 
Celkem: A+B+D=61,550 [E]</t>
  </si>
  <si>
    <t>38</t>
  </si>
  <si>
    <t>572123</t>
  </si>
  <si>
    <t>INFILTRAČNÍ POSTŘIK Z EMULZE DO 1,0KG/M2</t>
  </si>
  <si>
    <t>PI-C, C60 BP5 - 0,60kg/m2</t>
  </si>
  <si>
    <t>dle pol. 56334 
284,50=284,500 [A] 
Celkem: A=284,500 [B]</t>
  </si>
  <si>
    <t>39</t>
  </si>
  <si>
    <t>572212</t>
  </si>
  <si>
    <t>SPOJOVACÍ POSTŘIK Z MODIFIK ASFALTU DO 0,5KG/M2</t>
  </si>
  <si>
    <t>spojovací postři asfaltový C5085 - 0,35kg/m2 na mostě, 0,30 kg/m2 - mimo most</t>
  </si>
  <si>
    <t>dle pol. 574B34 
441,80=441,800 [A] 
dle pol.574D46 
113,20=113,200 [B] 
dle pol. 574D56 
316,20=316,200 [C] 
Celkem: A+B+C=871,200 [D]</t>
  </si>
  <si>
    <t>40</t>
  </si>
  <si>
    <t>574B34</t>
  </si>
  <si>
    <t>ASFALTOVÝ BETON PRO OBRUSNÉ VRSTVY MODIFIK ACO 11+, 11S TL. 40MM</t>
  </si>
  <si>
    <t>ACO 11+ 40 mm</t>
  </si>
  <si>
    <t>odměřeno z acad 
v úseku úpravy komunikace 
441,80=441,800 [A] 
Celkem: A=441,800 [B]</t>
  </si>
  <si>
    <t>41</t>
  </si>
  <si>
    <t>574D46</t>
  </si>
  <si>
    <t>ASFALTOVÝ BETON PRO LOŽNÍ VRSTVY MODIFIK ACL 16+, 16S TL. 50MM</t>
  </si>
  <si>
    <t>ACL 16+ PMb 50mm 
na nk</t>
  </si>
  <si>
    <t>odměřeno z acad 
113,20=113,200 [A] 
Celkem: A=113,200 [B]</t>
  </si>
  <si>
    <t>42</t>
  </si>
  <si>
    <t>574D56</t>
  </si>
  <si>
    <t>ASFALTOVÝ BETON PRO LOŽNÍ VRSTVY MODIFIK ACL 16+, 16S TL. 60MM</t>
  </si>
  <si>
    <t>ACL 16+ PMb  60 mm 
(mimo n.k.) 
napojeno odstrupňovaně</t>
  </si>
  <si>
    <t>mimo nk mostu 
odměřeno z acad 
158,20+0,10*(17,0+12,0)=161,100 [A] 
152,40+0,10*(10,9+16,1)=155,100 [B] 
Celkem: A+B=316,200 [C]</t>
  </si>
  <si>
    <t>43</t>
  </si>
  <si>
    <t>574F46</t>
  </si>
  <si>
    <t>ASFALTOVÝ BETON PRO PODKLADNÍ VRSTVY MODIFIK ACP 16+, 16S TL. 50MM</t>
  </si>
  <si>
    <t>ACP 16+ - PMb 50mm</t>
  </si>
  <si>
    <t>odměřeno z acad 
149,10+2*0,10*(15,60+10,40)=154,300 [A] 
143,20+2*0,10*(9,40+14,60)=148,000 [B] 
Celkem: A+B=302,300 [C]</t>
  </si>
  <si>
    <t>44</t>
  </si>
  <si>
    <t>575F43</t>
  </si>
  <si>
    <t>LITÝ ASFALT MA IV (OCHRANA MOSTNÍ IZOLACE) 11 TL. 35MM MODIFIK</t>
  </si>
  <si>
    <t>45</t>
  </si>
  <si>
    <t>711132</t>
  </si>
  <si>
    <t>IZOLACE BĚŽNÝCH KONSTRUKCÍ PROTI VOLNĚ STÉKAJÍCÍ VODĚ ASFALTOVÝMI PÁSY</t>
  </si>
  <si>
    <t>rub stojek rámu a křídel do úrovně drenáže 
přetažena na svislé plochy -do úrovně 0,50 m pod drenážní trubku 
provedení dle TZ</t>
  </si>
  <si>
    <t>stojky rámu - zateženo 0,50 m pod úroveň drenáže + přetaženo 0,50m přes křídla 
OP 01 
(1,20+0,50)*(9,11+2*0,50)=17,187 [A] 
OP 02 
(1,20+0,50)*(9,11+2*0,50)=17,187 [B] 
Celkem: A+B=34,374 [C]</t>
  </si>
  <si>
    <t>46</t>
  </si>
  <si>
    <t>711442</t>
  </si>
  <si>
    <t>IZOLACE MOSTOVEK CELOPLOŠNÁ ASFALTOVÝMI PÁSY S PEČETÍCÍ VRSTVOU</t>
  </si>
  <si>
    <t>hydroizolace nk z natavovacích pásů z modfikovaného asfaltu na kotevně impregnační nátěr 
pečetící vrstva se souhlasem TDI</t>
  </si>
  <si>
    <t>horní povrch nk 
128,20=128,200 [A] 
Celkem: A=128,200 [B]</t>
  </si>
  <si>
    <t>47</t>
  </si>
  <si>
    <t>711502</t>
  </si>
  <si>
    <t>OCHRANA IZOLACE NA POVRCHU ASFALTOVÝMI PÁSY</t>
  </si>
  <si>
    <t>Ochrana izolace pod římsou - s kovovou vložkou  
jen na nk 
dle TZ</t>
  </si>
  <si>
    <t>pod levou římsou 
15,080*(0,50+0,15)=9,802 [A] 
pod pravou římsou 
15,080*(0,50+0,15)=9,802 [B] 
Celkem: A+B=19,604 [C]</t>
  </si>
  <si>
    <t>48</t>
  </si>
  <si>
    <t>711509</t>
  </si>
  <si>
    <t>OCHRANA IZOLACE NA POVRCHU TEXTILIÍ</t>
  </si>
  <si>
    <t>ochrana izolace na rubu křídel,  
ochrana ploch opatřených nátěrem ALP+2xALN</t>
  </si>
  <si>
    <t>křídla rub: 
4*3,0*(0,80+2,25)/2*0,50+4*0,50*(0,80+3,025)*0,50=12,975 [A] 
líc křídla - odhad 75%plochy 
0,75*12,975=9,731 [B] 
stojky - rub pod drenáží 
2*(1,25+0,40+1,0)*9,12=48,336 [C] 
stojky - líc 
2*(1,0+0,90+1,0)*10,41=60,378 [D] 
Celkem: A+B+C+D=131,420 [E]</t>
  </si>
  <si>
    <t>49</t>
  </si>
  <si>
    <t>78382</t>
  </si>
  <si>
    <t>NÁTĚRY BETON KONSTR TYP S2 (OS-B)</t>
  </si>
  <si>
    <t>nátěr okrajů říms</t>
  </si>
  <si>
    <t>2*(0,15+0,15)*21,08=12,648 [A] 
Celkem: A=12,648 [B]</t>
  </si>
  <si>
    <t>50</t>
  </si>
  <si>
    <t>78383</t>
  </si>
  <si>
    <t>NÁTĚRY BETON KONSTR TYP S4 (OS-C)</t>
  </si>
  <si>
    <t>nátěr pod římsami - nk a křídla</t>
  </si>
  <si>
    <t>2*(0,150)*21,080=6,324 [A] 
Celkem: A=6,324 [B]</t>
  </si>
  <si>
    <t>Potrubí</t>
  </si>
  <si>
    <t>51</t>
  </si>
  <si>
    <t>87533</t>
  </si>
  <si>
    <t>POTRUBÍ DREN Z TRUB PLAST DN DO 150MM</t>
  </si>
  <si>
    <t>drenáž za rubem opěr a křídel  
vč. vyústení</t>
  </si>
  <si>
    <t>za OP01 
(2*3,0+9,12)=15,120 [A] 
za OP02 
(2*3,0+9,12)=15,120 [C] 
Celkem: A+C=30,240 [D]</t>
  </si>
  <si>
    <t>52</t>
  </si>
  <si>
    <t>87644</t>
  </si>
  <si>
    <t>CHRÁNIČKY Z TRUB PLASTOVÝCH DN DO 250MM</t>
  </si>
  <si>
    <t>PE DN 250 
chránička pro přeložku ARBOEKO</t>
  </si>
  <si>
    <t>22,30=22,300 [A] 
Celkem: A=22,300 [B]</t>
  </si>
  <si>
    <t>53</t>
  </si>
  <si>
    <t>89536</t>
  </si>
  <si>
    <t>DRENÁŽNÍ VÝUSŤ Z PROST BETONU</t>
  </si>
  <si>
    <t>vyústění drenáže za opěrami skrz křídla</t>
  </si>
  <si>
    <t>54</t>
  </si>
  <si>
    <t>9113B1</t>
  </si>
  <si>
    <t>SVODIDLO OCEL SILNIČ JEDNOSTR, ÚROVEŇ ZADRŽ H1 -DODÁVKA A MONTÁŽ</t>
  </si>
  <si>
    <t>zakončeno dlouhým výškovým náběhem 
(výškový náběh upravit dle použitého svodidla - v soupise uvedena délka dle PD)</t>
  </si>
  <si>
    <t>levá strana 
38,50+39,50=78,000 [A] 
pravé strana 
39,50+36,60=76,100 [B] 
Celkem: A+B=154,100 [C]</t>
  </si>
  <si>
    <t>55</t>
  </si>
  <si>
    <t>9117C1</t>
  </si>
  <si>
    <t>SVOD OCEL ZÁBRADEL ÚROVEŇ ZADRŽ H2 - DODÁVKA A MONTÁŽ</t>
  </si>
  <si>
    <t>vč. napojení na silniční svodidlo 
vč. výplně dle PD</t>
  </si>
  <si>
    <t>2*21,10=42,200 [A]</t>
  </si>
  <si>
    <t>56</t>
  </si>
  <si>
    <t>91345</t>
  </si>
  <si>
    <t>NIVELAČNÍ ZNAČKY KOVOVÉ</t>
  </si>
  <si>
    <t>dle PD</t>
  </si>
  <si>
    <t>14=14,000 [A]</t>
  </si>
  <si>
    <t>57</t>
  </si>
  <si>
    <t>91355</t>
  </si>
  <si>
    <t>EVIDENČNÍ ČÍSLO MOSTU</t>
  </si>
  <si>
    <t>vč. tyče a kotvení - kpl</t>
  </si>
  <si>
    <t>58</t>
  </si>
  <si>
    <t>917212</t>
  </si>
  <si>
    <t>ZÁHONOVÉ OBRUBY Z BETONOVÝCH OBRUBNÍKŮ ŠÍŘ 80MM</t>
  </si>
  <si>
    <t>záhonový obrubník podél odláždění</t>
  </si>
  <si>
    <t>u OP 01 
podél zádlažby za koncem říms 
1,00+4,50+1,00+5,5=12,000 [A] 
podél schodiště 
2*1,20*4,50=10,800 [B] 
u OP 02 
1,0+6,10+1,0+6,0=14,100 [C] 
Celkem: A+B+C=36,900 [D]</t>
  </si>
  <si>
    <t>59</t>
  </si>
  <si>
    <t>917224</t>
  </si>
  <si>
    <t>SILNIČNÍ A CHODNÍKOVÉ OBRUBY Z BETONOVÝCH OBRUBNÍKŮ ŠÍŘ 150MM</t>
  </si>
  <si>
    <t>vč zapuštění  
vč.lože</t>
  </si>
  <si>
    <t>levá strana 
4*5,0=20,000 [A] 
Celkem: A=20,000 [B]</t>
  </si>
  <si>
    <t>60</t>
  </si>
  <si>
    <t>919111</t>
  </si>
  <si>
    <t>ŘEZÁNÍ ASFALTOVÉHO KRYTU VOZOVEK TL DO 50MM</t>
  </si>
  <si>
    <t>řezání vozovky v místě napojení na stávající stav a nad rubem rámu</t>
  </si>
  <si>
    <t>61</t>
  </si>
  <si>
    <t>931314</t>
  </si>
  <si>
    <t>TĚSNĚNÍ DILATAČ SPAR ASF ZÁLIVKOU PRŮŘ DO 400MM2</t>
  </si>
  <si>
    <t>bez předtěsnění</t>
  </si>
  <si>
    <t>na začátku a konci úpravy 
6,0=6,000 [A] 
6,07=6,070 [B] 
podél římsy vMA vrstvě 
2*21,08=42,160 [C] 
Celkem: A+B+C=54,230 [D]</t>
  </si>
  <si>
    <t>62</t>
  </si>
  <si>
    <t>podél římsy v obrusné vrstvě 
2*21,08=42,160 [A] 
Celkem: A=42,160 [B]</t>
  </si>
  <si>
    <t>63</t>
  </si>
  <si>
    <t>931315</t>
  </si>
  <si>
    <t>TĚSNĚNÍ DILATAČ SPAR ASF ZÁLIVKOU PRŮŘ DO 600MM2</t>
  </si>
  <si>
    <t>těsnění řezané spáry nad rubem rámu</t>
  </si>
  <si>
    <t>nad rubem rámu - šikmá drážka 
2*9,15=18,300 [A] 
Celkem: A=18,300 [B]</t>
  </si>
  <si>
    <t>64</t>
  </si>
  <si>
    <t>933331</t>
  </si>
  <si>
    <t>ZKOUŠKA INTEGRITY ULTRAZVUKEM V TRUBKÁCH PILOT SYSTÉMOVÝCH</t>
  </si>
  <si>
    <t>po jedné pod každou opěrou 
vč. vystrojení 
vč. vyhodnocení</t>
  </si>
  <si>
    <t>65</t>
  </si>
  <si>
    <t>933333</t>
  </si>
  <si>
    <t>ZKOUŠKA INTEGRITY ULTRAZVUKEM ODRAZ METOD PIT PILOT SYSTÉMOVÝCH</t>
  </si>
  <si>
    <t>všechny piloty 
vč. vyhodnocení</t>
  </si>
  <si>
    <t>6*2=12,000 [A] 
Celkem: A=12,000 [B]</t>
  </si>
  <si>
    <t>66</t>
  </si>
  <si>
    <t>935832</t>
  </si>
  <si>
    <t>ŽLABY A RIGOLY DLÁŽDĚNÉ Z LOMOVÉHO KAMENE TL DO 250MMM DO BETONU TL 100MM</t>
  </si>
  <si>
    <t>vč. betonového lože tl.150 mm C20/25</t>
  </si>
  <si>
    <t>u OP 01  
na vtoku 
1,20*0,60*(2,50+12,00+2,75)=12,420 [A] 
na výtoku 
1,20*0,60*(2,80+18,20+2,0)=16,560 [B] 
Celkem: A+B=28,980 [C]</t>
  </si>
  <si>
    <t>67</t>
  </si>
  <si>
    <t>936541</t>
  </si>
  <si>
    <t>MOSTNÍ ODVODŇOVACÍ TRUBKA (POVRCHŮ IZOLACE) Z NEREZ OCELI</t>
  </si>
  <si>
    <t>(délka jedné trubky 0,560 m)</t>
  </si>
  <si>
    <t>trubička odvodnění izolace 
4 [ks]=4,000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</si>
</sst>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</f>
      </c>
      <c s="1"/>
      <c s="1"/>
    </row>
    <row r="7" spans="1:5" ht="12.75" customHeight="1">
      <c r="A7" s="1"/>
      <c s="4" t="s">
        <v>5</v>
      </c>
      <c s="7">
        <f>0+E10+E12+E14+E16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125</v>
      </c>
      <c s="19" t="s">
        <v>126</v>
      </c>
      <c s="20">
        <f>0+C13</f>
      </c>
      <c s="20">
        <f>0+D13</f>
      </c>
      <c s="20">
        <f>0+E13</f>
      </c>
    </row>
    <row r="13" spans="1:5" ht="12.75" customHeight="1">
      <c r="A13" s="21" t="s">
        <v>127</v>
      </c>
      <c s="21" t="s">
        <v>126</v>
      </c>
      <c s="22">
        <f>'SO 001_SO 001'!I3</f>
      </c>
      <c s="22">
        <f>'SO 001_SO 001'!O2</f>
      </c>
      <c s="22">
        <f>C13+D13</f>
      </c>
    </row>
    <row r="14" spans="1:5" ht="12.75" customHeight="1">
      <c r="A14" s="19" t="s">
        <v>254</v>
      </c>
      <c s="19" t="s">
        <v>255</v>
      </c>
      <c s="20">
        <f>0+C15</f>
      </c>
      <c s="20">
        <f>0+D15</f>
      </c>
      <c s="20">
        <f>0+E15</f>
      </c>
    </row>
    <row r="15" spans="1:5" ht="12.75" customHeight="1">
      <c r="A15" s="21" t="s">
        <v>256</v>
      </c>
      <c s="21" t="s">
        <v>255</v>
      </c>
      <c s="22">
        <f>'SO 181_SO 181'!I3</f>
      </c>
      <c s="22">
        <f>'SO 181_SO 181'!O2</f>
      </c>
      <c s="22">
        <f>C15+D15</f>
      </c>
    </row>
    <row r="16" spans="1:5" ht="12.75" customHeight="1">
      <c r="A16" s="19" t="s">
        <v>265</v>
      </c>
      <c s="19" t="s">
        <v>266</v>
      </c>
      <c s="20">
        <f>0+C17</f>
      </c>
      <c s="20">
        <f>0+D17</f>
      </c>
      <c s="20">
        <f>0+E17</f>
      </c>
    </row>
    <row r="17" spans="1:5" ht="12.75" customHeight="1">
      <c r="A17" s="21" t="s">
        <v>267</v>
      </c>
      <c s="21" t="s">
        <v>266</v>
      </c>
      <c s="22">
        <f>'SO 201_SO 201'!I3</f>
      </c>
      <c s="22">
        <f>'SO 201_SO 201'!O2</f>
      </c>
      <c s="22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</f>
      </c>
      <c>
        <f>0+O10+O13+O16+O19+O22+O25+O28+O31+O34+O37+O40+O43+O46+O49+O52+O55+O58+O61+O64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55</v>
      </c>
      <c r="E11" s="37" t="s">
        <v>56</v>
      </c>
    </row>
    <row r="12" spans="1:5" ht="25.5">
      <c r="A12" s="40" t="s">
        <v>57</v>
      </c>
      <c r="E12" s="39" t="s">
        <v>58</v>
      </c>
    </row>
    <row r="13" spans="1:16" ht="12.75">
      <c r="A13" s="26" t="s">
        <v>50</v>
      </c>
      <c s="31" t="s">
        <v>27</v>
      </c>
      <c s="31" t="s">
        <v>59</v>
      </c>
      <c s="26" t="s">
        <v>52</v>
      </c>
      <c s="32" t="s">
        <v>60</v>
      </c>
      <c s="33" t="s">
        <v>54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55</v>
      </c>
      <c r="E14" s="37" t="s">
        <v>61</v>
      </c>
    </row>
    <row r="15" spans="1:5" ht="12.75">
      <c r="A15" s="40" t="s">
        <v>57</v>
      </c>
      <c r="E15" s="39" t="s">
        <v>62</v>
      </c>
    </row>
    <row r="16" spans="1:16" ht="12.75">
      <c r="A16" s="26" t="s">
        <v>50</v>
      </c>
      <c s="31" t="s">
        <v>26</v>
      </c>
      <c s="31" t="s">
        <v>63</v>
      </c>
      <c s="26" t="s">
        <v>52</v>
      </c>
      <c s="32" t="s">
        <v>64</v>
      </c>
      <c s="33" t="s">
        <v>54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27</v>
      </c>
    </row>
    <row r="17" spans="1:5" ht="12.75">
      <c r="A17" s="36" t="s">
        <v>55</v>
      </c>
      <c r="E17" s="37" t="s">
        <v>66</v>
      </c>
    </row>
    <row r="18" spans="1:5" ht="12.75">
      <c r="A18" s="40" t="s">
        <v>57</v>
      </c>
      <c r="E18" s="39" t="s">
        <v>62</v>
      </c>
    </row>
    <row r="19" spans="1:16" ht="12.75">
      <c r="A19" s="26" t="s">
        <v>50</v>
      </c>
      <c s="31" t="s">
        <v>35</v>
      </c>
      <c s="31" t="s">
        <v>67</v>
      </c>
      <c s="26" t="s">
        <v>68</v>
      </c>
      <c s="32" t="s">
        <v>69</v>
      </c>
      <c s="33" t="s">
        <v>54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38.25">
      <c r="A20" s="36" t="s">
        <v>55</v>
      </c>
      <c r="E20" s="37" t="s">
        <v>70</v>
      </c>
    </row>
    <row r="21" spans="1:5" ht="12.75">
      <c r="A21" s="40" t="s">
        <v>57</v>
      </c>
      <c r="E21" s="39" t="s">
        <v>62</v>
      </c>
    </row>
    <row r="22" spans="1:16" ht="12.75">
      <c r="A22" s="26" t="s">
        <v>50</v>
      </c>
      <c s="31" t="s">
        <v>37</v>
      </c>
      <c s="31" t="s">
        <v>71</v>
      </c>
      <c s="26" t="s">
        <v>52</v>
      </c>
      <c s="32" t="s">
        <v>72</v>
      </c>
      <c s="33" t="s">
        <v>54</v>
      </c>
      <c s="34">
        <v>1</v>
      </c>
      <c s="35">
        <v>0</v>
      </c>
      <c s="35">
        <f>ROUND(ROUND(H22,2)*ROUND(G22,3),2)</f>
      </c>
      <c s="33" t="s">
        <v>65</v>
      </c>
      <c r="O22">
        <f>(I22*21)/100</f>
      </c>
      <c t="s">
        <v>27</v>
      </c>
    </row>
    <row r="23" spans="1:5" ht="38.25">
      <c r="A23" s="36" t="s">
        <v>55</v>
      </c>
      <c r="E23" s="37" t="s">
        <v>73</v>
      </c>
    </row>
    <row r="24" spans="1:5" ht="12.75">
      <c r="A24" s="40" t="s">
        <v>57</v>
      </c>
      <c r="E24" s="39" t="s">
        <v>62</v>
      </c>
    </row>
    <row r="25" spans="1:16" ht="12.75">
      <c r="A25" s="26" t="s">
        <v>50</v>
      </c>
      <c s="31" t="s">
        <v>39</v>
      </c>
      <c s="31" t="s">
        <v>74</v>
      </c>
      <c s="26" t="s">
        <v>75</v>
      </c>
      <c s="32" t="s">
        <v>76</v>
      </c>
      <c s="33" t="s">
        <v>54</v>
      </c>
      <c s="34">
        <v>1</v>
      </c>
      <c s="35">
        <v>0</v>
      </c>
      <c s="35">
        <f>ROUND(ROUND(H25,2)*ROUND(G25,3),2)</f>
      </c>
      <c s="33" t="s">
        <v>65</v>
      </c>
      <c r="O25">
        <f>(I25*21)/100</f>
      </c>
      <c t="s">
        <v>27</v>
      </c>
    </row>
    <row r="26" spans="1:5" ht="25.5">
      <c r="A26" s="36" t="s">
        <v>55</v>
      </c>
      <c r="E26" s="37" t="s">
        <v>77</v>
      </c>
    </row>
    <row r="27" spans="1:5" ht="12.75">
      <c r="A27" s="40" t="s">
        <v>57</v>
      </c>
      <c r="E27" s="39" t="s">
        <v>62</v>
      </c>
    </row>
    <row r="28" spans="1:16" ht="12.75">
      <c r="A28" s="26" t="s">
        <v>50</v>
      </c>
      <c s="31" t="s">
        <v>78</v>
      </c>
      <c s="31" t="s">
        <v>79</v>
      </c>
      <c s="26" t="s">
        <v>68</v>
      </c>
      <c s="32" t="s">
        <v>80</v>
      </c>
      <c s="33" t="s">
        <v>54</v>
      </c>
      <c s="34">
        <v>1</v>
      </c>
      <c s="35">
        <v>0</v>
      </c>
      <c s="35">
        <f>ROUND(ROUND(H28,2)*ROUND(G28,3),2)</f>
      </c>
      <c s="33" t="s">
        <v>65</v>
      </c>
      <c r="O28">
        <f>(I28*21)/100</f>
      </c>
      <c t="s">
        <v>27</v>
      </c>
    </row>
    <row r="29" spans="1:5" ht="12.75">
      <c r="A29" s="36" t="s">
        <v>55</v>
      </c>
      <c r="E29" s="37" t="s">
        <v>81</v>
      </c>
    </row>
    <row r="30" spans="1:5" ht="12.75">
      <c r="A30" s="40" t="s">
        <v>57</v>
      </c>
      <c r="E30" s="39" t="s">
        <v>62</v>
      </c>
    </row>
    <row r="31" spans="1:16" ht="12.75">
      <c r="A31" s="26" t="s">
        <v>50</v>
      </c>
      <c s="31" t="s">
        <v>82</v>
      </c>
      <c s="31" t="s">
        <v>79</v>
      </c>
      <c s="26" t="s">
        <v>83</v>
      </c>
      <c s="32" t="s">
        <v>80</v>
      </c>
      <c s="33" t="s">
        <v>54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27</v>
      </c>
    </row>
    <row r="32" spans="1:5" ht="12.75">
      <c r="A32" s="36" t="s">
        <v>55</v>
      </c>
      <c r="E32" s="37" t="s">
        <v>84</v>
      </c>
    </row>
    <row r="33" spans="1:5" ht="12.75">
      <c r="A33" s="40" t="s">
        <v>57</v>
      </c>
      <c r="E33" s="39" t="s">
        <v>62</v>
      </c>
    </row>
    <row r="34" spans="1:16" ht="12.75">
      <c r="A34" s="26" t="s">
        <v>50</v>
      </c>
      <c s="31" t="s">
        <v>42</v>
      </c>
      <c s="31" t="s">
        <v>85</v>
      </c>
      <c s="26" t="s">
        <v>68</v>
      </c>
      <c s="32" t="s">
        <v>86</v>
      </c>
      <c s="33" t="s">
        <v>87</v>
      </c>
      <c s="34">
        <v>1</v>
      </c>
      <c s="35">
        <v>0</v>
      </c>
      <c s="35">
        <f>ROUND(ROUND(H34,2)*ROUND(G34,3),2)</f>
      </c>
      <c s="33" t="s">
        <v>65</v>
      </c>
      <c r="O34">
        <f>(I34*21)/100</f>
      </c>
      <c t="s">
        <v>27</v>
      </c>
    </row>
    <row r="35" spans="1:5" ht="25.5">
      <c r="A35" s="36" t="s">
        <v>55</v>
      </c>
      <c r="E35" s="37" t="s">
        <v>88</v>
      </c>
    </row>
    <row r="36" spans="1:5" ht="12.75">
      <c r="A36" s="40" t="s">
        <v>57</v>
      </c>
      <c r="E36" s="39" t="s">
        <v>62</v>
      </c>
    </row>
    <row r="37" spans="1:16" ht="12.75">
      <c r="A37" s="26" t="s">
        <v>50</v>
      </c>
      <c s="31" t="s">
        <v>44</v>
      </c>
      <c s="31" t="s">
        <v>89</v>
      </c>
      <c s="26" t="s">
        <v>83</v>
      </c>
      <c s="32" t="s">
        <v>90</v>
      </c>
      <c s="33" t="s">
        <v>54</v>
      </c>
      <c s="34">
        <v>1</v>
      </c>
      <c s="35">
        <v>0</v>
      </c>
      <c s="35">
        <f>ROUND(ROUND(H37,2)*ROUND(G37,3),2)</f>
      </c>
      <c s="33" t="s">
        <v>65</v>
      </c>
      <c r="O37">
        <f>(I37*21)/100</f>
      </c>
      <c t="s">
        <v>27</v>
      </c>
    </row>
    <row r="38" spans="1:5" ht="12.75">
      <c r="A38" s="36" t="s">
        <v>55</v>
      </c>
      <c r="E38" s="37" t="s">
        <v>91</v>
      </c>
    </row>
    <row r="39" spans="1:5" ht="12.75">
      <c r="A39" s="40" t="s">
        <v>57</v>
      </c>
      <c r="E39" s="39" t="s">
        <v>62</v>
      </c>
    </row>
    <row r="40" spans="1:16" ht="12.75">
      <c r="A40" s="26" t="s">
        <v>50</v>
      </c>
      <c s="31" t="s">
        <v>46</v>
      </c>
      <c s="31" t="s">
        <v>89</v>
      </c>
      <c s="26" t="s">
        <v>75</v>
      </c>
      <c s="32" t="s">
        <v>90</v>
      </c>
      <c s="33" t="s">
        <v>54</v>
      </c>
      <c s="34">
        <v>1</v>
      </c>
      <c s="35">
        <v>0</v>
      </c>
      <c s="35">
        <f>ROUND(ROUND(H40,2)*ROUND(G40,3),2)</f>
      </c>
      <c s="33" t="s">
        <v>65</v>
      </c>
      <c r="O40">
        <f>(I40*21)/100</f>
      </c>
      <c t="s">
        <v>27</v>
      </c>
    </row>
    <row r="41" spans="1:5" ht="12.75">
      <c r="A41" s="36" t="s">
        <v>55</v>
      </c>
      <c r="E41" s="37" t="s">
        <v>92</v>
      </c>
    </row>
    <row r="42" spans="1:5" ht="12.75">
      <c r="A42" s="40" t="s">
        <v>57</v>
      </c>
      <c r="E42" s="39" t="s">
        <v>62</v>
      </c>
    </row>
    <row r="43" spans="1:16" ht="12.75">
      <c r="A43" s="26" t="s">
        <v>50</v>
      </c>
      <c s="31" t="s">
        <v>93</v>
      </c>
      <c s="31" t="s">
        <v>94</v>
      </c>
      <c s="26" t="s">
        <v>52</v>
      </c>
      <c s="32" t="s">
        <v>95</v>
      </c>
      <c s="33" t="s">
        <v>87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27</v>
      </c>
    </row>
    <row r="44" spans="1:5" ht="12.75">
      <c r="A44" s="36" t="s">
        <v>55</v>
      </c>
      <c r="E44" s="37" t="s">
        <v>96</v>
      </c>
    </row>
    <row r="45" spans="1:5" ht="25.5">
      <c r="A45" s="40" t="s">
        <v>57</v>
      </c>
      <c r="E45" s="39" t="s">
        <v>58</v>
      </c>
    </row>
    <row r="46" spans="1:16" ht="12.75">
      <c r="A46" s="26" t="s">
        <v>50</v>
      </c>
      <c s="31" t="s">
        <v>97</v>
      </c>
      <c s="31" t="s">
        <v>98</v>
      </c>
      <c s="26" t="s">
        <v>52</v>
      </c>
      <c s="32" t="s">
        <v>99</v>
      </c>
      <c s="33" t="s">
        <v>54</v>
      </c>
      <c s="34">
        <v>1</v>
      </c>
      <c s="35">
        <v>0</v>
      </c>
      <c s="35">
        <f>ROUND(ROUND(H46,2)*ROUND(G46,3),2)</f>
      </c>
      <c s="33" t="s">
        <v>65</v>
      </c>
      <c r="O46">
        <f>(I46*21)/100</f>
      </c>
      <c t="s">
        <v>27</v>
      </c>
    </row>
    <row r="47" spans="1:5" ht="12.75">
      <c r="A47" s="36" t="s">
        <v>55</v>
      </c>
      <c r="E47" s="37" t="s">
        <v>100</v>
      </c>
    </row>
    <row r="48" spans="1:5" ht="25.5">
      <c r="A48" s="40" t="s">
        <v>57</v>
      </c>
      <c r="E48" s="39" t="s">
        <v>58</v>
      </c>
    </row>
    <row r="49" spans="1:16" ht="12.75">
      <c r="A49" s="26" t="s">
        <v>50</v>
      </c>
      <c s="31" t="s">
        <v>101</v>
      </c>
      <c s="31" t="s">
        <v>102</v>
      </c>
      <c s="26" t="s">
        <v>52</v>
      </c>
      <c s="32" t="s">
        <v>103</v>
      </c>
      <c s="33" t="s">
        <v>54</v>
      </c>
      <c s="34">
        <v>1</v>
      </c>
      <c s="35">
        <v>0</v>
      </c>
      <c s="35">
        <f>ROUND(ROUND(H49,2)*ROUND(G49,3),2)</f>
      </c>
      <c s="33" t="s">
        <v>65</v>
      </c>
      <c r="O49">
        <f>(I49*21)/100</f>
      </c>
      <c t="s">
        <v>27</v>
      </c>
    </row>
    <row r="50" spans="1:5" ht="12.75">
      <c r="A50" s="36" t="s">
        <v>55</v>
      </c>
      <c r="E50" s="37" t="s">
        <v>104</v>
      </c>
    </row>
    <row r="51" spans="1:5" ht="12.75">
      <c r="A51" s="40" t="s">
        <v>57</v>
      </c>
      <c r="E51" s="39" t="s">
        <v>62</v>
      </c>
    </row>
    <row r="52" spans="1:16" ht="12.75">
      <c r="A52" s="26" t="s">
        <v>50</v>
      </c>
      <c s="31" t="s">
        <v>105</v>
      </c>
      <c s="31" t="s">
        <v>106</v>
      </c>
      <c s="26" t="s">
        <v>52</v>
      </c>
      <c s="32" t="s">
        <v>107</v>
      </c>
      <c s="33" t="s">
        <v>54</v>
      </c>
      <c s="34">
        <v>1</v>
      </c>
      <c s="35">
        <v>0</v>
      </c>
      <c s="35">
        <f>ROUND(ROUND(H52,2)*ROUND(G52,3),2)</f>
      </c>
      <c s="33" t="s">
        <v>65</v>
      </c>
      <c r="O52">
        <f>(I52*21)/100</f>
      </c>
      <c t="s">
        <v>27</v>
      </c>
    </row>
    <row r="53" spans="1:5" ht="12.75">
      <c r="A53" s="36" t="s">
        <v>55</v>
      </c>
      <c r="E53" s="37" t="s">
        <v>52</v>
      </c>
    </row>
    <row r="54" spans="1:5" ht="25.5">
      <c r="A54" s="40" t="s">
        <v>57</v>
      </c>
      <c r="E54" s="39" t="s">
        <v>58</v>
      </c>
    </row>
    <row r="55" spans="1:16" ht="12.75">
      <c r="A55" s="26" t="s">
        <v>50</v>
      </c>
      <c s="31" t="s">
        <v>108</v>
      </c>
      <c s="31" t="s">
        <v>109</v>
      </c>
      <c s="26" t="s">
        <v>68</v>
      </c>
      <c s="32" t="s">
        <v>110</v>
      </c>
      <c s="33" t="s">
        <v>54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27</v>
      </c>
    </row>
    <row r="56" spans="1:5" ht="12.75">
      <c r="A56" s="36" t="s">
        <v>55</v>
      </c>
      <c r="E56" s="37" t="s">
        <v>111</v>
      </c>
    </row>
    <row r="57" spans="1:5" ht="12.75">
      <c r="A57" s="40" t="s">
        <v>57</v>
      </c>
      <c r="E57" s="39" t="s">
        <v>62</v>
      </c>
    </row>
    <row r="58" spans="1:16" ht="12.75">
      <c r="A58" s="26" t="s">
        <v>50</v>
      </c>
      <c s="31" t="s">
        <v>112</v>
      </c>
      <c s="31" t="s">
        <v>113</v>
      </c>
      <c s="26" t="s">
        <v>52</v>
      </c>
      <c s="32" t="s">
        <v>114</v>
      </c>
      <c s="33" t="s">
        <v>87</v>
      </c>
      <c s="34">
        <v>1</v>
      </c>
      <c s="35">
        <v>0</v>
      </c>
      <c s="35">
        <f>ROUND(ROUND(H58,2)*ROUND(G58,3),2)</f>
      </c>
      <c s="33" t="s">
        <v>65</v>
      </c>
      <c r="O58">
        <f>(I58*21)/100</f>
      </c>
      <c t="s">
        <v>27</v>
      </c>
    </row>
    <row r="59" spans="1:5" ht="12.75">
      <c r="A59" s="36" t="s">
        <v>55</v>
      </c>
      <c r="E59" s="37" t="s">
        <v>115</v>
      </c>
    </row>
    <row r="60" spans="1:5" ht="12.75">
      <c r="A60" s="40" t="s">
        <v>57</v>
      </c>
      <c r="E60" s="39" t="s">
        <v>62</v>
      </c>
    </row>
    <row r="61" spans="1:16" ht="12.75">
      <c r="A61" s="26" t="s">
        <v>50</v>
      </c>
      <c s="31" t="s">
        <v>116</v>
      </c>
      <c s="31" t="s">
        <v>117</v>
      </c>
      <c s="26" t="s">
        <v>52</v>
      </c>
      <c s="32" t="s">
        <v>118</v>
      </c>
      <c s="33" t="s">
        <v>87</v>
      </c>
      <c s="34">
        <v>2</v>
      </c>
      <c s="35">
        <v>0</v>
      </c>
      <c s="35">
        <f>ROUND(ROUND(H61,2)*ROUND(G61,3),2)</f>
      </c>
      <c s="33" t="s">
        <v>65</v>
      </c>
      <c r="O61">
        <f>(I61*21)/100</f>
      </c>
      <c t="s">
        <v>27</v>
      </c>
    </row>
    <row r="62" spans="1:5" ht="12.75">
      <c r="A62" s="36" t="s">
        <v>55</v>
      </c>
      <c r="E62" s="37" t="s">
        <v>119</v>
      </c>
    </row>
    <row r="63" spans="1:5" ht="12.75">
      <c r="A63" s="40" t="s">
        <v>57</v>
      </c>
      <c r="E63" s="39" t="s">
        <v>120</v>
      </c>
    </row>
    <row r="64" spans="1:16" ht="12.75">
      <c r="A64" s="26" t="s">
        <v>50</v>
      </c>
      <c s="31" t="s">
        <v>121</v>
      </c>
      <c s="31" t="s">
        <v>122</v>
      </c>
      <c s="26" t="s">
        <v>52</v>
      </c>
      <c s="32" t="s">
        <v>123</v>
      </c>
      <c s="33" t="s">
        <v>54</v>
      </c>
      <c s="34">
        <v>1</v>
      </c>
      <c s="35">
        <v>0</v>
      </c>
      <c s="35">
        <f>ROUND(ROUND(H64,2)*ROUND(G64,3),2)</f>
      </c>
      <c s="33" t="s">
        <v>65</v>
      </c>
      <c r="O64">
        <f>(I64*21)/100</f>
      </c>
      <c t="s">
        <v>27</v>
      </c>
    </row>
    <row r="65" spans="1:5" ht="51">
      <c r="A65" s="36" t="s">
        <v>55</v>
      </c>
      <c r="E65" s="37" t="s">
        <v>124</v>
      </c>
    </row>
    <row r="66" spans="1:5" ht="12.75">
      <c r="A66" s="38" t="s">
        <v>57</v>
      </c>
      <c r="E66" s="39" t="s">
        <v>62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0+O9+O37+O71+O75+O79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125</v>
      </c>
      <c s="41">
        <f>0+I9+I37+I71+I75+I79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125</v>
      </c>
      <c s="1"/>
      <c s="14" t="s">
        <v>126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125</v>
      </c>
      <c s="6"/>
      <c s="18" t="s">
        <v>126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</f>
      </c>
      <c>
        <f>0+O10+O13+O16+O19+O22+O25+O28+O31+O34</f>
      </c>
    </row>
    <row r="10" spans="1:16" ht="25.5">
      <c r="A10" s="26" t="s">
        <v>50</v>
      </c>
      <c s="31" t="s">
        <v>31</v>
      </c>
      <c s="31" t="s">
        <v>128</v>
      </c>
      <c s="26" t="s">
        <v>52</v>
      </c>
      <c s="32" t="s">
        <v>129</v>
      </c>
      <c s="33" t="s">
        <v>130</v>
      </c>
      <c s="34">
        <v>355.54</v>
      </c>
      <c s="35">
        <v>0</v>
      </c>
      <c s="35">
        <f>ROUND(ROUND(H10,2)*ROUND(G10,3),2)</f>
      </c>
      <c s="33" t="s">
        <v>65</v>
      </c>
      <c r="O10">
        <f>(I10*21)/100</f>
      </c>
      <c t="s">
        <v>27</v>
      </c>
    </row>
    <row r="11" spans="1:5" ht="25.5">
      <c r="A11" s="36" t="s">
        <v>55</v>
      </c>
      <c r="E11" s="37" t="s">
        <v>131</v>
      </c>
    </row>
    <row r="12" spans="1:5" ht="38.25">
      <c r="A12" s="40" t="s">
        <v>57</v>
      </c>
      <c r="E12" s="39" t="s">
        <v>132</v>
      </c>
    </row>
    <row r="13" spans="1:16" ht="25.5">
      <c r="A13" s="26" t="s">
        <v>50</v>
      </c>
      <c s="31" t="s">
        <v>27</v>
      </c>
      <c s="31" t="s">
        <v>133</v>
      </c>
      <c s="26" t="s">
        <v>52</v>
      </c>
      <c s="32" t="s">
        <v>134</v>
      </c>
      <c s="33" t="s">
        <v>130</v>
      </c>
      <c s="34">
        <v>6.458</v>
      </c>
      <c s="35">
        <v>0</v>
      </c>
      <c s="35">
        <f>ROUND(ROUND(H13,2)*ROUND(G13,3),2)</f>
      </c>
      <c s="33" t="s">
        <v>65</v>
      </c>
      <c r="O13">
        <f>(I13*21)/100</f>
      </c>
      <c t="s">
        <v>27</v>
      </c>
    </row>
    <row r="14" spans="1:5" ht="12.75">
      <c r="A14" s="36" t="s">
        <v>55</v>
      </c>
      <c r="E14" s="37" t="s">
        <v>135</v>
      </c>
    </row>
    <row r="15" spans="1:5" ht="38.25">
      <c r="A15" s="40" t="s">
        <v>57</v>
      </c>
      <c r="E15" s="39" t="s">
        <v>136</v>
      </c>
    </row>
    <row r="16" spans="1:16" ht="25.5">
      <c r="A16" s="26" t="s">
        <v>50</v>
      </c>
      <c s="31" t="s">
        <v>26</v>
      </c>
      <c s="31" t="s">
        <v>137</v>
      </c>
      <c s="26" t="s">
        <v>52</v>
      </c>
      <c s="32" t="s">
        <v>138</v>
      </c>
      <c s="33" t="s">
        <v>130</v>
      </c>
      <c s="34">
        <v>48.312</v>
      </c>
      <c s="35">
        <v>0</v>
      </c>
      <c s="35">
        <f>ROUND(ROUND(H16,2)*ROUND(G16,3),2)</f>
      </c>
      <c s="33" t="s">
        <v>65</v>
      </c>
      <c r="O16">
        <f>(I16*21)/100</f>
      </c>
      <c t="s">
        <v>27</v>
      </c>
    </row>
    <row r="17" spans="1:5" ht="63.75">
      <c r="A17" s="36" t="s">
        <v>55</v>
      </c>
      <c r="E17" s="37" t="s">
        <v>139</v>
      </c>
    </row>
    <row r="18" spans="1:5" ht="229.5">
      <c r="A18" s="40" t="s">
        <v>57</v>
      </c>
      <c r="E18" s="39" t="s">
        <v>140</v>
      </c>
    </row>
    <row r="19" spans="1:16" ht="25.5">
      <c r="A19" s="26" t="s">
        <v>50</v>
      </c>
      <c s="31" t="s">
        <v>35</v>
      </c>
      <c s="31" t="s">
        <v>141</v>
      </c>
      <c s="26" t="s">
        <v>142</v>
      </c>
      <c s="32" t="s">
        <v>143</v>
      </c>
      <c s="33" t="s">
        <v>130</v>
      </c>
      <c s="34">
        <v>124.331</v>
      </c>
      <c s="35">
        <v>0</v>
      </c>
      <c s="35">
        <f>ROUND(ROUND(H19,2)*ROUND(G19,3),2)</f>
      </c>
      <c s="33" t="s">
        <v>65</v>
      </c>
      <c r="O19">
        <f>(I19*21)/100</f>
      </c>
      <c t="s">
        <v>27</v>
      </c>
    </row>
    <row r="20" spans="1:5" ht="25.5">
      <c r="A20" s="36" t="s">
        <v>55</v>
      </c>
      <c r="E20" s="37" t="s">
        <v>144</v>
      </c>
    </row>
    <row r="21" spans="1:5" ht="38.25">
      <c r="A21" s="40" t="s">
        <v>57</v>
      </c>
      <c r="E21" s="39" t="s">
        <v>145</v>
      </c>
    </row>
    <row r="22" spans="1:16" ht="25.5">
      <c r="A22" s="26" t="s">
        <v>50</v>
      </c>
      <c s="31" t="s">
        <v>37</v>
      </c>
      <c s="31" t="s">
        <v>141</v>
      </c>
      <c s="26" t="s">
        <v>146</v>
      </c>
      <c s="32" t="s">
        <v>143</v>
      </c>
      <c s="33" t="s">
        <v>130</v>
      </c>
      <c s="34">
        <v>84.135</v>
      </c>
      <c s="35">
        <v>0</v>
      </c>
      <c s="35">
        <f>ROUND(ROUND(H22,2)*ROUND(G22,3),2)</f>
      </c>
      <c s="33" t="s">
        <v>65</v>
      </c>
      <c r="O22">
        <f>(I22*21)/100</f>
      </c>
      <c t="s">
        <v>27</v>
      </c>
    </row>
    <row r="23" spans="1:5" ht="25.5">
      <c r="A23" s="36" t="s">
        <v>55</v>
      </c>
      <c r="E23" s="37" t="s">
        <v>147</v>
      </c>
    </row>
    <row r="24" spans="1:5" ht="38.25">
      <c r="A24" s="40" t="s">
        <v>57</v>
      </c>
      <c r="E24" s="39" t="s">
        <v>148</v>
      </c>
    </row>
    <row r="25" spans="1:16" ht="25.5">
      <c r="A25" s="26" t="s">
        <v>50</v>
      </c>
      <c s="31" t="s">
        <v>39</v>
      </c>
      <c s="31" t="s">
        <v>149</v>
      </c>
      <c s="26" t="s">
        <v>52</v>
      </c>
      <c s="32" t="s">
        <v>150</v>
      </c>
      <c s="33" t="s">
        <v>130</v>
      </c>
      <c s="34">
        <v>618.993</v>
      </c>
      <c s="35">
        <v>0</v>
      </c>
      <c s="35">
        <f>ROUND(ROUND(H25,2)*ROUND(G25,3),2)</f>
      </c>
      <c s="33" t="s">
        <v>65</v>
      </c>
      <c r="O25">
        <f>(I25*21)/100</f>
      </c>
      <c t="s">
        <v>27</v>
      </c>
    </row>
    <row r="26" spans="1:5" ht="25.5">
      <c r="A26" s="36" t="s">
        <v>55</v>
      </c>
      <c r="E26" s="37" t="s">
        <v>151</v>
      </c>
    </row>
    <row r="27" spans="1:5" ht="63.75">
      <c r="A27" s="40" t="s">
        <v>57</v>
      </c>
      <c r="E27" s="39" t="s">
        <v>152</v>
      </c>
    </row>
    <row r="28" spans="1:16" ht="12.75">
      <c r="A28" s="26" t="s">
        <v>50</v>
      </c>
      <c s="31" t="s">
        <v>78</v>
      </c>
      <c s="31" t="s">
        <v>153</v>
      </c>
      <c s="26" t="s">
        <v>52</v>
      </c>
      <c s="32" t="s">
        <v>154</v>
      </c>
      <c s="33" t="s">
        <v>130</v>
      </c>
      <c s="34">
        <v>3.6</v>
      </c>
      <c s="35">
        <v>0</v>
      </c>
      <c s="35">
        <f>ROUND(ROUND(H28,2)*ROUND(G28,3),2)</f>
      </c>
      <c s="33" t="s">
        <v>65</v>
      </c>
      <c r="O28">
        <f>(I28*21)/100</f>
      </c>
      <c t="s">
        <v>27</v>
      </c>
    </row>
    <row r="29" spans="1:5" ht="12.75">
      <c r="A29" s="36" t="s">
        <v>55</v>
      </c>
      <c r="E29" s="37" t="s">
        <v>155</v>
      </c>
    </row>
    <row r="30" spans="1:5" ht="63.75">
      <c r="A30" s="40" t="s">
        <v>57</v>
      </c>
      <c r="E30" s="39" t="s">
        <v>156</v>
      </c>
    </row>
    <row r="31" spans="1:16" ht="25.5">
      <c r="A31" s="26" t="s">
        <v>50</v>
      </c>
      <c s="31" t="s">
        <v>82</v>
      </c>
      <c s="31" t="s">
        <v>157</v>
      </c>
      <c s="26" t="s">
        <v>142</v>
      </c>
      <c s="32" t="s">
        <v>158</v>
      </c>
      <c s="33" t="s">
        <v>130</v>
      </c>
      <c s="34">
        <v>133.512</v>
      </c>
      <c s="35">
        <v>0</v>
      </c>
      <c s="35">
        <f>ROUND(ROUND(H31,2)*ROUND(G31,3),2)</f>
      </c>
      <c s="33" t="s">
        <v>65</v>
      </c>
      <c r="O31">
        <f>(I31*21)/100</f>
      </c>
      <c t="s">
        <v>27</v>
      </c>
    </row>
    <row r="32" spans="1:5" ht="76.5">
      <c r="A32" s="36" t="s">
        <v>55</v>
      </c>
      <c r="E32" s="37" t="s">
        <v>159</v>
      </c>
    </row>
    <row r="33" spans="1:5" ht="229.5">
      <c r="A33" s="40" t="s">
        <v>57</v>
      </c>
      <c r="E33" s="39" t="s">
        <v>160</v>
      </c>
    </row>
    <row r="34" spans="1:16" ht="25.5">
      <c r="A34" s="26" t="s">
        <v>50</v>
      </c>
      <c s="31" t="s">
        <v>42</v>
      </c>
      <c s="31" t="s">
        <v>157</v>
      </c>
      <c s="26" t="s">
        <v>146</v>
      </c>
      <c s="32" t="s">
        <v>158</v>
      </c>
      <c s="33" t="s">
        <v>130</v>
      </c>
      <c s="34">
        <v>0.107</v>
      </c>
      <c s="35">
        <v>0</v>
      </c>
      <c s="35">
        <f>ROUND(ROUND(H34,2)*ROUND(G34,3),2)</f>
      </c>
      <c s="33" t="s">
        <v>65</v>
      </c>
      <c r="O34">
        <f>(I34*21)/100</f>
      </c>
      <c t="s">
        <v>27</v>
      </c>
    </row>
    <row r="35" spans="1:5" ht="25.5">
      <c r="A35" s="36" t="s">
        <v>55</v>
      </c>
      <c r="E35" s="37" t="s">
        <v>161</v>
      </c>
    </row>
    <row r="36" spans="1:5" ht="38.25">
      <c r="A36" s="38" t="s">
        <v>57</v>
      </c>
      <c r="E36" s="39" t="s">
        <v>162</v>
      </c>
    </row>
    <row r="37" spans="1:18" ht="12.75" customHeight="1">
      <c r="A37" s="6" t="s">
        <v>48</v>
      </c>
      <c s="6"/>
      <c s="43" t="s">
        <v>31</v>
      </c>
      <c s="6"/>
      <c s="29" t="s">
        <v>163</v>
      </c>
      <c s="6"/>
      <c s="6"/>
      <c s="6"/>
      <c s="44">
        <f>0+Q37</f>
      </c>
      <c s="6"/>
      <c r="O37">
        <f>0+R37</f>
      </c>
      <c r="Q37">
        <f>0+I38+I41+I44+I47+I50+I53+I56+I59+I62+I65+I68</f>
      </c>
      <c>
        <f>0+O38+O41+O44+O47+O50+O53+O56+O59+O62+O65+O68</f>
      </c>
    </row>
    <row r="38" spans="1:16" ht="12.75">
      <c r="A38" s="26" t="s">
        <v>50</v>
      </c>
      <c s="31" t="s">
        <v>44</v>
      </c>
      <c s="31" t="s">
        <v>164</v>
      </c>
      <c s="26" t="s">
        <v>52</v>
      </c>
      <c s="32" t="s">
        <v>165</v>
      </c>
      <c s="33" t="s">
        <v>166</v>
      </c>
      <c s="34">
        <v>651.5</v>
      </c>
      <c s="35">
        <v>0</v>
      </c>
      <c s="35">
        <f>ROUND(ROUND(H38,2)*ROUND(G38,3),2)</f>
      </c>
      <c s="33" t="s">
        <v>65</v>
      </c>
      <c r="O38">
        <f>(I38*21)/100</f>
      </c>
      <c t="s">
        <v>27</v>
      </c>
    </row>
    <row r="39" spans="1:5" ht="76.5">
      <c r="A39" s="36" t="s">
        <v>55</v>
      </c>
      <c r="E39" s="37" t="s">
        <v>167</v>
      </c>
    </row>
    <row r="40" spans="1:5" ht="76.5">
      <c r="A40" s="40" t="s">
        <v>57</v>
      </c>
      <c r="E40" s="39" t="s">
        <v>168</v>
      </c>
    </row>
    <row r="41" spans="1:16" ht="12.75">
      <c r="A41" s="26" t="s">
        <v>50</v>
      </c>
      <c s="31" t="s">
        <v>46</v>
      </c>
      <c s="31" t="s">
        <v>169</v>
      </c>
      <c s="26" t="s">
        <v>52</v>
      </c>
      <c s="32" t="s">
        <v>170</v>
      </c>
      <c s="33" t="s">
        <v>87</v>
      </c>
      <c s="34">
        <v>1</v>
      </c>
      <c s="35">
        <v>0</v>
      </c>
      <c s="35">
        <f>ROUND(ROUND(H41,2)*ROUND(G41,3),2)</f>
      </c>
      <c s="33" t="s">
        <v>65</v>
      </c>
      <c r="O41">
        <f>(I41*21)/100</f>
      </c>
      <c t="s">
        <v>27</v>
      </c>
    </row>
    <row r="42" spans="1:5" ht="51">
      <c r="A42" s="36" t="s">
        <v>55</v>
      </c>
      <c r="E42" s="37" t="s">
        <v>171</v>
      </c>
    </row>
    <row r="43" spans="1:5" ht="25.5">
      <c r="A43" s="40" t="s">
        <v>57</v>
      </c>
      <c r="E43" s="39" t="s">
        <v>58</v>
      </c>
    </row>
    <row r="44" spans="1:16" ht="25.5">
      <c r="A44" s="26" t="s">
        <v>50</v>
      </c>
      <c s="31" t="s">
        <v>93</v>
      </c>
      <c s="31" t="s">
        <v>172</v>
      </c>
      <c s="26" t="s">
        <v>52</v>
      </c>
      <c s="32" t="s">
        <v>173</v>
      </c>
      <c s="33" t="s">
        <v>87</v>
      </c>
      <c s="34">
        <v>1</v>
      </c>
      <c s="35">
        <v>0</v>
      </c>
      <c s="35">
        <f>ROUND(ROUND(H44,2)*ROUND(G44,3),2)</f>
      </c>
      <c s="33" t="s">
        <v>65</v>
      </c>
      <c r="O44">
        <f>(I44*21)/100</f>
      </c>
      <c t="s">
        <v>27</v>
      </c>
    </row>
    <row r="45" spans="1:5" ht="38.25">
      <c r="A45" s="36" t="s">
        <v>55</v>
      </c>
      <c r="E45" s="37" t="s">
        <v>174</v>
      </c>
    </row>
    <row r="46" spans="1:5" ht="25.5">
      <c r="A46" s="40" t="s">
        <v>57</v>
      </c>
      <c r="E46" s="39" t="s">
        <v>58</v>
      </c>
    </row>
    <row r="47" spans="1:16" ht="25.5">
      <c r="A47" s="26" t="s">
        <v>50</v>
      </c>
      <c s="31" t="s">
        <v>97</v>
      </c>
      <c s="31" t="s">
        <v>175</v>
      </c>
      <c s="26" t="s">
        <v>142</v>
      </c>
      <c s="32" t="s">
        <v>176</v>
      </c>
      <c s="33" t="s">
        <v>177</v>
      </c>
      <c s="34">
        <v>20.13</v>
      </c>
      <c s="35">
        <v>0</v>
      </c>
      <c s="35">
        <f>ROUND(ROUND(H47,2)*ROUND(G47,3),2)</f>
      </c>
      <c s="33" t="s">
        <v>65</v>
      </c>
      <c r="O47">
        <f>(I47*21)/100</f>
      </c>
      <c t="s">
        <v>27</v>
      </c>
    </row>
    <row r="48" spans="1:5" ht="76.5">
      <c r="A48" s="36" t="s">
        <v>55</v>
      </c>
      <c r="E48" s="37" t="s">
        <v>178</v>
      </c>
    </row>
    <row r="49" spans="1:5" ht="76.5">
      <c r="A49" s="40" t="s">
        <v>57</v>
      </c>
      <c r="E49" s="39" t="s">
        <v>179</v>
      </c>
    </row>
    <row r="50" spans="1:16" ht="25.5">
      <c r="A50" s="26" t="s">
        <v>50</v>
      </c>
      <c s="31" t="s">
        <v>101</v>
      </c>
      <c s="31" t="s">
        <v>175</v>
      </c>
      <c s="26" t="s">
        <v>146</v>
      </c>
      <c s="32" t="s">
        <v>176</v>
      </c>
      <c s="33" t="s">
        <v>177</v>
      </c>
      <c s="34">
        <v>23.374</v>
      </c>
      <c s="35">
        <v>0</v>
      </c>
      <c s="35">
        <f>ROUND(ROUND(H50,2)*ROUND(G50,3),2)</f>
      </c>
      <c s="33" t="s">
        <v>65</v>
      </c>
      <c r="O50">
        <f>(I50*21)/100</f>
      </c>
      <c t="s">
        <v>27</v>
      </c>
    </row>
    <row r="51" spans="1:5" ht="63.75">
      <c r="A51" s="36" t="s">
        <v>55</v>
      </c>
      <c r="E51" s="37" t="s">
        <v>180</v>
      </c>
    </row>
    <row r="52" spans="1:5" ht="76.5">
      <c r="A52" s="40" t="s">
        <v>57</v>
      </c>
      <c r="E52" s="39" t="s">
        <v>181</v>
      </c>
    </row>
    <row r="53" spans="1:16" ht="25.5">
      <c r="A53" s="26" t="s">
        <v>50</v>
      </c>
      <c s="31" t="s">
        <v>105</v>
      </c>
      <c s="31" t="s">
        <v>175</v>
      </c>
      <c s="26" t="s">
        <v>182</v>
      </c>
      <c s="32" t="s">
        <v>176</v>
      </c>
      <c s="33" t="s">
        <v>177</v>
      </c>
      <c s="34">
        <v>32.256</v>
      </c>
      <c s="35">
        <v>0</v>
      </c>
      <c s="35">
        <f>ROUND(ROUND(H53,2)*ROUND(G53,3),2)</f>
      </c>
      <c s="33" t="s">
        <v>65</v>
      </c>
      <c r="O53">
        <f>(I53*21)/100</f>
      </c>
      <c t="s">
        <v>27</v>
      </c>
    </row>
    <row r="54" spans="1:5" ht="63.75">
      <c r="A54" s="36" t="s">
        <v>55</v>
      </c>
      <c r="E54" s="37" t="s">
        <v>183</v>
      </c>
    </row>
    <row r="55" spans="1:5" ht="76.5">
      <c r="A55" s="40" t="s">
        <v>57</v>
      </c>
      <c r="E55" s="39" t="s">
        <v>184</v>
      </c>
    </row>
    <row r="56" spans="1:16" ht="25.5">
      <c r="A56" s="26" t="s">
        <v>50</v>
      </c>
      <c s="31" t="s">
        <v>108</v>
      </c>
      <c s="31" t="s">
        <v>185</v>
      </c>
      <c s="26" t="s">
        <v>52</v>
      </c>
      <c s="32" t="s">
        <v>186</v>
      </c>
      <c s="33" t="s">
        <v>177</v>
      </c>
      <c s="34">
        <v>220.212</v>
      </c>
      <c s="35">
        <v>0</v>
      </c>
      <c s="35">
        <f>ROUND(ROUND(H56,2)*ROUND(G56,3),2)</f>
      </c>
      <c s="33" t="s">
        <v>65</v>
      </c>
      <c r="O56">
        <f>(I56*21)/100</f>
      </c>
      <c t="s">
        <v>27</v>
      </c>
    </row>
    <row r="57" spans="1:5" ht="12.75">
      <c r="A57" s="36" t="s">
        <v>55</v>
      </c>
      <c r="E57" s="37" t="s">
        <v>187</v>
      </c>
    </row>
    <row r="58" spans="1:5" ht="127.5">
      <c r="A58" s="40" t="s">
        <v>57</v>
      </c>
      <c r="E58" s="39" t="s">
        <v>188</v>
      </c>
    </row>
    <row r="59" spans="1:16" ht="12.75">
      <c r="A59" s="26" t="s">
        <v>50</v>
      </c>
      <c s="31" t="s">
        <v>112</v>
      </c>
      <c s="31" t="s">
        <v>189</v>
      </c>
      <c s="26" t="s">
        <v>52</v>
      </c>
      <c s="32" t="s">
        <v>190</v>
      </c>
      <c s="33" t="s">
        <v>177</v>
      </c>
      <c s="34">
        <v>15.36</v>
      </c>
      <c s="35">
        <v>0</v>
      </c>
      <c s="35">
        <f>ROUND(ROUND(H59,2)*ROUND(G59,3),2)</f>
      </c>
      <c s="33" t="s">
        <v>65</v>
      </c>
      <c r="O59">
        <f>(I59*21)/100</f>
      </c>
      <c t="s">
        <v>27</v>
      </c>
    </row>
    <row r="60" spans="1:5" ht="63.75">
      <c r="A60" s="36" t="s">
        <v>55</v>
      </c>
      <c r="E60" s="37" t="s">
        <v>191</v>
      </c>
    </row>
    <row r="61" spans="1:5" ht="89.25">
      <c r="A61" s="40" t="s">
        <v>57</v>
      </c>
      <c r="E61" s="39" t="s">
        <v>192</v>
      </c>
    </row>
    <row r="62" spans="1:16" ht="12.75">
      <c r="A62" s="26" t="s">
        <v>50</v>
      </c>
      <c s="31" t="s">
        <v>116</v>
      </c>
      <c s="31" t="s">
        <v>193</v>
      </c>
      <c s="26" t="s">
        <v>52</v>
      </c>
      <c s="32" t="s">
        <v>194</v>
      </c>
      <c s="33" t="s">
        <v>177</v>
      </c>
      <c s="34">
        <v>374.061</v>
      </c>
      <c s="35">
        <v>0</v>
      </c>
      <c s="35">
        <f>ROUND(ROUND(H62,2)*ROUND(G62,3),2)</f>
      </c>
      <c s="33" t="s">
        <v>65</v>
      </c>
      <c r="O62">
        <f>(I62*21)/100</f>
      </c>
      <c t="s">
        <v>27</v>
      </c>
    </row>
    <row r="63" spans="1:5" ht="25.5">
      <c r="A63" s="36" t="s">
        <v>55</v>
      </c>
      <c r="E63" s="37" t="s">
        <v>195</v>
      </c>
    </row>
    <row r="64" spans="1:5" ht="38.25">
      <c r="A64" s="40" t="s">
        <v>57</v>
      </c>
      <c r="E64" s="39" t="s">
        <v>196</v>
      </c>
    </row>
    <row r="65" spans="1:16" ht="12.75">
      <c r="A65" s="26" t="s">
        <v>50</v>
      </c>
      <c s="31" t="s">
        <v>121</v>
      </c>
      <c s="31" t="s">
        <v>197</v>
      </c>
      <c s="26" t="s">
        <v>52</v>
      </c>
      <c s="32" t="s">
        <v>198</v>
      </c>
      <c s="33" t="s">
        <v>177</v>
      </c>
      <c s="34">
        <v>177.77</v>
      </c>
      <c s="35">
        <v>0</v>
      </c>
      <c s="35">
        <f>ROUND(ROUND(H65,2)*ROUND(G65,3),2)</f>
      </c>
      <c s="33" t="s">
        <v>65</v>
      </c>
      <c r="O65">
        <f>(I65*21)/100</f>
      </c>
      <c t="s">
        <v>27</v>
      </c>
    </row>
    <row r="66" spans="1:5" ht="25.5">
      <c r="A66" s="36" t="s">
        <v>55</v>
      </c>
      <c r="E66" s="37" t="s">
        <v>199</v>
      </c>
    </row>
    <row r="67" spans="1:5" ht="293.25">
      <c r="A67" s="40" t="s">
        <v>57</v>
      </c>
      <c r="E67" s="39" t="s">
        <v>200</v>
      </c>
    </row>
    <row r="68" spans="1:16" ht="12.75">
      <c r="A68" s="26" t="s">
        <v>50</v>
      </c>
      <c s="31" t="s">
        <v>201</v>
      </c>
      <c s="31" t="s">
        <v>202</v>
      </c>
      <c s="26" t="s">
        <v>52</v>
      </c>
      <c s="32" t="s">
        <v>203</v>
      </c>
      <c s="33" t="s">
        <v>177</v>
      </c>
      <c s="34">
        <v>556.151</v>
      </c>
      <c s="35">
        <v>0</v>
      </c>
      <c s="35">
        <f>ROUND(ROUND(H68,2)*ROUND(G68,3),2)</f>
      </c>
      <c s="33" t="s">
        <v>65</v>
      </c>
      <c r="O68">
        <f>(I68*21)/100</f>
      </c>
      <c t="s">
        <v>27</v>
      </c>
    </row>
    <row r="69" spans="1:5" ht="12.75">
      <c r="A69" s="36" t="s">
        <v>55</v>
      </c>
      <c r="E69" s="37" t="s">
        <v>204</v>
      </c>
    </row>
    <row r="70" spans="1:5" ht="102">
      <c r="A70" s="38" t="s">
        <v>57</v>
      </c>
      <c r="E70" s="39" t="s">
        <v>205</v>
      </c>
    </row>
    <row r="71" spans="1:18" ht="12.75" customHeight="1">
      <c r="A71" s="6" t="s">
        <v>48</v>
      </c>
      <c s="6"/>
      <c s="43" t="s">
        <v>27</v>
      </c>
      <c s="6"/>
      <c s="29" t="s">
        <v>206</v>
      </c>
      <c s="6"/>
      <c s="6"/>
      <c s="6"/>
      <c s="44">
        <f>0+Q71</f>
      </c>
      <c s="6"/>
      <c r="O71">
        <f>0+R71</f>
      </c>
      <c r="Q71">
        <f>0+I72</f>
      </c>
      <c>
        <f>0+O72</f>
      </c>
    </row>
    <row r="72" spans="1:16" ht="12.75">
      <c r="A72" s="26" t="s">
        <v>50</v>
      </c>
      <c s="31" t="s">
        <v>207</v>
      </c>
      <c s="31" t="s">
        <v>208</v>
      </c>
      <c s="26" t="s">
        <v>52</v>
      </c>
      <c s="32" t="s">
        <v>209</v>
      </c>
      <c s="33" t="s">
        <v>166</v>
      </c>
      <c s="34">
        <v>17.68</v>
      </c>
      <c s="35">
        <v>0</v>
      </c>
      <c s="35">
        <f>ROUND(ROUND(H72,2)*ROUND(G72,3),2)</f>
      </c>
      <c s="33" t="s">
        <v>65</v>
      </c>
      <c r="O72">
        <f>(I72*21)/100</f>
      </c>
      <c t="s">
        <v>27</v>
      </c>
    </row>
    <row r="73" spans="1:5" ht="63.75">
      <c r="A73" s="36" t="s">
        <v>55</v>
      </c>
      <c r="E73" s="37" t="s">
        <v>210</v>
      </c>
    </row>
    <row r="74" spans="1:5" ht="25.5">
      <c r="A74" s="38" t="s">
        <v>57</v>
      </c>
      <c r="E74" s="39" t="s">
        <v>211</v>
      </c>
    </row>
    <row r="75" spans="1:18" ht="12.75" customHeight="1">
      <c r="A75" s="6" t="s">
        <v>48</v>
      </c>
      <c s="6"/>
      <c s="43" t="s">
        <v>78</v>
      </c>
      <c s="6"/>
      <c s="29" t="s">
        <v>212</v>
      </c>
      <c s="6"/>
      <c s="6"/>
      <c s="6"/>
      <c s="44">
        <f>0+Q75</f>
      </c>
      <c s="6"/>
      <c r="O75">
        <f>0+R75</f>
      </c>
      <c r="Q75">
        <f>0+I76</f>
      </c>
      <c>
        <f>0+O76</f>
      </c>
    </row>
    <row r="76" spans="1:16" ht="12.75">
      <c r="A76" s="26" t="s">
        <v>50</v>
      </c>
      <c s="31" t="s">
        <v>213</v>
      </c>
      <c s="31" t="s">
        <v>214</v>
      </c>
      <c s="26" t="s">
        <v>52</v>
      </c>
      <c s="32" t="s">
        <v>215</v>
      </c>
      <c s="33" t="s">
        <v>54</v>
      </c>
      <c s="34">
        <v>1</v>
      </c>
      <c s="35">
        <v>0</v>
      </c>
      <c s="35">
        <f>ROUND(ROUND(H76,2)*ROUND(G76,3),2)</f>
      </c>
      <c s="33" t="s">
        <v>65</v>
      </c>
      <c r="O76">
        <f>(I76*21)/100</f>
      </c>
      <c t="s">
        <v>27</v>
      </c>
    </row>
    <row r="77" spans="1:5" ht="63.75">
      <c r="A77" s="36" t="s">
        <v>55</v>
      </c>
      <c r="E77" s="37" t="s">
        <v>216</v>
      </c>
    </row>
    <row r="78" spans="1:5" ht="12.75">
      <c r="A78" s="38" t="s">
        <v>57</v>
      </c>
      <c r="E78" s="39" t="s">
        <v>62</v>
      </c>
    </row>
    <row r="79" spans="1:18" ht="12.75" customHeight="1">
      <c r="A79" s="6" t="s">
        <v>48</v>
      </c>
      <c s="6"/>
      <c s="43" t="s">
        <v>42</v>
      </c>
      <c s="6"/>
      <c s="29" t="s">
        <v>217</v>
      </c>
      <c s="6"/>
      <c s="6"/>
      <c s="6"/>
      <c s="44">
        <f>0+Q79</f>
      </c>
      <c s="6"/>
      <c r="O79">
        <f>0+R79</f>
      </c>
      <c r="Q79">
        <f>0+I80+I83+I86+I89+I92+I95+I98</f>
      </c>
      <c>
        <f>0+O80+O83+O86+O89+O92+O95+O98</f>
      </c>
    </row>
    <row r="80" spans="1:16" ht="12.75">
      <c r="A80" s="26" t="s">
        <v>50</v>
      </c>
      <c s="31" t="s">
        <v>218</v>
      </c>
      <c s="31" t="s">
        <v>219</v>
      </c>
      <c s="26" t="s">
        <v>52</v>
      </c>
      <c s="32" t="s">
        <v>220</v>
      </c>
      <c s="33" t="s">
        <v>221</v>
      </c>
      <c s="34">
        <v>7</v>
      </c>
      <c s="35">
        <v>0</v>
      </c>
      <c s="35">
        <f>ROUND(ROUND(H80,2)*ROUND(G80,3),2)</f>
      </c>
      <c s="33" t="s">
        <v>65</v>
      </c>
      <c r="O80">
        <f>(I80*21)/100</f>
      </c>
      <c t="s">
        <v>27</v>
      </c>
    </row>
    <row r="81" spans="1:5" ht="25.5">
      <c r="A81" s="36" t="s">
        <v>55</v>
      </c>
      <c r="E81" s="37" t="s">
        <v>222</v>
      </c>
    </row>
    <row r="82" spans="1:5" ht="38.25">
      <c r="A82" s="40" t="s">
        <v>57</v>
      </c>
      <c r="E82" s="39" t="s">
        <v>223</v>
      </c>
    </row>
    <row r="83" spans="1:16" ht="12.75">
      <c r="A83" s="26" t="s">
        <v>50</v>
      </c>
      <c s="31" t="s">
        <v>224</v>
      </c>
      <c s="31" t="s">
        <v>225</v>
      </c>
      <c s="26" t="s">
        <v>52</v>
      </c>
      <c s="32" t="s">
        <v>226</v>
      </c>
      <c s="33" t="s">
        <v>87</v>
      </c>
      <c s="34">
        <v>2</v>
      </c>
      <c s="35">
        <v>0</v>
      </c>
      <c s="35">
        <f>ROUND(ROUND(H83,2)*ROUND(G83,3),2)</f>
      </c>
      <c s="33" t="s">
        <v>65</v>
      </c>
      <c r="O83">
        <f>(I83*21)/100</f>
      </c>
      <c t="s">
        <v>27</v>
      </c>
    </row>
    <row r="84" spans="1:5" ht="63.75">
      <c r="A84" s="36" t="s">
        <v>55</v>
      </c>
      <c r="E84" s="37" t="s">
        <v>227</v>
      </c>
    </row>
    <row r="85" spans="1:5" ht="25.5">
      <c r="A85" s="40" t="s">
        <v>57</v>
      </c>
      <c r="E85" s="39" t="s">
        <v>228</v>
      </c>
    </row>
    <row r="86" spans="1:16" ht="12.75">
      <c r="A86" s="26" t="s">
        <v>50</v>
      </c>
      <c s="31" t="s">
        <v>229</v>
      </c>
      <c s="31" t="s">
        <v>230</v>
      </c>
      <c s="26" t="s">
        <v>52</v>
      </c>
      <c s="32" t="s">
        <v>231</v>
      </c>
      <c s="33" t="s">
        <v>177</v>
      </c>
      <c s="34">
        <v>77.15</v>
      </c>
      <c s="35">
        <v>0</v>
      </c>
      <c s="35">
        <f>ROUND(ROUND(H86,2)*ROUND(G86,3),2)</f>
      </c>
      <c s="33" t="s">
        <v>65</v>
      </c>
      <c r="O86">
        <f>(I86*21)/100</f>
      </c>
      <c t="s">
        <v>27</v>
      </c>
    </row>
    <row r="87" spans="1:5" ht="12.75">
      <c r="A87" s="36" t="s">
        <v>55</v>
      </c>
      <c r="E87" s="37" t="s">
        <v>232</v>
      </c>
    </row>
    <row r="88" spans="1:5" ht="102">
      <c r="A88" s="40" t="s">
        <v>57</v>
      </c>
      <c r="E88" s="39" t="s">
        <v>233</v>
      </c>
    </row>
    <row r="89" spans="1:16" ht="12.75">
      <c r="A89" s="26" t="s">
        <v>50</v>
      </c>
      <c s="31" t="s">
        <v>234</v>
      </c>
      <c s="31" t="s">
        <v>235</v>
      </c>
      <c s="26" t="s">
        <v>52</v>
      </c>
      <c s="32" t="s">
        <v>236</v>
      </c>
      <c s="33" t="s">
        <v>177</v>
      </c>
      <c s="34">
        <v>3.858</v>
      </c>
      <c s="35">
        <v>0</v>
      </c>
      <c s="35">
        <f>ROUND(ROUND(H89,2)*ROUND(G89,3),2)</f>
      </c>
      <c s="33" t="s">
        <v>65</v>
      </c>
      <c r="O89">
        <f>(I89*21)/100</f>
      </c>
      <c t="s">
        <v>27</v>
      </c>
    </row>
    <row r="90" spans="1:5" ht="12.75">
      <c r="A90" s="36" t="s">
        <v>55</v>
      </c>
      <c r="E90" s="37" t="s">
        <v>237</v>
      </c>
    </row>
    <row r="91" spans="1:5" ht="38.25">
      <c r="A91" s="40" t="s">
        <v>57</v>
      </c>
      <c r="E91" s="39" t="s">
        <v>238</v>
      </c>
    </row>
    <row r="92" spans="1:16" ht="12.75">
      <c r="A92" s="26" t="s">
        <v>50</v>
      </c>
      <c s="31" t="s">
        <v>239</v>
      </c>
      <c s="31" t="s">
        <v>240</v>
      </c>
      <c s="26" t="s">
        <v>52</v>
      </c>
      <c s="32" t="s">
        <v>241</v>
      </c>
      <c s="33" t="s">
        <v>177</v>
      </c>
      <c s="34">
        <v>54.057</v>
      </c>
      <c s="35">
        <v>0</v>
      </c>
      <c s="35">
        <f>ROUND(ROUND(H92,2)*ROUND(G92,3),2)</f>
      </c>
      <c s="33" t="s">
        <v>65</v>
      </c>
      <c r="O92">
        <f>(I92*21)/100</f>
      </c>
      <c t="s">
        <v>27</v>
      </c>
    </row>
    <row r="93" spans="1:5" ht="12.75">
      <c r="A93" s="36" t="s">
        <v>55</v>
      </c>
      <c r="E93" s="37" t="s">
        <v>242</v>
      </c>
    </row>
    <row r="94" spans="1:5" ht="178.5">
      <c r="A94" s="40" t="s">
        <v>57</v>
      </c>
      <c r="E94" s="39" t="s">
        <v>243</v>
      </c>
    </row>
    <row r="95" spans="1:16" ht="12.75">
      <c r="A95" s="26" t="s">
        <v>50</v>
      </c>
      <c s="31" t="s">
        <v>244</v>
      </c>
      <c s="31" t="s">
        <v>245</v>
      </c>
      <c s="26" t="s">
        <v>52</v>
      </c>
      <c s="32" t="s">
        <v>246</v>
      </c>
      <c s="33" t="s">
        <v>177</v>
      </c>
      <c s="34">
        <v>33.654</v>
      </c>
      <c s="35">
        <v>0</v>
      </c>
      <c s="35">
        <f>ROUND(ROUND(H95,2)*ROUND(G95,3),2)</f>
      </c>
      <c s="33" t="s">
        <v>65</v>
      </c>
      <c r="O95">
        <f>(I95*21)/100</f>
      </c>
      <c t="s">
        <v>27</v>
      </c>
    </row>
    <row r="96" spans="1:5" ht="12.75">
      <c r="A96" s="36" t="s">
        <v>55</v>
      </c>
      <c r="E96" s="37" t="s">
        <v>247</v>
      </c>
    </row>
    <row r="97" spans="1:5" ht="102">
      <c r="A97" s="40" t="s">
        <v>57</v>
      </c>
      <c r="E97" s="39" t="s">
        <v>248</v>
      </c>
    </row>
    <row r="98" spans="1:16" ht="12.75">
      <c r="A98" s="26" t="s">
        <v>50</v>
      </c>
      <c s="31" t="s">
        <v>249</v>
      </c>
      <c s="31" t="s">
        <v>250</v>
      </c>
      <c s="26" t="s">
        <v>52</v>
      </c>
      <c s="32" t="s">
        <v>251</v>
      </c>
      <c s="33" t="s">
        <v>166</v>
      </c>
      <c s="34">
        <v>2.231</v>
      </c>
      <c s="35">
        <v>0</v>
      </c>
      <c s="35">
        <f>ROUND(ROUND(H98,2)*ROUND(G98,3),2)</f>
      </c>
      <c s="33" t="s">
        <v>65</v>
      </c>
      <c r="O98">
        <f>(I98*21)/100</f>
      </c>
      <c t="s">
        <v>27</v>
      </c>
    </row>
    <row r="99" spans="1:5" ht="12.75">
      <c r="A99" s="36" t="s">
        <v>55</v>
      </c>
      <c r="E99" s="37" t="s">
        <v>252</v>
      </c>
    </row>
    <row r="100" spans="1:5" ht="25.5">
      <c r="A100" s="38" t="s">
        <v>57</v>
      </c>
      <c r="E100" s="39" t="s">
        <v>253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254</v>
      </c>
      <c s="41">
        <f>0+I9+I13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254</v>
      </c>
      <c s="1"/>
      <c s="14" t="s">
        <v>255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254</v>
      </c>
      <c s="6"/>
      <c s="18" t="s">
        <v>255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31</v>
      </c>
      <c s="31" t="s">
        <v>257</v>
      </c>
      <c s="26" t="s">
        <v>52</v>
      </c>
      <c s="32" t="s">
        <v>258</v>
      </c>
      <c s="33" t="s">
        <v>54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27</v>
      </c>
    </row>
    <row r="11" spans="1:5" ht="153">
      <c r="A11" s="36" t="s">
        <v>55</v>
      </c>
      <c r="E11" s="37" t="s">
        <v>259</v>
      </c>
    </row>
    <row r="12" spans="1:5" ht="12.75">
      <c r="A12" s="38" t="s">
        <v>57</v>
      </c>
      <c r="E12" s="39" t="s">
        <v>62</v>
      </c>
    </row>
    <row r="13" spans="1:18" ht="12.75" customHeight="1">
      <c r="A13" s="6" t="s">
        <v>48</v>
      </c>
      <c s="6"/>
      <c s="43" t="s">
        <v>37</v>
      </c>
      <c s="6"/>
      <c s="29" t="s">
        <v>260</v>
      </c>
      <c s="6"/>
      <c s="6"/>
      <c s="6"/>
      <c s="44">
        <f>0+Q13</f>
      </c>
      <c s="6"/>
      <c r="O13">
        <f>0+R13</f>
      </c>
      <c r="Q13">
        <f>0+I14</f>
      </c>
      <c>
        <f>0+O14</f>
      </c>
    </row>
    <row r="14" spans="1:16" ht="12.75">
      <c r="A14" s="26" t="s">
        <v>50</v>
      </c>
      <c s="31" t="s">
        <v>27</v>
      </c>
      <c s="31" t="s">
        <v>261</v>
      </c>
      <c s="26" t="s">
        <v>52</v>
      </c>
      <c s="32" t="s">
        <v>262</v>
      </c>
      <c s="33" t="s">
        <v>166</v>
      </c>
      <c s="34">
        <v>585</v>
      </c>
      <c s="35">
        <v>0</v>
      </c>
      <c s="35">
        <f>ROUND(ROUND(H14,2)*ROUND(G14,3),2)</f>
      </c>
      <c s="33" t="s">
        <v>65</v>
      </c>
      <c r="O14">
        <f>(I14*21)/100</f>
      </c>
      <c t="s">
        <v>27</v>
      </c>
    </row>
    <row r="15" spans="1:5" ht="51">
      <c r="A15" s="36" t="s">
        <v>55</v>
      </c>
      <c r="E15" s="37" t="s">
        <v>263</v>
      </c>
    </row>
    <row r="16" spans="1:5" ht="51">
      <c r="A16" s="38" t="s">
        <v>57</v>
      </c>
      <c r="E16" s="39" t="s">
        <v>264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0+O9+O40+O68+O84+O112+O146+O165+O175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265</v>
      </c>
      <c s="41">
        <f>0+I9+I40+I68+I84+I112+I146+I165+I175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265</v>
      </c>
      <c s="1"/>
      <c s="14" t="s">
        <v>266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265</v>
      </c>
      <c s="6"/>
      <c s="18" t="s">
        <v>266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163</v>
      </c>
      <c s="27"/>
      <c s="27"/>
      <c s="27"/>
      <c s="30">
        <f>0+Q9</f>
      </c>
      <c s="27"/>
      <c r="O9">
        <f>0+R9</f>
      </c>
      <c r="Q9">
        <f>0+I10+I13+I16+I19+I22+I25+I28+I31+I34+I37</f>
      </c>
      <c>
        <f>0+O10+O13+O16+O19+O22+O25+O28+O31+O34+O37</f>
      </c>
    </row>
    <row r="10" spans="1:16" ht="12.75">
      <c r="A10" s="26" t="s">
        <v>50</v>
      </c>
      <c s="31" t="s">
        <v>31</v>
      </c>
      <c s="31" t="s">
        <v>268</v>
      </c>
      <c s="26" t="s">
        <v>52</v>
      </c>
      <c s="32" t="s">
        <v>269</v>
      </c>
      <c s="33" t="s">
        <v>221</v>
      </c>
      <c s="34">
        <v>30.37</v>
      </c>
      <c s="35">
        <v>0</v>
      </c>
      <c s="35">
        <f>ROUND(ROUND(H10,2)*ROUND(G10,3),2)</f>
      </c>
      <c s="33" t="s">
        <v>65</v>
      </c>
      <c r="O10">
        <f>(I10*21)/100</f>
      </c>
      <c t="s">
        <v>27</v>
      </c>
    </row>
    <row r="11" spans="1:5" ht="25.5">
      <c r="A11" s="36" t="s">
        <v>55</v>
      </c>
      <c r="E11" s="37" t="s">
        <v>270</v>
      </c>
    </row>
    <row r="12" spans="1:5" ht="76.5">
      <c r="A12" s="40" t="s">
        <v>57</v>
      </c>
      <c r="E12" s="39" t="s">
        <v>271</v>
      </c>
    </row>
    <row r="13" spans="1:16" ht="12.75">
      <c r="A13" s="26" t="s">
        <v>50</v>
      </c>
      <c s="31" t="s">
        <v>27</v>
      </c>
      <c s="31" t="s">
        <v>272</v>
      </c>
      <c s="26" t="s">
        <v>52</v>
      </c>
      <c s="32" t="s">
        <v>273</v>
      </c>
      <c s="33" t="s">
        <v>54</v>
      </c>
      <c s="34">
        <v>1</v>
      </c>
      <c s="35">
        <v>0</v>
      </c>
      <c s="35">
        <f>ROUND(ROUND(H13,2)*ROUND(G13,3),2)</f>
      </c>
      <c s="33" t="s">
        <v>274</v>
      </c>
      <c r="O13">
        <f>(I13*21)/100</f>
      </c>
      <c t="s">
        <v>27</v>
      </c>
    </row>
    <row r="14" spans="1:5" ht="76.5">
      <c r="A14" s="36" t="s">
        <v>55</v>
      </c>
      <c r="E14" s="37" t="s">
        <v>275</v>
      </c>
    </row>
    <row r="15" spans="1:5" ht="12.75">
      <c r="A15" s="40" t="s">
        <v>57</v>
      </c>
      <c r="E15" s="39" t="s">
        <v>62</v>
      </c>
    </row>
    <row r="16" spans="1:16" ht="12.75">
      <c r="A16" s="26" t="s">
        <v>50</v>
      </c>
      <c s="31" t="s">
        <v>26</v>
      </c>
      <c s="31" t="s">
        <v>276</v>
      </c>
      <c s="26" t="s">
        <v>52</v>
      </c>
      <c s="32" t="s">
        <v>277</v>
      </c>
      <c s="33" t="s">
        <v>177</v>
      </c>
      <c s="34">
        <v>431.879</v>
      </c>
      <c s="35">
        <v>0</v>
      </c>
      <c s="35">
        <f>ROUND(ROUND(H16,2)*ROUND(G16,3),2)</f>
      </c>
      <c s="33" t="s">
        <v>65</v>
      </c>
      <c r="O16">
        <f>(I16*21)/100</f>
      </c>
      <c t="s">
        <v>27</v>
      </c>
    </row>
    <row r="17" spans="1:5" ht="38.25">
      <c r="A17" s="36" t="s">
        <v>55</v>
      </c>
      <c r="E17" s="37" t="s">
        <v>278</v>
      </c>
    </row>
    <row r="18" spans="1:5" ht="89.25">
      <c r="A18" s="40" t="s">
        <v>57</v>
      </c>
      <c r="E18" s="39" t="s">
        <v>279</v>
      </c>
    </row>
    <row r="19" spans="1:16" ht="12.75">
      <c r="A19" s="26" t="s">
        <v>50</v>
      </c>
      <c s="31" t="s">
        <v>35</v>
      </c>
      <c s="31" t="s">
        <v>280</v>
      </c>
      <c s="26" t="s">
        <v>52</v>
      </c>
      <c s="32" t="s">
        <v>281</v>
      </c>
      <c s="33" t="s">
        <v>177</v>
      </c>
      <c s="34">
        <v>16.336</v>
      </c>
      <c s="35">
        <v>0</v>
      </c>
      <c s="35">
        <f>ROUND(ROUND(H19,2)*ROUND(G19,3),2)</f>
      </c>
      <c s="33" t="s">
        <v>65</v>
      </c>
      <c r="O19">
        <f>(I19*21)/100</f>
      </c>
      <c t="s">
        <v>27</v>
      </c>
    </row>
    <row r="20" spans="1:5" ht="12.75">
      <c r="A20" s="36" t="s">
        <v>55</v>
      </c>
      <c r="E20" s="37" t="s">
        <v>282</v>
      </c>
    </row>
    <row r="21" spans="1:5" ht="140.25">
      <c r="A21" s="40" t="s">
        <v>57</v>
      </c>
      <c r="E21" s="39" t="s">
        <v>283</v>
      </c>
    </row>
    <row r="22" spans="1:16" ht="12.75">
      <c r="A22" s="26" t="s">
        <v>50</v>
      </c>
      <c s="31" t="s">
        <v>37</v>
      </c>
      <c s="31" t="s">
        <v>284</v>
      </c>
      <c s="26" t="s">
        <v>52</v>
      </c>
      <c s="32" t="s">
        <v>285</v>
      </c>
      <c s="33" t="s">
        <v>177</v>
      </c>
      <c s="34">
        <v>42.981</v>
      </c>
      <c s="35">
        <v>0</v>
      </c>
      <c s="35">
        <f>ROUND(ROUND(H22,2)*ROUND(G22,3),2)</f>
      </c>
      <c s="33" t="s">
        <v>65</v>
      </c>
      <c r="O22">
        <f>(I22*21)/100</f>
      </c>
      <c t="s">
        <v>27</v>
      </c>
    </row>
    <row r="23" spans="1:5" ht="12.75">
      <c r="A23" s="36" t="s">
        <v>55</v>
      </c>
      <c r="E23" s="37" t="s">
        <v>286</v>
      </c>
    </row>
    <row r="24" spans="1:5" ht="63.75">
      <c r="A24" s="40" t="s">
        <v>57</v>
      </c>
      <c r="E24" s="39" t="s">
        <v>287</v>
      </c>
    </row>
    <row r="25" spans="1:16" ht="12.75">
      <c r="A25" s="26" t="s">
        <v>50</v>
      </c>
      <c s="31" t="s">
        <v>39</v>
      </c>
      <c s="31" t="s">
        <v>288</v>
      </c>
      <c s="26" t="s">
        <v>52</v>
      </c>
      <c s="32" t="s">
        <v>289</v>
      </c>
      <c s="33" t="s">
        <v>177</v>
      </c>
      <c s="34">
        <v>374.061</v>
      </c>
      <c s="35">
        <v>0</v>
      </c>
      <c s="35">
        <f>ROUND(ROUND(H25,2)*ROUND(G25,3),2)</f>
      </c>
      <c s="33" t="s">
        <v>65</v>
      </c>
      <c r="O25">
        <f>(I25*21)/100</f>
      </c>
      <c t="s">
        <v>27</v>
      </c>
    </row>
    <row r="26" spans="1:5" ht="12.75">
      <c r="A26" s="36" t="s">
        <v>55</v>
      </c>
      <c r="E26" s="37" t="s">
        <v>290</v>
      </c>
    </row>
    <row r="27" spans="1:5" ht="255">
      <c r="A27" s="40" t="s">
        <v>57</v>
      </c>
      <c r="E27" s="39" t="s">
        <v>291</v>
      </c>
    </row>
    <row r="28" spans="1:16" ht="12.75">
      <c r="A28" s="26" t="s">
        <v>50</v>
      </c>
      <c s="31" t="s">
        <v>78</v>
      </c>
      <c s="31" t="s">
        <v>292</v>
      </c>
      <c s="26" t="s">
        <v>52</v>
      </c>
      <c s="32" t="s">
        <v>293</v>
      </c>
      <c s="33" t="s">
        <v>177</v>
      </c>
      <c s="34">
        <v>26.55</v>
      </c>
      <c s="35">
        <v>0</v>
      </c>
      <c s="35">
        <f>ROUND(ROUND(H28,2)*ROUND(G28,3),2)</f>
      </c>
      <c s="33" t="s">
        <v>65</v>
      </c>
      <c r="O28">
        <f>(I28*21)/100</f>
      </c>
      <c t="s">
        <v>27</v>
      </c>
    </row>
    <row r="29" spans="1:5" ht="12.75">
      <c r="A29" s="36" t="s">
        <v>55</v>
      </c>
      <c r="E29" s="37" t="s">
        <v>294</v>
      </c>
    </row>
    <row r="30" spans="1:5" ht="63.75">
      <c r="A30" s="40" t="s">
        <v>57</v>
      </c>
      <c r="E30" s="39" t="s">
        <v>295</v>
      </c>
    </row>
    <row r="31" spans="1:16" ht="12.75">
      <c r="A31" s="26" t="s">
        <v>50</v>
      </c>
      <c s="31" t="s">
        <v>82</v>
      </c>
      <c s="31" t="s">
        <v>296</v>
      </c>
      <c s="26" t="s">
        <v>52</v>
      </c>
      <c s="32" t="s">
        <v>297</v>
      </c>
      <c s="33" t="s">
        <v>166</v>
      </c>
      <c s="34">
        <v>289.45</v>
      </c>
      <c s="35">
        <v>0</v>
      </c>
      <c s="35">
        <f>ROUND(ROUND(H31,2)*ROUND(G31,3),2)</f>
      </c>
      <c s="33" t="s">
        <v>65</v>
      </c>
      <c r="O31">
        <f>(I31*21)/100</f>
      </c>
      <c t="s">
        <v>27</v>
      </c>
    </row>
    <row r="32" spans="1:5" ht="25.5">
      <c r="A32" s="36" t="s">
        <v>55</v>
      </c>
      <c r="E32" s="37" t="s">
        <v>298</v>
      </c>
    </row>
    <row r="33" spans="1:5" ht="76.5">
      <c r="A33" s="40" t="s">
        <v>57</v>
      </c>
      <c r="E33" s="39" t="s">
        <v>299</v>
      </c>
    </row>
    <row r="34" spans="1:16" ht="12.75">
      <c r="A34" s="26" t="s">
        <v>50</v>
      </c>
      <c s="31" t="s">
        <v>42</v>
      </c>
      <c s="31" t="s">
        <v>300</v>
      </c>
      <c s="26" t="s">
        <v>52</v>
      </c>
      <c s="32" t="s">
        <v>301</v>
      </c>
      <c s="33" t="s">
        <v>166</v>
      </c>
      <c s="34">
        <v>385.45</v>
      </c>
      <c s="35">
        <v>0</v>
      </c>
      <c s="35">
        <f>ROUND(ROUND(H34,2)*ROUND(G34,3),2)</f>
      </c>
      <c s="33" t="s">
        <v>65</v>
      </c>
      <c r="O34">
        <f>(I34*21)/100</f>
      </c>
      <c t="s">
        <v>27</v>
      </c>
    </row>
    <row r="35" spans="1:5" ht="12.75">
      <c r="A35" s="36" t="s">
        <v>55</v>
      </c>
      <c r="E35" s="37" t="s">
        <v>302</v>
      </c>
    </row>
    <row r="36" spans="1:5" ht="127.5">
      <c r="A36" s="40" t="s">
        <v>57</v>
      </c>
      <c r="E36" s="39" t="s">
        <v>303</v>
      </c>
    </row>
    <row r="37" spans="1:16" ht="12.75">
      <c r="A37" s="26" t="s">
        <v>50</v>
      </c>
      <c s="31" t="s">
        <v>44</v>
      </c>
      <c s="31" t="s">
        <v>304</v>
      </c>
      <c s="26" t="s">
        <v>52</v>
      </c>
      <c s="32" t="s">
        <v>305</v>
      </c>
      <c s="33" t="s">
        <v>166</v>
      </c>
      <c s="34">
        <v>385.45</v>
      </c>
      <c s="35">
        <v>0</v>
      </c>
      <c s="35">
        <f>ROUND(ROUND(H37,2)*ROUND(G37,3),2)</f>
      </c>
      <c s="33" t="s">
        <v>65</v>
      </c>
      <c r="O37">
        <f>(I37*21)/100</f>
      </c>
      <c t="s">
        <v>27</v>
      </c>
    </row>
    <row r="38" spans="1:5" ht="12.75">
      <c r="A38" s="36" t="s">
        <v>55</v>
      </c>
      <c r="E38" s="37" t="s">
        <v>306</v>
      </c>
    </row>
    <row r="39" spans="1:5" ht="38.25">
      <c r="A39" s="38" t="s">
        <v>57</v>
      </c>
      <c r="E39" s="39" t="s">
        <v>307</v>
      </c>
    </row>
    <row r="40" spans="1:18" ht="12.75" customHeight="1">
      <c r="A40" s="6" t="s">
        <v>48</v>
      </c>
      <c s="6"/>
      <c s="43" t="s">
        <v>27</v>
      </c>
      <c s="6"/>
      <c s="29" t="s">
        <v>206</v>
      </c>
      <c s="6"/>
      <c s="6"/>
      <c s="6"/>
      <c s="44">
        <f>0+Q40</f>
      </c>
      <c s="6"/>
      <c r="O40">
        <f>0+R40</f>
      </c>
      <c r="Q40">
        <f>0+I41+I44+I47+I50+I53+I56+I59+I62+I65</f>
      </c>
      <c>
        <f>0+O41+O44+O47+O50+O53+O56+O59+O62+O65</f>
      </c>
    </row>
    <row r="41" spans="1:16" ht="12.75">
      <c r="A41" s="26" t="s">
        <v>50</v>
      </c>
      <c s="31" t="s">
        <v>46</v>
      </c>
      <c s="31" t="s">
        <v>308</v>
      </c>
      <c s="26" t="s">
        <v>52</v>
      </c>
      <c s="32" t="s">
        <v>309</v>
      </c>
      <c s="33" t="s">
        <v>177</v>
      </c>
      <c s="34">
        <v>1.642</v>
      </c>
      <c s="35">
        <v>0</v>
      </c>
      <c s="35">
        <f>ROUND(ROUND(H41,2)*ROUND(G41,3),2)</f>
      </c>
      <c s="33" t="s">
        <v>65</v>
      </c>
      <c r="O41">
        <f>(I41*21)/100</f>
      </c>
      <c t="s">
        <v>27</v>
      </c>
    </row>
    <row r="42" spans="1:5" ht="12.75">
      <c r="A42" s="36" t="s">
        <v>55</v>
      </c>
      <c r="E42" s="37" t="s">
        <v>310</v>
      </c>
    </row>
    <row r="43" spans="1:5" ht="63.75">
      <c r="A43" s="40" t="s">
        <v>57</v>
      </c>
      <c r="E43" s="39" t="s">
        <v>311</v>
      </c>
    </row>
    <row r="44" spans="1:16" ht="12.75">
      <c r="A44" s="26" t="s">
        <v>50</v>
      </c>
      <c s="31" t="s">
        <v>93</v>
      </c>
      <c s="31" t="s">
        <v>312</v>
      </c>
      <c s="26" t="s">
        <v>52</v>
      </c>
      <c s="32" t="s">
        <v>313</v>
      </c>
      <c s="33" t="s">
        <v>177</v>
      </c>
      <c s="34">
        <v>1.131</v>
      </c>
      <c s="35">
        <v>0</v>
      </c>
      <c s="35">
        <f>ROUND(ROUND(H44,2)*ROUND(G44,3),2)</f>
      </c>
      <c s="33" t="s">
        <v>65</v>
      </c>
      <c r="O44">
        <f>(I44*21)/100</f>
      </c>
      <c t="s">
        <v>27</v>
      </c>
    </row>
    <row r="45" spans="1:5" ht="12.75">
      <c r="A45" s="36" t="s">
        <v>55</v>
      </c>
      <c r="E45" s="37" t="s">
        <v>314</v>
      </c>
    </row>
    <row r="46" spans="1:5" ht="76.5">
      <c r="A46" s="40" t="s">
        <v>57</v>
      </c>
      <c r="E46" s="39" t="s">
        <v>315</v>
      </c>
    </row>
    <row r="47" spans="1:16" ht="12.75">
      <c r="A47" s="26" t="s">
        <v>50</v>
      </c>
      <c s="31" t="s">
        <v>97</v>
      </c>
      <c s="31" t="s">
        <v>316</v>
      </c>
      <c s="26" t="s">
        <v>52</v>
      </c>
      <c s="32" t="s">
        <v>317</v>
      </c>
      <c s="33" t="s">
        <v>166</v>
      </c>
      <c s="34">
        <v>34.374</v>
      </c>
      <c s="35">
        <v>0</v>
      </c>
      <c s="35">
        <f>ROUND(ROUND(H47,2)*ROUND(G47,3),2)</f>
      </c>
      <c s="33" t="s">
        <v>65</v>
      </c>
      <c r="O47">
        <f>(I47*21)/100</f>
      </c>
      <c t="s">
        <v>27</v>
      </c>
    </row>
    <row r="48" spans="1:5" ht="12.75">
      <c r="A48" s="36" t="s">
        <v>55</v>
      </c>
      <c r="E48" s="37" t="s">
        <v>318</v>
      </c>
    </row>
    <row r="49" spans="1:5" ht="38.25">
      <c r="A49" s="40" t="s">
        <v>57</v>
      </c>
      <c r="E49" s="39" t="s">
        <v>319</v>
      </c>
    </row>
    <row r="50" spans="1:16" ht="12.75">
      <c r="A50" s="26" t="s">
        <v>50</v>
      </c>
      <c s="31" t="s">
        <v>101</v>
      </c>
      <c s="31" t="s">
        <v>320</v>
      </c>
      <c s="26" t="s">
        <v>52</v>
      </c>
      <c s="32" t="s">
        <v>321</v>
      </c>
      <c s="33" t="s">
        <v>177</v>
      </c>
      <c s="34">
        <v>49.596</v>
      </c>
      <c s="35">
        <v>0</v>
      </c>
      <c s="35">
        <f>ROUND(ROUND(H50,2)*ROUND(G50,3),2)</f>
      </c>
      <c s="33" t="s">
        <v>65</v>
      </c>
      <c r="O50">
        <f>(I50*21)/100</f>
      </c>
      <c t="s">
        <v>27</v>
      </c>
    </row>
    <row r="51" spans="1:5" ht="63.75">
      <c r="A51" s="36" t="s">
        <v>55</v>
      </c>
      <c r="E51" s="37" t="s">
        <v>322</v>
      </c>
    </row>
    <row r="52" spans="1:5" ht="76.5">
      <c r="A52" s="40" t="s">
        <v>57</v>
      </c>
      <c r="E52" s="39" t="s">
        <v>323</v>
      </c>
    </row>
    <row r="53" spans="1:16" ht="12.75">
      <c r="A53" s="26" t="s">
        <v>50</v>
      </c>
      <c s="31" t="s">
        <v>105</v>
      </c>
      <c s="31" t="s">
        <v>324</v>
      </c>
      <c s="26" t="s">
        <v>52</v>
      </c>
      <c s="32" t="s">
        <v>325</v>
      </c>
      <c s="33" t="s">
        <v>130</v>
      </c>
      <c s="34">
        <v>5.952</v>
      </c>
      <c s="35">
        <v>0</v>
      </c>
      <c s="35">
        <f>ROUND(ROUND(H53,2)*ROUND(G53,3),2)</f>
      </c>
      <c s="33" t="s">
        <v>65</v>
      </c>
      <c r="O53">
        <f>(I53*21)/100</f>
      </c>
      <c t="s">
        <v>27</v>
      </c>
    </row>
    <row r="54" spans="1:5" ht="12.75">
      <c r="A54" s="36" t="s">
        <v>55</v>
      </c>
      <c r="E54" s="37" t="s">
        <v>326</v>
      </c>
    </row>
    <row r="55" spans="1:5" ht="25.5">
      <c r="A55" s="40" t="s">
        <v>57</v>
      </c>
      <c r="E55" s="39" t="s">
        <v>327</v>
      </c>
    </row>
    <row r="56" spans="1:16" ht="12.75">
      <c r="A56" s="26" t="s">
        <v>50</v>
      </c>
      <c s="31" t="s">
        <v>108</v>
      </c>
      <c s="31" t="s">
        <v>328</v>
      </c>
      <c s="26" t="s">
        <v>52</v>
      </c>
      <c s="32" t="s">
        <v>329</v>
      </c>
      <c s="33" t="s">
        <v>221</v>
      </c>
      <c s="34">
        <v>78</v>
      </c>
      <c s="35">
        <v>0</v>
      </c>
      <c s="35">
        <f>ROUND(ROUND(H56,2)*ROUND(G56,3),2)</f>
      </c>
      <c s="33" t="s">
        <v>65</v>
      </c>
      <c r="O56">
        <f>(I56*21)/100</f>
      </c>
      <c t="s">
        <v>27</v>
      </c>
    </row>
    <row r="57" spans="1:5" ht="63.75">
      <c r="A57" s="36" t="s">
        <v>55</v>
      </c>
      <c r="E57" s="37" t="s">
        <v>330</v>
      </c>
    </row>
    <row r="58" spans="1:5" ht="76.5">
      <c r="A58" s="40" t="s">
        <v>57</v>
      </c>
      <c r="E58" s="39" t="s">
        <v>331</v>
      </c>
    </row>
    <row r="59" spans="1:16" ht="12.75">
      <c r="A59" s="26" t="s">
        <v>50</v>
      </c>
      <c s="31" t="s">
        <v>112</v>
      </c>
      <c s="31" t="s">
        <v>332</v>
      </c>
      <c s="26" t="s">
        <v>52</v>
      </c>
      <c s="32" t="s">
        <v>333</v>
      </c>
      <c s="33" t="s">
        <v>177</v>
      </c>
      <c s="34">
        <v>49.422</v>
      </c>
      <c s="35">
        <v>0</v>
      </c>
      <c s="35">
        <f>ROUND(ROUND(H59,2)*ROUND(G59,3),2)</f>
      </c>
      <c s="33" t="s">
        <v>65</v>
      </c>
      <c r="O59">
        <f>(I59*21)/100</f>
      </c>
      <c t="s">
        <v>27</v>
      </c>
    </row>
    <row r="60" spans="1:5" ht="25.5">
      <c r="A60" s="36" t="s">
        <v>55</v>
      </c>
      <c r="E60" s="37" t="s">
        <v>334</v>
      </c>
    </row>
    <row r="61" spans="1:5" ht="63.75">
      <c r="A61" s="40" t="s">
        <v>57</v>
      </c>
      <c r="E61" s="39" t="s">
        <v>335</v>
      </c>
    </row>
    <row r="62" spans="1:16" ht="12.75">
      <c r="A62" s="26" t="s">
        <v>50</v>
      </c>
      <c s="31" t="s">
        <v>116</v>
      </c>
      <c s="31" t="s">
        <v>336</v>
      </c>
      <c s="26" t="s">
        <v>52</v>
      </c>
      <c s="32" t="s">
        <v>337</v>
      </c>
      <c s="33" t="s">
        <v>130</v>
      </c>
      <c s="34">
        <v>8.896</v>
      </c>
      <c s="35">
        <v>0</v>
      </c>
      <c s="35">
        <f>ROUND(ROUND(H62,2)*ROUND(G62,3),2)</f>
      </c>
      <c s="33" t="s">
        <v>65</v>
      </c>
      <c r="O62">
        <f>(I62*21)/100</f>
      </c>
      <c t="s">
        <v>27</v>
      </c>
    </row>
    <row r="63" spans="1:5" ht="25.5">
      <c r="A63" s="36" t="s">
        <v>55</v>
      </c>
      <c r="E63" s="37" t="s">
        <v>338</v>
      </c>
    </row>
    <row r="64" spans="1:5" ht="25.5">
      <c r="A64" s="40" t="s">
        <v>57</v>
      </c>
      <c r="E64" s="39" t="s">
        <v>339</v>
      </c>
    </row>
    <row r="65" spans="1:16" ht="12.75">
      <c r="A65" s="26" t="s">
        <v>50</v>
      </c>
      <c s="31" t="s">
        <v>121</v>
      </c>
      <c s="31" t="s">
        <v>340</v>
      </c>
      <c s="26" t="s">
        <v>52</v>
      </c>
      <c s="32" t="s">
        <v>341</v>
      </c>
      <c s="33" t="s">
        <v>166</v>
      </c>
      <c s="34">
        <v>80.85</v>
      </c>
      <c s="35">
        <v>0</v>
      </c>
      <c s="35">
        <f>ROUND(ROUND(H65,2)*ROUND(G65,3),2)</f>
      </c>
      <c s="33" t="s">
        <v>65</v>
      </c>
      <c r="O65">
        <f>(I65*21)/100</f>
      </c>
      <c t="s">
        <v>27</v>
      </c>
    </row>
    <row r="66" spans="1:5" ht="25.5">
      <c r="A66" s="36" t="s">
        <v>55</v>
      </c>
      <c r="E66" s="37" t="s">
        <v>342</v>
      </c>
    </row>
    <row r="67" spans="1:5" ht="63.75">
      <c r="A67" s="38" t="s">
        <v>57</v>
      </c>
      <c r="E67" s="39" t="s">
        <v>343</v>
      </c>
    </row>
    <row r="68" spans="1:18" ht="12.75" customHeight="1">
      <c r="A68" s="6" t="s">
        <v>48</v>
      </c>
      <c s="6"/>
      <c s="43" t="s">
        <v>26</v>
      </c>
      <c s="6"/>
      <c s="29" t="s">
        <v>344</v>
      </c>
      <c s="6"/>
      <c s="6"/>
      <c s="6"/>
      <c s="44">
        <f>0+Q68</f>
      </c>
      <c s="6"/>
      <c r="O68">
        <f>0+R68</f>
      </c>
      <c r="Q68">
        <f>0+I69+I72+I75+I78+I81</f>
      </c>
      <c>
        <f>0+O69+O72+O75+O78+O81</f>
      </c>
    </row>
    <row r="69" spans="1:16" ht="12.75">
      <c r="A69" s="26" t="s">
        <v>50</v>
      </c>
      <c s="31" t="s">
        <v>201</v>
      </c>
      <c s="31" t="s">
        <v>345</v>
      </c>
      <c s="26" t="s">
        <v>52</v>
      </c>
      <c s="32" t="s">
        <v>346</v>
      </c>
      <c s="33" t="s">
        <v>347</v>
      </c>
      <c s="34">
        <v>180</v>
      </c>
      <c s="35">
        <v>0</v>
      </c>
      <c s="35">
        <f>ROUND(ROUND(H69,2)*ROUND(G69,3),2)</f>
      </c>
      <c s="33" t="s">
        <v>65</v>
      </c>
      <c r="O69">
        <f>(I69*21)/100</f>
      </c>
      <c t="s">
        <v>27</v>
      </c>
    </row>
    <row r="70" spans="1:5" ht="25.5">
      <c r="A70" s="36" t="s">
        <v>55</v>
      </c>
      <c r="E70" s="37" t="s">
        <v>348</v>
      </c>
    </row>
    <row r="71" spans="1:5" ht="25.5">
      <c r="A71" s="40" t="s">
        <v>57</v>
      </c>
      <c r="E71" s="39" t="s">
        <v>349</v>
      </c>
    </row>
    <row r="72" spans="1:16" ht="12.75">
      <c r="A72" s="26" t="s">
        <v>50</v>
      </c>
      <c s="31" t="s">
        <v>207</v>
      </c>
      <c s="31" t="s">
        <v>350</v>
      </c>
      <c s="26" t="s">
        <v>52</v>
      </c>
      <c s="32" t="s">
        <v>351</v>
      </c>
      <c s="33" t="s">
        <v>177</v>
      </c>
      <c s="34">
        <v>16.442</v>
      </c>
      <c s="35">
        <v>0</v>
      </c>
      <c s="35">
        <f>ROUND(ROUND(H72,2)*ROUND(G72,3),2)</f>
      </c>
      <c s="33" t="s">
        <v>352</v>
      </c>
      <c r="O72">
        <f>(I72*21)/100</f>
      </c>
      <c t="s">
        <v>27</v>
      </c>
    </row>
    <row r="73" spans="1:5" ht="25.5">
      <c r="A73" s="36" t="s">
        <v>55</v>
      </c>
      <c r="E73" s="37" t="s">
        <v>353</v>
      </c>
    </row>
    <row r="74" spans="1:5" ht="63.75">
      <c r="A74" s="40" t="s">
        <v>57</v>
      </c>
      <c r="E74" s="39" t="s">
        <v>354</v>
      </c>
    </row>
    <row r="75" spans="1:16" ht="12.75">
      <c r="A75" s="26" t="s">
        <v>50</v>
      </c>
      <c s="31" t="s">
        <v>213</v>
      </c>
      <c s="31" t="s">
        <v>355</v>
      </c>
      <c s="26" t="s">
        <v>52</v>
      </c>
      <c s="32" t="s">
        <v>356</v>
      </c>
      <c s="33" t="s">
        <v>130</v>
      </c>
      <c s="34">
        <v>2.96</v>
      </c>
      <c s="35">
        <v>0</v>
      </c>
      <c s="35">
        <f>ROUND(ROUND(H75,2)*ROUND(G75,3),2)</f>
      </c>
      <c s="33" t="s">
        <v>65</v>
      </c>
      <c r="O75">
        <f>(I75*21)/100</f>
      </c>
      <c t="s">
        <v>27</v>
      </c>
    </row>
    <row r="76" spans="1:5" ht="12.75">
      <c r="A76" s="36" t="s">
        <v>55</v>
      </c>
      <c r="E76" s="37" t="s">
        <v>357</v>
      </c>
    </row>
    <row r="77" spans="1:5" ht="25.5">
      <c r="A77" s="40" t="s">
        <v>57</v>
      </c>
      <c r="E77" s="39" t="s">
        <v>358</v>
      </c>
    </row>
    <row r="78" spans="1:16" ht="12.75">
      <c r="A78" s="26" t="s">
        <v>50</v>
      </c>
      <c s="31" t="s">
        <v>218</v>
      </c>
      <c s="31" t="s">
        <v>359</v>
      </c>
      <c s="26" t="s">
        <v>52</v>
      </c>
      <c s="32" t="s">
        <v>360</v>
      </c>
      <c s="33" t="s">
        <v>177</v>
      </c>
      <c s="34">
        <v>128.246</v>
      </c>
      <c s="35">
        <v>0</v>
      </c>
      <c s="35">
        <f>ROUND(ROUND(H78,2)*ROUND(G78,3),2)</f>
      </c>
      <c s="33" t="s">
        <v>65</v>
      </c>
      <c r="O78">
        <f>(I78*21)/100</f>
      </c>
      <c t="s">
        <v>27</v>
      </c>
    </row>
    <row r="79" spans="1:5" ht="38.25">
      <c r="A79" s="36" t="s">
        <v>55</v>
      </c>
      <c r="E79" s="37" t="s">
        <v>361</v>
      </c>
    </row>
    <row r="80" spans="1:5" ht="178.5">
      <c r="A80" s="40" t="s">
        <v>57</v>
      </c>
      <c r="E80" s="39" t="s">
        <v>362</v>
      </c>
    </row>
    <row r="81" spans="1:16" ht="12.75">
      <c r="A81" s="26" t="s">
        <v>50</v>
      </c>
      <c s="31" t="s">
        <v>224</v>
      </c>
      <c s="31" t="s">
        <v>363</v>
      </c>
      <c s="26" t="s">
        <v>52</v>
      </c>
      <c s="32" t="s">
        <v>364</v>
      </c>
      <c s="33" t="s">
        <v>130</v>
      </c>
      <c s="34">
        <v>30.779</v>
      </c>
      <c s="35">
        <v>0</v>
      </c>
      <c s="35">
        <f>ROUND(ROUND(H81,2)*ROUND(G81,3),2)</f>
      </c>
      <c s="33" t="s">
        <v>65</v>
      </c>
      <c r="O81">
        <f>(I81*21)/100</f>
      </c>
      <c t="s">
        <v>27</v>
      </c>
    </row>
    <row r="82" spans="1:5" ht="12.75">
      <c r="A82" s="36" t="s">
        <v>55</v>
      </c>
      <c r="E82" s="37" t="s">
        <v>365</v>
      </c>
    </row>
    <row r="83" spans="1:5" ht="25.5">
      <c r="A83" s="38" t="s">
        <v>57</v>
      </c>
      <c r="E83" s="39" t="s">
        <v>366</v>
      </c>
    </row>
    <row r="84" spans="1:18" ht="12.75" customHeight="1">
      <c r="A84" s="6" t="s">
        <v>48</v>
      </c>
      <c s="6"/>
      <c s="43" t="s">
        <v>35</v>
      </c>
      <c s="6"/>
      <c s="29" t="s">
        <v>367</v>
      </c>
      <c s="6"/>
      <c s="6"/>
      <c s="6"/>
      <c s="44">
        <f>0+Q84</f>
      </c>
      <c s="6"/>
      <c r="O84">
        <f>0+R84</f>
      </c>
      <c r="Q84">
        <f>0+I85+I88+I91+I94+I97+I100+I103+I106+I109</f>
      </c>
      <c>
        <f>0+O85+O88+O91+O94+O97+O100+O103+O106+O109</f>
      </c>
    </row>
    <row r="85" spans="1:16" ht="12.75">
      <c r="A85" s="26" t="s">
        <v>50</v>
      </c>
      <c s="31" t="s">
        <v>229</v>
      </c>
      <c s="31" t="s">
        <v>368</v>
      </c>
      <c s="26" t="s">
        <v>52</v>
      </c>
      <c s="32" t="s">
        <v>369</v>
      </c>
      <c s="33" t="s">
        <v>177</v>
      </c>
      <c s="34">
        <v>0.81</v>
      </c>
      <c s="35">
        <v>0</v>
      </c>
      <c s="35">
        <f>ROUND(ROUND(H85,2)*ROUND(G85,3),2)</f>
      </c>
      <c s="33" t="s">
        <v>65</v>
      </c>
      <c r="O85">
        <f>(I85*21)/100</f>
      </c>
      <c t="s">
        <v>27</v>
      </c>
    </row>
    <row r="86" spans="1:5" ht="12.75">
      <c r="A86" s="36" t="s">
        <v>55</v>
      </c>
      <c r="E86" s="37" t="s">
        <v>52</v>
      </c>
    </row>
    <row r="87" spans="1:5" ht="25.5">
      <c r="A87" s="40" t="s">
        <v>57</v>
      </c>
      <c r="E87" s="39" t="s">
        <v>370</v>
      </c>
    </row>
    <row r="88" spans="1:16" ht="12.75">
      <c r="A88" s="26" t="s">
        <v>50</v>
      </c>
      <c s="31" t="s">
        <v>234</v>
      </c>
      <c s="31" t="s">
        <v>371</v>
      </c>
      <c s="26" t="s">
        <v>52</v>
      </c>
      <c s="32" t="s">
        <v>372</v>
      </c>
      <c s="33" t="s">
        <v>177</v>
      </c>
      <c s="34">
        <v>17.42</v>
      </c>
      <c s="35">
        <v>0</v>
      </c>
      <c s="35">
        <f>ROUND(ROUND(H88,2)*ROUND(G88,3),2)</f>
      </c>
      <c s="33" t="s">
        <v>65</v>
      </c>
      <c r="O88">
        <f>(I88*21)/100</f>
      </c>
      <c t="s">
        <v>27</v>
      </c>
    </row>
    <row r="89" spans="1:5" ht="25.5">
      <c r="A89" s="36" t="s">
        <v>55</v>
      </c>
      <c r="E89" s="37" t="s">
        <v>373</v>
      </c>
    </row>
    <row r="90" spans="1:5" ht="140.25">
      <c r="A90" s="40" t="s">
        <v>57</v>
      </c>
      <c r="E90" s="39" t="s">
        <v>374</v>
      </c>
    </row>
    <row r="91" spans="1:16" ht="12.75">
      <c r="A91" s="26" t="s">
        <v>50</v>
      </c>
      <c s="31" t="s">
        <v>239</v>
      </c>
      <c s="31" t="s">
        <v>375</v>
      </c>
      <c s="26" t="s">
        <v>52</v>
      </c>
      <c s="32" t="s">
        <v>376</v>
      </c>
      <c s="33" t="s">
        <v>177</v>
      </c>
      <c s="34">
        <v>44.608</v>
      </c>
      <c s="35">
        <v>0</v>
      </c>
      <c s="35">
        <f>ROUND(ROUND(H91,2)*ROUND(G91,3),2)</f>
      </c>
      <c s="33" t="s">
        <v>65</v>
      </c>
      <c r="O91">
        <f>(I91*21)/100</f>
      </c>
      <c t="s">
        <v>27</v>
      </c>
    </row>
    <row r="92" spans="1:5" ht="12.75">
      <c r="A92" s="36" t="s">
        <v>55</v>
      </c>
      <c r="E92" s="37" t="s">
        <v>377</v>
      </c>
    </row>
    <row r="93" spans="1:5" ht="382.5">
      <c r="A93" s="40" t="s">
        <v>57</v>
      </c>
      <c r="E93" s="39" t="s">
        <v>378</v>
      </c>
    </row>
    <row r="94" spans="1:16" ht="12.75">
      <c r="A94" s="26" t="s">
        <v>50</v>
      </c>
      <c s="31" t="s">
        <v>244</v>
      </c>
      <c s="31" t="s">
        <v>379</v>
      </c>
      <c s="26" t="s">
        <v>52</v>
      </c>
      <c s="32" t="s">
        <v>380</v>
      </c>
      <c s="33" t="s">
        <v>177</v>
      </c>
      <c s="34">
        <v>24.234</v>
      </c>
      <c s="35">
        <v>0</v>
      </c>
      <c s="35">
        <f>ROUND(ROUND(H94,2)*ROUND(G94,3),2)</f>
      </c>
      <c s="33" t="s">
        <v>65</v>
      </c>
      <c r="O94">
        <f>(I94*21)/100</f>
      </c>
      <c t="s">
        <v>27</v>
      </c>
    </row>
    <row r="95" spans="1:5" ht="12.75">
      <c r="A95" s="36" t="s">
        <v>55</v>
      </c>
      <c r="E95" s="37" t="s">
        <v>381</v>
      </c>
    </row>
    <row r="96" spans="1:5" ht="63.75">
      <c r="A96" s="40" t="s">
        <v>57</v>
      </c>
      <c r="E96" s="39" t="s">
        <v>382</v>
      </c>
    </row>
    <row r="97" spans="1:16" ht="12.75">
      <c r="A97" s="26" t="s">
        <v>50</v>
      </c>
      <c s="31" t="s">
        <v>249</v>
      </c>
      <c s="31" t="s">
        <v>383</v>
      </c>
      <c s="26" t="s">
        <v>52</v>
      </c>
      <c s="32" t="s">
        <v>384</v>
      </c>
      <c s="33" t="s">
        <v>177</v>
      </c>
      <c s="34">
        <v>8.208</v>
      </c>
      <c s="35">
        <v>0</v>
      </c>
      <c s="35">
        <f>ROUND(ROUND(H97,2)*ROUND(G97,3),2)</f>
      </c>
      <c s="33" t="s">
        <v>65</v>
      </c>
      <c r="O97">
        <f>(I97*21)/100</f>
      </c>
      <c t="s">
        <v>27</v>
      </c>
    </row>
    <row r="98" spans="1:5" ht="12.75">
      <c r="A98" s="36" t="s">
        <v>55</v>
      </c>
      <c r="E98" s="37" t="s">
        <v>385</v>
      </c>
    </row>
    <row r="99" spans="1:5" ht="89.25">
      <c r="A99" s="40" t="s">
        <v>57</v>
      </c>
      <c r="E99" s="39" t="s">
        <v>386</v>
      </c>
    </row>
    <row r="100" spans="1:16" ht="12.75">
      <c r="A100" s="26" t="s">
        <v>50</v>
      </c>
      <c s="31" t="s">
        <v>387</v>
      </c>
      <c s="31" t="s">
        <v>388</v>
      </c>
      <c s="26" t="s">
        <v>52</v>
      </c>
      <c s="32" t="s">
        <v>389</v>
      </c>
      <c s="33" t="s">
        <v>177</v>
      </c>
      <c s="34">
        <v>3</v>
      </c>
      <c s="35">
        <v>0</v>
      </c>
      <c s="35">
        <f>ROUND(ROUND(H100,2)*ROUND(G100,3),2)</f>
      </c>
      <c s="33" t="s">
        <v>65</v>
      </c>
      <c r="O100">
        <f>(I100*21)/100</f>
      </c>
      <c t="s">
        <v>27</v>
      </c>
    </row>
    <row r="101" spans="1:5" ht="12.75">
      <c r="A101" s="36" t="s">
        <v>55</v>
      </c>
      <c r="E101" s="37" t="s">
        <v>390</v>
      </c>
    </row>
    <row r="102" spans="1:5" ht="25.5">
      <c r="A102" s="40" t="s">
        <v>57</v>
      </c>
      <c r="E102" s="39" t="s">
        <v>391</v>
      </c>
    </row>
    <row r="103" spans="1:16" ht="12.75">
      <c r="A103" s="26" t="s">
        <v>50</v>
      </c>
      <c s="31" t="s">
        <v>392</v>
      </c>
      <c s="31" t="s">
        <v>393</v>
      </c>
      <c s="26" t="s">
        <v>52</v>
      </c>
      <c s="32" t="s">
        <v>394</v>
      </c>
      <c s="33" t="s">
        <v>177</v>
      </c>
      <c s="34">
        <v>58.873</v>
      </c>
      <c s="35">
        <v>0</v>
      </c>
      <c s="35">
        <f>ROUND(ROUND(H103,2)*ROUND(G103,3),2)</f>
      </c>
      <c s="33" t="s">
        <v>65</v>
      </c>
      <c r="O103">
        <f>(I103*21)/100</f>
      </c>
      <c t="s">
        <v>27</v>
      </c>
    </row>
    <row r="104" spans="1:5" ht="12.75">
      <c r="A104" s="36" t="s">
        <v>55</v>
      </c>
      <c r="E104" s="37" t="s">
        <v>395</v>
      </c>
    </row>
    <row r="105" spans="1:5" ht="357">
      <c r="A105" s="40" t="s">
        <v>57</v>
      </c>
      <c r="E105" s="39" t="s">
        <v>396</v>
      </c>
    </row>
    <row r="106" spans="1:16" ht="12.75">
      <c r="A106" s="26" t="s">
        <v>50</v>
      </c>
      <c s="31" t="s">
        <v>397</v>
      </c>
      <c s="31" t="s">
        <v>398</v>
      </c>
      <c s="26" t="s">
        <v>142</v>
      </c>
      <c s="32" t="s">
        <v>399</v>
      </c>
      <c s="33" t="s">
        <v>177</v>
      </c>
      <c s="34">
        <v>17.25</v>
      </c>
      <c s="35">
        <v>0</v>
      </c>
      <c s="35">
        <f>ROUND(ROUND(H106,2)*ROUND(G106,3),2)</f>
      </c>
      <c s="33" t="s">
        <v>65</v>
      </c>
      <c r="O106">
        <f>(I106*21)/100</f>
      </c>
      <c t="s">
        <v>27</v>
      </c>
    </row>
    <row r="107" spans="1:5" ht="12.75">
      <c r="A107" s="36" t="s">
        <v>55</v>
      </c>
      <c r="E107" s="37" t="s">
        <v>52</v>
      </c>
    </row>
    <row r="108" spans="1:5" ht="51">
      <c r="A108" s="40" t="s">
        <v>57</v>
      </c>
      <c r="E108" s="39" t="s">
        <v>400</v>
      </c>
    </row>
    <row r="109" spans="1:16" ht="12.75">
      <c r="A109" s="26" t="s">
        <v>50</v>
      </c>
      <c s="31" t="s">
        <v>401</v>
      </c>
      <c s="31" t="s">
        <v>398</v>
      </c>
      <c s="26" t="s">
        <v>146</v>
      </c>
      <c s="32" t="s">
        <v>399</v>
      </c>
      <c s="33" t="s">
        <v>177</v>
      </c>
      <c s="34">
        <v>15</v>
      </c>
      <c s="35">
        <v>0</v>
      </c>
      <c s="35">
        <f>ROUND(ROUND(H109,2)*ROUND(G109,3),2)</f>
      </c>
      <c s="33" t="s">
        <v>65</v>
      </c>
      <c r="O109">
        <f>(I109*21)/100</f>
      </c>
      <c t="s">
        <v>27</v>
      </c>
    </row>
    <row r="110" spans="1:5" ht="12.75">
      <c r="A110" s="36" t="s">
        <v>55</v>
      </c>
      <c r="E110" s="37" t="s">
        <v>402</v>
      </c>
    </row>
    <row r="111" spans="1:5" ht="63.75">
      <c r="A111" s="38" t="s">
        <v>57</v>
      </c>
      <c r="E111" s="39" t="s">
        <v>403</v>
      </c>
    </row>
    <row r="112" spans="1:18" ht="12.75" customHeight="1">
      <c r="A112" s="6" t="s">
        <v>48</v>
      </c>
      <c s="6"/>
      <c s="43" t="s">
        <v>37</v>
      </c>
      <c s="6"/>
      <c s="29" t="s">
        <v>260</v>
      </c>
      <c s="6"/>
      <c s="6"/>
      <c s="6"/>
      <c s="44">
        <f>0+Q112</f>
      </c>
      <c s="6"/>
      <c r="O112">
        <f>0+R112</f>
      </c>
      <c r="Q112">
        <f>0+I113+I116+I119+I122+I125+I128+I131+I134+I137+I140+I143</f>
      </c>
      <c>
        <f>0+O113+O116+O119+O122+O125+O128+O131+O134+O137+O140+O143</f>
      </c>
    </row>
    <row r="113" spans="1:16" ht="12.75">
      <c r="A113" s="26" t="s">
        <v>50</v>
      </c>
      <c s="31" t="s">
        <v>404</v>
      </c>
      <c s="31" t="s">
        <v>405</v>
      </c>
      <c s="26" t="s">
        <v>52</v>
      </c>
      <c s="32" t="s">
        <v>406</v>
      </c>
      <c s="33" t="s">
        <v>166</v>
      </c>
      <c s="34">
        <v>293.8</v>
      </c>
      <c s="35">
        <v>0</v>
      </c>
      <c s="35">
        <f>ROUND(ROUND(H113,2)*ROUND(G113,3),2)</f>
      </c>
      <c s="33" t="s">
        <v>65</v>
      </c>
      <c r="O113">
        <f>(I113*21)/100</f>
      </c>
      <c t="s">
        <v>27</v>
      </c>
    </row>
    <row r="114" spans="1:5" ht="12.75">
      <c r="A114" s="36" t="s">
        <v>55</v>
      </c>
      <c r="E114" s="37" t="s">
        <v>407</v>
      </c>
    </row>
    <row r="115" spans="1:5" ht="63.75">
      <c r="A115" s="40" t="s">
        <v>57</v>
      </c>
      <c r="E115" s="39" t="s">
        <v>408</v>
      </c>
    </row>
    <row r="116" spans="1:16" ht="12.75">
      <c r="A116" s="26" t="s">
        <v>50</v>
      </c>
      <c s="31" t="s">
        <v>409</v>
      </c>
      <c s="31" t="s">
        <v>410</v>
      </c>
      <c s="26" t="s">
        <v>52</v>
      </c>
      <c s="32" t="s">
        <v>411</v>
      </c>
      <c s="33" t="s">
        <v>177</v>
      </c>
      <c s="34">
        <v>122.581</v>
      </c>
      <c s="35">
        <v>0</v>
      </c>
      <c s="35">
        <f>ROUND(ROUND(H116,2)*ROUND(G116,3),2)</f>
      </c>
      <c s="33" t="s">
        <v>65</v>
      </c>
      <c r="O116">
        <f>(I116*21)/100</f>
      </c>
      <c t="s">
        <v>27</v>
      </c>
    </row>
    <row r="117" spans="1:5" ht="25.5">
      <c r="A117" s="36" t="s">
        <v>55</v>
      </c>
      <c r="E117" s="37" t="s">
        <v>412</v>
      </c>
    </row>
    <row r="118" spans="1:5" ht="63.75">
      <c r="A118" s="40" t="s">
        <v>57</v>
      </c>
      <c r="E118" s="39" t="s">
        <v>413</v>
      </c>
    </row>
    <row r="119" spans="1:16" ht="12.75">
      <c r="A119" s="26" t="s">
        <v>50</v>
      </c>
      <c s="31" t="s">
        <v>414</v>
      </c>
      <c s="31" t="s">
        <v>415</v>
      </c>
      <c s="26" t="s">
        <v>52</v>
      </c>
      <c s="32" t="s">
        <v>416</v>
      </c>
      <c s="33" t="s">
        <v>166</v>
      </c>
      <c s="34">
        <v>284.5</v>
      </c>
      <c s="35">
        <v>0</v>
      </c>
      <c s="35">
        <f>ROUND(ROUND(H119,2)*ROUND(G119,3),2)</f>
      </c>
      <c s="33" t="s">
        <v>65</v>
      </c>
      <c r="O119">
        <f>(I119*21)/100</f>
      </c>
      <c t="s">
        <v>27</v>
      </c>
    </row>
    <row r="120" spans="1:5" ht="12.75">
      <c r="A120" s="36" t="s">
        <v>55</v>
      </c>
      <c r="E120" s="37" t="s">
        <v>417</v>
      </c>
    </row>
    <row r="121" spans="1:5" ht="63.75">
      <c r="A121" s="40" t="s">
        <v>57</v>
      </c>
      <c r="E121" s="39" t="s">
        <v>418</v>
      </c>
    </row>
    <row r="122" spans="1:16" ht="12.75">
      <c r="A122" s="26" t="s">
        <v>50</v>
      </c>
      <c s="31" t="s">
        <v>419</v>
      </c>
      <c s="31" t="s">
        <v>420</v>
      </c>
      <c s="26" t="s">
        <v>52</v>
      </c>
      <c s="32" t="s">
        <v>421</v>
      </c>
      <c s="33" t="s">
        <v>166</v>
      </c>
      <c s="34">
        <v>61.55</v>
      </c>
      <c s="35">
        <v>0</v>
      </c>
      <c s="35">
        <f>ROUND(ROUND(H122,2)*ROUND(G122,3),2)</f>
      </c>
      <c s="33" t="s">
        <v>65</v>
      </c>
      <c r="O122">
        <f>(I122*21)/100</f>
      </c>
      <c t="s">
        <v>27</v>
      </c>
    </row>
    <row r="123" spans="1:5" ht="12.75">
      <c r="A123" s="36" t="s">
        <v>55</v>
      </c>
      <c r="E123" s="37" t="s">
        <v>52</v>
      </c>
    </row>
    <row r="124" spans="1:5" ht="51">
      <c r="A124" s="40" t="s">
        <v>57</v>
      </c>
      <c r="E124" s="39" t="s">
        <v>422</v>
      </c>
    </row>
    <row r="125" spans="1:16" ht="12.75">
      <c r="A125" s="26" t="s">
        <v>50</v>
      </c>
      <c s="31" t="s">
        <v>423</v>
      </c>
      <c s="31" t="s">
        <v>424</v>
      </c>
      <c s="26" t="s">
        <v>52</v>
      </c>
      <c s="32" t="s">
        <v>425</v>
      </c>
      <c s="33" t="s">
        <v>166</v>
      </c>
      <c s="34">
        <v>284.5</v>
      </c>
      <c s="35">
        <v>0</v>
      </c>
      <c s="35">
        <f>ROUND(ROUND(H125,2)*ROUND(G125,3),2)</f>
      </c>
      <c s="33" t="s">
        <v>65</v>
      </c>
      <c r="O125">
        <f>(I125*21)/100</f>
      </c>
      <c t="s">
        <v>27</v>
      </c>
    </row>
    <row r="126" spans="1:5" ht="12.75">
      <c r="A126" s="36" t="s">
        <v>55</v>
      </c>
      <c r="E126" s="37" t="s">
        <v>426</v>
      </c>
    </row>
    <row r="127" spans="1:5" ht="38.25">
      <c r="A127" s="40" t="s">
        <v>57</v>
      </c>
      <c r="E127" s="39" t="s">
        <v>427</v>
      </c>
    </row>
    <row r="128" spans="1:16" ht="12.75">
      <c r="A128" s="26" t="s">
        <v>50</v>
      </c>
      <c s="31" t="s">
        <v>428</v>
      </c>
      <c s="31" t="s">
        <v>429</v>
      </c>
      <c s="26" t="s">
        <v>52</v>
      </c>
      <c s="32" t="s">
        <v>430</v>
      </c>
      <c s="33" t="s">
        <v>166</v>
      </c>
      <c s="34">
        <v>871.2</v>
      </c>
      <c s="35">
        <v>0</v>
      </c>
      <c s="35">
        <f>ROUND(ROUND(H128,2)*ROUND(G128,3),2)</f>
      </c>
      <c s="33" t="s">
        <v>65</v>
      </c>
      <c r="O128">
        <f>(I128*21)/100</f>
      </c>
      <c t="s">
        <v>27</v>
      </c>
    </row>
    <row r="129" spans="1:5" ht="12.75">
      <c r="A129" s="36" t="s">
        <v>55</v>
      </c>
      <c r="E129" s="37" t="s">
        <v>431</v>
      </c>
    </row>
    <row r="130" spans="1:5" ht="89.25">
      <c r="A130" s="40" t="s">
        <v>57</v>
      </c>
      <c r="E130" s="39" t="s">
        <v>432</v>
      </c>
    </row>
    <row r="131" spans="1:16" ht="12.75">
      <c r="A131" s="26" t="s">
        <v>50</v>
      </c>
      <c s="31" t="s">
        <v>433</v>
      </c>
      <c s="31" t="s">
        <v>434</v>
      </c>
      <c s="26" t="s">
        <v>52</v>
      </c>
      <c s="32" t="s">
        <v>435</v>
      </c>
      <c s="33" t="s">
        <v>166</v>
      </c>
      <c s="34">
        <v>441.8</v>
      </c>
      <c s="35">
        <v>0</v>
      </c>
      <c s="35">
        <f>ROUND(ROUND(H131,2)*ROUND(G131,3),2)</f>
      </c>
      <c s="33" t="s">
        <v>65</v>
      </c>
      <c r="O131">
        <f>(I131*21)/100</f>
      </c>
      <c t="s">
        <v>27</v>
      </c>
    </row>
    <row r="132" spans="1:5" ht="12.75">
      <c r="A132" s="36" t="s">
        <v>55</v>
      </c>
      <c r="E132" s="37" t="s">
        <v>436</v>
      </c>
    </row>
    <row r="133" spans="1:5" ht="51">
      <c r="A133" s="40" t="s">
        <v>57</v>
      </c>
      <c r="E133" s="39" t="s">
        <v>437</v>
      </c>
    </row>
    <row r="134" spans="1:16" ht="12.75">
      <c r="A134" s="26" t="s">
        <v>50</v>
      </c>
      <c s="31" t="s">
        <v>438</v>
      </c>
      <c s="31" t="s">
        <v>439</v>
      </c>
      <c s="26" t="s">
        <v>52</v>
      </c>
      <c s="32" t="s">
        <v>440</v>
      </c>
      <c s="33" t="s">
        <v>166</v>
      </c>
      <c s="34">
        <v>113.2</v>
      </c>
      <c s="35">
        <v>0</v>
      </c>
      <c s="35">
        <f>ROUND(ROUND(H134,2)*ROUND(G134,3),2)</f>
      </c>
      <c s="33" t="s">
        <v>65</v>
      </c>
      <c r="O134">
        <f>(I134*21)/100</f>
      </c>
      <c t="s">
        <v>27</v>
      </c>
    </row>
    <row r="135" spans="1:5" ht="25.5">
      <c r="A135" s="36" t="s">
        <v>55</v>
      </c>
      <c r="E135" s="37" t="s">
        <v>441</v>
      </c>
    </row>
    <row r="136" spans="1:5" ht="38.25">
      <c r="A136" s="40" t="s">
        <v>57</v>
      </c>
      <c r="E136" s="39" t="s">
        <v>442</v>
      </c>
    </row>
    <row r="137" spans="1:16" ht="12.75">
      <c r="A137" s="26" t="s">
        <v>50</v>
      </c>
      <c s="31" t="s">
        <v>443</v>
      </c>
      <c s="31" t="s">
        <v>444</v>
      </c>
      <c s="26" t="s">
        <v>52</v>
      </c>
      <c s="32" t="s">
        <v>445</v>
      </c>
      <c s="33" t="s">
        <v>166</v>
      </c>
      <c s="34">
        <v>316.2</v>
      </c>
      <c s="35">
        <v>0</v>
      </c>
      <c s="35">
        <f>ROUND(ROUND(H137,2)*ROUND(G137,3),2)</f>
      </c>
      <c s="33" t="s">
        <v>65</v>
      </c>
      <c r="O137">
        <f>(I137*21)/100</f>
      </c>
      <c t="s">
        <v>27</v>
      </c>
    </row>
    <row r="138" spans="1:5" ht="38.25">
      <c r="A138" s="36" t="s">
        <v>55</v>
      </c>
      <c r="E138" s="37" t="s">
        <v>446</v>
      </c>
    </row>
    <row r="139" spans="1:5" ht="63.75">
      <c r="A139" s="40" t="s">
        <v>57</v>
      </c>
      <c r="E139" s="39" t="s">
        <v>447</v>
      </c>
    </row>
    <row r="140" spans="1:16" ht="25.5">
      <c r="A140" s="26" t="s">
        <v>50</v>
      </c>
      <c s="31" t="s">
        <v>448</v>
      </c>
      <c s="31" t="s">
        <v>449</v>
      </c>
      <c s="26" t="s">
        <v>52</v>
      </c>
      <c s="32" t="s">
        <v>450</v>
      </c>
      <c s="33" t="s">
        <v>166</v>
      </c>
      <c s="34">
        <v>302.3</v>
      </c>
      <c s="35">
        <v>0</v>
      </c>
      <c s="35">
        <f>ROUND(ROUND(H140,2)*ROUND(G140,3),2)</f>
      </c>
      <c s="33" t="s">
        <v>65</v>
      </c>
      <c r="O140">
        <f>(I140*21)/100</f>
      </c>
      <c t="s">
        <v>27</v>
      </c>
    </row>
    <row r="141" spans="1:5" ht="12.75">
      <c r="A141" s="36" t="s">
        <v>55</v>
      </c>
      <c r="E141" s="37" t="s">
        <v>451</v>
      </c>
    </row>
    <row r="142" spans="1:5" ht="51">
      <c r="A142" s="40" t="s">
        <v>57</v>
      </c>
      <c r="E142" s="39" t="s">
        <v>452</v>
      </c>
    </row>
    <row r="143" spans="1:16" ht="12.75">
      <c r="A143" s="26" t="s">
        <v>50</v>
      </c>
      <c s="31" t="s">
        <v>453</v>
      </c>
      <c s="31" t="s">
        <v>454</v>
      </c>
      <c s="26" t="s">
        <v>52</v>
      </c>
      <c s="32" t="s">
        <v>455</v>
      </c>
      <c s="33" t="s">
        <v>166</v>
      </c>
      <c s="34">
        <v>113.2</v>
      </c>
      <c s="35">
        <v>0</v>
      </c>
      <c s="35">
        <f>ROUND(ROUND(H143,2)*ROUND(G143,3),2)</f>
      </c>
      <c s="33" t="s">
        <v>65</v>
      </c>
      <c r="O143">
        <f>(I143*21)/100</f>
      </c>
      <c t="s">
        <v>27</v>
      </c>
    </row>
    <row r="144" spans="1:5" ht="12.75">
      <c r="A144" s="36" t="s">
        <v>55</v>
      </c>
      <c r="E144" s="37" t="s">
        <v>52</v>
      </c>
    </row>
    <row r="145" spans="1:5" ht="38.25">
      <c r="A145" s="38" t="s">
        <v>57</v>
      </c>
      <c r="E145" s="39" t="s">
        <v>442</v>
      </c>
    </row>
    <row r="146" spans="1:18" ht="12.75" customHeight="1">
      <c r="A146" s="6" t="s">
        <v>48</v>
      </c>
      <c s="6"/>
      <c s="43" t="s">
        <v>78</v>
      </c>
      <c s="6"/>
      <c s="29" t="s">
        <v>212</v>
      </c>
      <c s="6"/>
      <c s="6"/>
      <c s="6"/>
      <c s="44">
        <f>0+Q146</f>
      </c>
      <c s="6"/>
      <c r="O146">
        <f>0+R146</f>
      </c>
      <c r="Q146">
        <f>0+I147+I150+I153+I156+I159+I162</f>
      </c>
      <c>
        <f>0+O147+O150+O153+O156+O159+O162</f>
      </c>
    </row>
    <row r="147" spans="1:16" ht="25.5">
      <c r="A147" s="26" t="s">
        <v>50</v>
      </c>
      <c s="31" t="s">
        <v>456</v>
      </c>
      <c s="31" t="s">
        <v>457</v>
      </c>
      <c s="26" t="s">
        <v>52</v>
      </c>
      <c s="32" t="s">
        <v>458</v>
      </c>
      <c s="33" t="s">
        <v>166</v>
      </c>
      <c s="34">
        <v>34.374</v>
      </c>
      <c s="35">
        <v>0</v>
      </c>
      <c s="35">
        <f>ROUND(ROUND(H147,2)*ROUND(G147,3),2)</f>
      </c>
      <c s="33" t="s">
        <v>65</v>
      </c>
      <c r="O147">
        <f>(I147*21)/100</f>
      </c>
      <c t="s">
        <v>27</v>
      </c>
    </row>
    <row r="148" spans="1:5" ht="38.25">
      <c r="A148" s="36" t="s">
        <v>55</v>
      </c>
      <c r="E148" s="37" t="s">
        <v>459</v>
      </c>
    </row>
    <row r="149" spans="1:5" ht="76.5">
      <c r="A149" s="40" t="s">
        <v>57</v>
      </c>
      <c r="E149" s="39" t="s">
        <v>460</v>
      </c>
    </row>
    <row r="150" spans="1:16" ht="25.5">
      <c r="A150" s="26" t="s">
        <v>50</v>
      </c>
      <c s="31" t="s">
        <v>461</v>
      </c>
      <c s="31" t="s">
        <v>462</v>
      </c>
      <c s="26" t="s">
        <v>52</v>
      </c>
      <c s="32" t="s">
        <v>463</v>
      </c>
      <c s="33" t="s">
        <v>166</v>
      </c>
      <c s="34">
        <v>128.2</v>
      </c>
      <c s="35">
        <v>0</v>
      </c>
      <c s="35">
        <f>ROUND(ROUND(H150,2)*ROUND(G150,3),2)</f>
      </c>
      <c s="33" t="s">
        <v>65</v>
      </c>
      <c r="O150">
        <f>(I150*21)/100</f>
      </c>
      <c t="s">
        <v>27</v>
      </c>
    </row>
    <row r="151" spans="1:5" ht="38.25">
      <c r="A151" s="36" t="s">
        <v>55</v>
      </c>
      <c r="E151" s="37" t="s">
        <v>464</v>
      </c>
    </row>
    <row r="152" spans="1:5" ht="38.25">
      <c r="A152" s="40" t="s">
        <v>57</v>
      </c>
      <c r="E152" s="39" t="s">
        <v>465</v>
      </c>
    </row>
    <row r="153" spans="1:16" ht="12.75">
      <c r="A153" s="26" t="s">
        <v>50</v>
      </c>
      <c s="31" t="s">
        <v>466</v>
      </c>
      <c s="31" t="s">
        <v>467</v>
      </c>
      <c s="26" t="s">
        <v>52</v>
      </c>
      <c s="32" t="s">
        <v>468</v>
      </c>
      <c s="33" t="s">
        <v>166</v>
      </c>
      <c s="34">
        <v>19.604</v>
      </c>
      <c s="35">
        <v>0</v>
      </c>
      <c s="35">
        <f>ROUND(ROUND(H153,2)*ROUND(G153,3),2)</f>
      </c>
      <c s="33" t="s">
        <v>65</v>
      </c>
      <c r="O153">
        <f>(I153*21)/100</f>
      </c>
      <c t="s">
        <v>27</v>
      </c>
    </row>
    <row r="154" spans="1:5" ht="38.25">
      <c r="A154" s="36" t="s">
        <v>55</v>
      </c>
      <c r="E154" s="37" t="s">
        <v>469</v>
      </c>
    </row>
    <row r="155" spans="1:5" ht="63.75">
      <c r="A155" s="40" t="s">
        <v>57</v>
      </c>
      <c r="E155" s="39" t="s">
        <v>470</v>
      </c>
    </row>
    <row r="156" spans="1:16" ht="12.75">
      <c r="A156" s="26" t="s">
        <v>50</v>
      </c>
      <c s="31" t="s">
        <v>471</v>
      </c>
      <c s="31" t="s">
        <v>472</v>
      </c>
      <c s="26" t="s">
        <v>52</v>
      </c>
      <c s="32" t="s">
        <v>473</v>
      </c>
      <c s="33" t="s">
        <v>166</v>
      </c>
      <c s="34">
        <v>131.42</v>
      </c>
      <c s="35">
        <v>0</v>
      </c>
      <c s="35">
        <f>ROUND(ROUND(H156,2)*ROUND(G156,3),2)</f>
      </c>
      <c s="33" t="s">
        <v>65</v>
      </c>
      <c r="O156">
        <f>(I156*21)/100</f>
      </c>
      <c t="s">
        <v>27</v>
      </c>
    </row>
    <row r="157" spans="1:5" ht="25.5">
      <c r="A157" s="36" t="s">
        <v>55</v>
      </c>
      <c r="E157" s="37" t="s">
        <v>474</v>
      </c>
    </row>
    <row r="158" spans="1:5" ht="114.75">
      <c r="A158" s="40" t="s">
        <v>57</v>
      </c>
      <c r="E158" s="39" t="s">
        <v>475</v>
      </c>
    </row>
    <row r="159" spans="1:16" ht="12.75">
      <c r="A159" s="26" t="s">
        <v>50</v>
      </c>
      <c s="31" t="s">
        <v>476</v>
      </c>
      <c s="31" t="s">
        <v>477</v>
      </c>
      <c s="26" t="s">
        <v>52</v>
      </c>
      <c s="32" t="s">
        <v>478</v>
      </c>
      <c s="33" t="s">
        <v>166</v>
      </c>
      <c s="34">
        <v>12.648</v>
      </c>
      <c s="35">
        <v>0</v>
      </c>
      <c s="35">
        <f>ROUND(ROUND(H159,2)*ROUND(G159,3),2)</f>
      </c>
      <c s="33" t="s">
        <v>65</v>
      </c>
      <c r="O159">
        <f>(I159*21)/100</f>
      </c>
      <c t="s">
        <v>27</v>
      </c>
    </row>
    <row r="160" spans="1:5" ht="12.75">
      <c r="A160" s="36" t="s">
        <v>55</v>
      </c>
      <c r="E160" s="37" t="s">
        <v>479</v>
      </c>
    </row>
    <row r="161" spans="1:5" ht="25.5">
      <c r="A161" s="40" t="s">
        <v>57</v>
      </c>
      <c r="E161" s="39" t="s">
        <v>480</v>
      </c>
    </row>
    <row r="162" spans="1:16" ht="12.75">
      <c r="A162" s="26" t="s">
        <v>50</v>
      </c>
      <c s="31" t="s">
        <v>481</v>
      </c>
      <c s="31" t="s">
        <v>482</v>
      </c>
      <c s="26" t="s">
        <v>52</v>
      </c>
      <c s="32" t="s">
        <v>483</v>
      </c>
      <c s="33" t="s">
        <v>166</v>
      </c>
      <c s="34">
        <v>6.324</v>
      </c>
      <c s="35">
        <v>0</v>
      </c>
      <c s="35">
        <f>ROUND(ROUND(H162,2)*ROUND(G162,3),2)</f>
      </c>
      <c s="33" t="s">
        <v>65</v>
      </c>
      <c r="O162">
        <f>(I162*21)/100</f>
      </c>
      <c t="s">
        <v>27</v>
      </c>
    </row>
    <row r="163" spans="1:5" ht="12.75">
      <c r="A163" s="36" t="s">
        <v>55</v>
      </c>
      <c r="E163" s="37" t="s">
        <v>484</v>
      </c>
    </row>
    <row r="164" spans="1:5" ht="25.5">
      <c r="A164" s="38" t="s">
        <v>57</v>
      </c>
      <c r="E164" s="39" t="s">
        <v>485</v>
      </c>
    </row>
    <row r="165" spans="1:18" ht="12.75" customHeight="1">
      <c r="A165" s="6" t="s">
        <v>48</v>
      </c>
      <c s="6"/>
      <c s="43" t="s">
        <v>82</v>
      </c>
      <c s="6"/>
      <c s="29" t="s">
        <v>486</v>
      </c>
      <c s="6"/>
      <c s="6"/>
      <c s="6"/>
      <c s="44">
        <f>0+Q165</f>
      </c>
      <c s="6"/>
      <c r="O165">
        <f>0+R165</f>
      </c>
      <c r="Q165">
        <f>0+I166+I169+I172</f>
      </c>
      <c>
        <f>0+O166+O169+O172</f>
      </c>
    </row>
    <row r="166" spans="1:16" ht="12.75">
      <c r="A166" s="26" t="s">
        <v>50</v>
      </c>
      <c s="31" t="s">
        <v>487</v>
      </c>
      <c s="31" t="s">
        <v>488</v>
      </c>
      <c s="26" t="s">
        <v>52</v>
      </c>
      <c s="32" t="s">
        <v>489</v>
      </c>
      <c s="33" t="s">
        <v>221</v>
      </c>
      <c s="34">
        <v>15.12</v>
      </c>
      <c s="35">
        <v>0</v>
      </c>
      <c s="35">
        <f>ROUND(ROUND(H166,2)*ROUND(G166,3),2)</f>
      </c>
      <c s="33" t="s">
        <v>65</v>
      </c>
      <c r="O166">
        <f>(I166*21)/100</f>
      </c>
      <c t="s">
        <v>27</v>
      </c>
    </row>
    <row r="167" spans="1:5" ht="25.5">
      <c r="A167" s="36" t="s">
        <v>55</v>
      </c>
      <c r="E167" s="37" t="s">
        <v>490</v>
      </c>
    </row>
    <row r="168" spans="1:5" ht="63.75">
      <c r="A168" s="40" t="s">
        <v>57</v>
      </c>
      <c r="E168" s="39" t="s">
        <v>491</v>
      </c>
    </row>
    <row r="169" spans="1:16" ht="12.75">
      <c r="A169" s="26" t="s">
        <v>50</v>
      </c>
      <c s="31" t="s">
        <v>492</v>
      </c>
      <c s="31" t="s">
        <v>493</v>
      </c>
      <c s="26" t="s">
        <v>52</v>
      </c>
      <c s="32" t="s">
        <v>494</v>
      </c>
      <c s="33" t="s">
        <v>221</v>
      </c>
      <c s="34">
        <v>22.3</v>
      </c>
      <c s="35">
        <v>0</v>
      </c>
      <c s="35">
        <f>ROUND(ROUND(H169,2)*ROUND(G169,3),2)</f>
      </c>
      <c s="33" t="s">
        <v>65</v>
      </c>
      <c r="O169">
        <f>(I169*21)/100</f>
      </c>
      <c t="s">
        <v>27</v>
      </c>
    </row>
    <row r="170" spans="1:5" ht="25.5">
      <c r="A170" s="36" t="s">
        <v>55</v>
      </c>
      <c r="E170" s="37" t="s">
        <v>495</v>
      </c>
    </row>
    <row r="171" spans="1:5" ht="25.5">
      <c r="A171" s="40" t="s">
        <v>57</v>
      </c>
      <c r="E171" s="39" t="s">
        <v>496</v>
      </c>
    </row>
    <row r="172" spans="1:16" ht="12.75">
      <c r="A172" s="26" t="s">
        <v>50</v>
      </c>
      <c s="31" t="s">
        <v>497</v>
      </c>
      <c s="31" t="s">
        <v>498</v>
      </c>
      <c s="26" t="s">
        <v>52</v>
      </c>
      <c s="32" t="s">
        <v>499</v>
      </c>
      <c s="33" t="s">
        <v>87</v>
      </c>
      <c s="34">
        <v>2</v>
      </c>
      <c s="35">
        <v>0</v>
      </c>
      <c s="35">
        <f>ROUND(ROUND(H172,2)*ROUND(G172,3),2)</f>
      </c>
      <c s="33" t="s">
        <v>65</v>
      </c>
      <c r="O172">
        <f>(I172*21)/100</f>
      </c>
      <c t="s">
        <v>27</v>
      </c>
    </row>
    <row r="173" spans="1:5" ht="12.75">
      <c r="A173" s="36" t="s">
        <v>55</v>
      </c>
      <c r="E173" s="37" t="s">
        <v>500</v>
      </c>
    </row>
    <row r="174" spans="1:5" ht="25.5">
      <c r="A174" s="38" t="s">
        <v>57</v>
      </c>
      <c r="E174" s="39" t="s">
        <v>228</v>
      </c>
    </row>
    <row r="175" spans="1:18" ht="12.75" customHeight="1">
      <c r="A175" s="6" t="s">
        <v>48</v>
      </c>
      <c s="6"/>
      <c s="43" t="s">
        <v>42</v>
      </c>
      <c s="6"/>
      <c s="29" t="s">
        <v>217</v>
      </c>
      <c s="6"/>
      <c s="6"/>
      <c s="6"/>
      <c s="44">
        <f>0+Q175</f>
      </c>
      <c s="6"/>
      <c r="O175">
        <f>0+R175</f>
      </c>
      <c r="Q175">
        <f>0+I176+I179+I182+I185+I188+I191+I194+I197+I200+I203+I206+I209+I212+I215</f>
      </c>
      <c>
        <f>0+O176+O179+O182+O185+O188+O191+O194+O197+O200+O203+O206+O209+O212+O215</f>
      </c>
    </row>
    <row r="176" spans="1:16" ht="25.5">
      <c r="A176" s="26" t="s">
        <v>50</v>
      </c>
      <c s="31" t="s">
        <v>501</v>
      </c>
      <c s="31" t="s">
        <v>502</v>
      </c>
      <c s="26" t="s">
        <v>52</v>
      </c>
      <c s="32" t="s">
        <v>503</v>
      </c>
      <c s="33" t="s">
        <v>221</v>
      </c>
      <c s="34">
        <v>154.1</v>
      </c>
      <c s="35">
        <v>0</v>
      </c>
      <c s="35">
        <f>ROUND(ROUND(H176,2)*ROUND(G176,3),2)</f>
      </c>
      <c s="33" t="s">
        <v>65</v>
      </c>
      <c r="O176">
        <f>(I176*21)/100</f>
      </c>
      <c t="s">
        <v>27</v>
      </c>
    </row>
    <row r="177" spans="1:5" ht="25.5">
      <c r="A177" s="36" t="s">
        <v>55</v>
      </c>
      <c r="E177" s="37" t="s">
        <v>504</v>
      </c>
    </row>
    <row r="178" spans="1:5" ht="63.75">
      <c r="A178" s="40" t="s">
        <v>57</v>
      </c>
      <c r="E178" s="39" t="s">
        <v>505</v>
      </c>
    </row>
    <row r="179" spans="1:16" ht="12.75">
      <c r="A179" s="26" t="s">
        <v>50</v>
      </c>
      <c s="31" t="s">
        <v>506</v>
      </c>
      <c s="31" t="s">
        <v>507</v>
      </c>
      <c s="26" t="s">
        <v>52</v>
      </c>
      <c s="32" t="s">
        <v>508</v>
      </c>
      <c s="33" t="s">
        <v>221</v>
      </c>
      <c s="34">
        <v>42.2</v>
      </c>
      <c s="35">
        <v>0</v>
      </c>
      <c s="35">
        <f>ROUND(ROUND(H179,2)*ROUND(G179,3),2)</f>
      </c>
      <c s="33" t="s">
        <v>65</v>
      </c>
      <c r="O179">
        <f>(I179*21)/100</f>
      </c>
      <c t="s">
        <v>27</v>
      </c>
    </row>
    <row r="180" spans="1:5" ht="25.5">
      <c r="A180" s="36" t="s">
        <v>55</v>
      </c>
      <c r="E180" s="37" t="s">
        <v>509</v>
      </c>
    </row>
    <row r="181" spans="1:5" ht="12.75">
      <c r="A181" s="40" t="s">
        <v>57</v>
      </c>
      <c r="E181" s="39" t="s">
        <v>510</v>
      </c>
    </row>
    <row r="182" spans="1:16" ht="12.75">
      <c r="A182" s="26" t="s">
        <v>50</v>
      </c>
      <c s="31" t="s">
        <v>511</v>
      </c>
      <c s="31" t="s">
        <v>512</v>
      </c>
      <c s="26" t="s">
        <v>52</v>
      </c>
      <c s="32" t="s">
        <v>513</v>
      </c>
      <c s="33" t="s">
        <v>87</v>
      </c>
      <c s="34">
        <v>14</v>
      </c>
      <c s="35">
        <v>0</v>
      </c>
      <c s="35">
        <f>ROUND(ROUND(H182,2)*ROUND(G182,3),2)</f>
      </c>
      <c s="33" t="s">
        <v>65</v>
      </c>
      <c r="O182">
        <f>(I182*21)/100</f>
      </c>
      <c t="s">
        <v>27</v>
      </c>
    </row>
    <row r="183" spans="1:5" ht="12.75">
      <c r="A183" s="36" t="s">
        <v>55</v>
      </c>
      <c r="E183" s="37" t="s">
        <v>514</v>
      </c>
    </row>
    <row r="184" spans="1:5" ht="12.75">
      <c r="A184" s="40" t="s">
        <v>57</v>
      </c>
      <c r="E184" s="39" t="s">
        <v>515</v>
      </c>
    </row>
    <row r="185" spans="1:16" ht="12.75">
      <c r="A185" s="26" t="s">
        <v>50</v>
      </c>
      <c s="31" t="s">
        <v>516</v>
      </c>
      <c s="31" t="s">
        <v>517</v>
      </c>
      <c s="26" t="s">
        <v>52</v>
      </c>
      <c s="32" t="s">
        <v>518</v>
      </c>
      <c s="33" t="s">
        <v>87</v>
      </c>
      <c s="34">
        <v>2</v>
      </c>
      <c s="35">
        <v>0</v>
      </c>
      <c s="35">
        <f>ROUND(ROUND(H185,2)*ROUND(G185,3),2)</f>
      </c>
      <c s="33" t="s">
        <v>65</v>
      </c>
      <c r="O185">
        <f>(I185*21)/100</f>
      </c>
      <c t="s">
        <v>27</v>
      </c>
    </row>
    <row r="186" spans="1:5" ht="12.75">
      <c r="A186" s="36" t="s">
        <v>55</v>
      </c>
      <c r="E186" s="37" t="s">
        <v>519</v>
      </c>
    </row>
    <row r="187" spans="1:5" ht="25.5">
      <c r="A187" s="40" t="s">
        <v>57</v>
      </c>
      <c r="E187" s="39" t="s">
        <v>228</v>
      </c>
    </row>
    <row r="188" spans="1:16" ht="12.75">
      <c r="A188" s="26" t="s">
        <v>50</v>
      </c>
      <c s="31" t="s">
        <v>520</v>
      </c>
      <c s="31" t="s">
        <v>521</v>
      </c>
      <c s="26" t="s">
        <v>52</v>
      </c>
      <c s="32" t="s">
        <v>522</v>
      </c>
      <c s="33" t="s">
        <v>221</v>
      </c>
      <c s="34">
        <v>36.9</v>
      </c>
      <c s="35">
        <v>0</v>
      </c>
      <c s="35">
        <f>ROUND(ROUND(H188,2)*ROUND(G188,3),2)</f>
      </c>
      <c s="33" t="s">
        <v>65</v>
      </c>
      <c r="O188">
        <f>(I188*21)/100</f>
      </c>
      <c t="s">
        <v>27</v>
      </c>
    </row>
    <row r="189" spans="1:5" ht="12.75">
      <c r="A189" s="36" t="s">
        <v>55</v>
      </c>
      <c r="E189" s="37" t="s">
        <v>523</v>
      </c>
    </row>
    <row r="190" spans="1:5" ht="102">
      <c r="A190" s="40" t="s">
        <v>57</v>
      </c>
      <c r="E190" s="39" t="s">
        <v>524</v>
      </c>
    </row>
    <row r="191" spans="1:16" ht="12.75">
      <c r="A191" s="26" t="s">
        <v>50</v>
      </c>
      <c s="31" t="s">
        <v>525</v>
      </c>
      <c s="31" t="s">
        <v>526</v>
      </c>
      <c s="26" t="s">
        <v>52</v>
      </c>
      <c s="32" t="s">
        <v>527</v>
      </c>
      <c s="33" t="s">
        <v>221</v>
      </c>
      <c s="34">
        <v>20</v>
      </c>
      <c s="35">
        <v>0</v>
      </c>
      <c s="35">
        <f>ROUND(ROUND(H191,2)*ROUND(G191,3),2)</f>
      </c>
      <c s="33" t="s">
        <v>65</v>
      </c>
      <c r="O191">
        <f>(I191*21)/100</f>
      </c>
      <c t="s">
        <v>27</v>
      </c>
    </row>
    <row r="192" spans="1:5" ht="25.5">
      <c r="A192" s="36" t="s">
        <v>55</v>
      </c>
      <c r="E192" s="37" t="s">
        <v>528</v>
      </c>
    </row>
    <row r="193" spans="1:5" ht="38.25">
      <c r="A193" s="40" t="s">
        <v>57</v>
      </c>
      <c r="E193" s="39" t="s">
        <v>529</v>
      </c>
    </row>
    <row r="194" spans="1:16" ht="12.75">
      <c r="A194" s="26" t="s">
        <v>50</v>
      </c>
      <c s="31" t="s">
        <v>530</v>
      </c>
      <c s="31" t="s">
        <v>531</v>
      </c>
      <c s="26" t="s">
        <v>52</v>
      </c>
      <c s="32" t="s">
        <v>532</v>
      </c>
      <c s="33" t="s">
        <v>221</v>
      </c>
      <c s="34">
        <v>30.37</v>
      </c>
      <c s="35">
        <v>0</v>
      </c>
      <c s="35">
        <f>ROUND(ROUND(H194,2)*ROUND(G194,3),2)</f>
      </c>
      <c s="33" t="s">
        <v>65</v>
      </c>
      <c r="O194">
        <f>(I194*21)/100</f>
      </c>
      <c t="s">
        <v>27</v>
      </c>
    </row>
    <row r="195" spans="1:5" ht="12.75">
      <c r="A195" s="36" t="s">
        <v>55</v>
      </c>
      <c r="E195" s="37" t="s">
        <v>533</v>
      </c>
    </row>
    <row r="196" spans="1:5" ht="76.5">
      <c r="A196" s="40" t="s">
        <v>57</v>
      </c>
      <c r="E196" s="39" t="s">
        <v>271</v>
      </c>
    </row>
    <row r="197" spans="1:16" ht="12.75">
      <c r="A197" s="26" t="s">
        <v>50</v>
      </c>
      <c s="31" t="s">
        <v>534</v>
      </c>
      <c s="31" t="s">
        <v>535</v>
      </c>
      <c s="26" t="s">
        <v>142</v>
      </c>
      <c s="32" t="s">
        <v>536</v>
      </c>
      <c s="33" t="s">
        <v>221</v>
      </c>
      <c s="34">
        <v>54.23</v>
      </c>
      <c s="35">
        <v>0</v>
      </c>
      <c s="35">
        <f>ROUND(ROUND(H197,2)*ROUND(G197,3),2)</f>
      </c>
      <c s="33" t="s">
        <v>65</v>
      </c>
      <c r="O197">
        <f>(I197*21)/100</f>
      </c>
      <c t="s">
        <v>27</v>
      </c>
    </row>
    <row r="198" spans="1:5" ht="12.75">
      <c r="A198" s="36" t="s">
        <v>55</v>
      </c>
      <c r="E198" s="37" t="s">
        <v>537</v>
      </c>
    </row>
    <row r="199" spans="1:5" ht="76.5">
      <c r="A199" s="40" t="s">
        <v>57</v>
      </c>
      <c r="E199" s="39" t="s">
        <v>538</v>
      </c>
    </row>
    <row r="200" spans="1:16" ht="12.75">
      <c r="A200" s="26" t="s">
        <v>50</v>
      </c>
      <c s="31" t="s">
        <v>539</v>
      </c>
      <c s="31" t="s">
        <v>535</v>
      </c>
      <c s="26" t="s">
        <v>146</v>
      </c>
      <c s="32" t="s">
        <v>536</v>
      </c>
      <c s="33" t="s">
        <v>221</v>
      </c>
      <c s="34">
        <v>42.16</v>
      </c>
      <c s="35">
        <v>0</v>
      </c>
      <c s="35">
        <f>ROUND(ROUND(H200,2)*ROUND(G200,3),2)</f>
      </c>
      <c s="33" t="s">
        <v>65</v>
      </c>
      <c r="O200">
        <f>(I200*21)/100</f>
      </c>
      <c t="s">
        <v>27</v>
      </c>
    </row>
    <row r="201" spans="1:5" ht="12.75">
      <c r="A201" s="36" t="s">
        <v>55</v>
      </c>
      <c r="E201" s="37" t="s">
        <v>52</v>
      </c>
    </row>
    <row r="202" spans="1:5" ht="38.25">
      <c r="A202" s="40" t="s">
        <v>57</v>
      </c>
      <c r="E202" s="39" t="s">
        <v>540</v>
      </c>
    </row>
    <row r="203" spans="1:16" ht="12.75">
      <c r="A203" s="26" t="s">
        <v>50</v>
      </c>
      <c s="31" t="s">
        <v>541</v>
      </c>
      <c s="31" t="s">
        <v>542</v>
      </c>
      <c s="26" t="s">
        <v>52</v>
      </c>
      <c s="32" t="s">
        <v>543</v>
      </c>
      <c s="33" t="s">
        <v>221</v>
      </c>
      <c s="34">
        <v>18.3</v>
      </c>
      <c s="35">
        <v>0</v>
      </c>
      <c s="35">
        <f>ROUND(ROUND(H203,2)*ROUND(G203,3),2)</f>
      </c>
      <c s="33" t="s">
        <v>65</v>
      </c>
      <c r="O203">
        <f>(I203*21)/100</f>
      </c>
      <c t="s">
        <v>27</v>
      </c>
    </row>
    <row r="204" spans="1:5" ht="12.75">
      <c r="A204" s="36" t="s">
        <v>55</v>
      </c>
      <c r="E204" s="37" t="s">
        <v>544</v>
      </c>
    </row>
    <row r="205" spans="1:5" ht="38.25">
      <c r="A205" s="40" t="s">
        <v>57</v>
      </c>
      <c r="E205" s="39" t="s">
        <v>545</v>
      </c>
    </row>
    <row r="206" spans="1:16" ht="12.75">
      <c r="A206" s="26" t="s">
        <v>50</v>
      </c>
      <c s="31" t="s">
        <v>546</v>
      </c>
      <c s="31" t="s">
        <v>547</v>
      </c>
      <c s="26" t="s">
        <v>52</v>
      </c>
      <c s="32" t="s">
        <v>548</v>
      </c>
      <c s="33" t="s">
        <v>87</v>
      </c>
      <c s="34">
        <v>2</v>
      </c>
      <c s="35">
        <v>0</v>
      </c>
      <c s="35">
        <f>ROUND(ROUND(H206,2)*ROUND(G206,3),2)</f>
      </c>
      <c s="33" t="s">
        <v>65</v>
      </c>
      <c r="O206">
        <f>(I206*21)/100</f>
      </c>
      <c t="s">
        <v>27</v>
      </c>
    </row>
    <row r="207" spans="1:5" ht="38.25">
      <c r="A207" s="36" t="s">
        <v>55</v>
      </c>
      <c r="E207" s="37" t="s">
        <v>549</v>
      </c>
    </row>
    <row r="208" spans="1:5" ht="25.5">
      <c r="A208" s="40" t="s">
        <v>57</v>
      </c>
      <c r="E208" s="39" t="s">
        <v>228</v>
      </c>
    </row>
    <row r="209" spans="1:16" ht="25.5">
      <c r="A209" s="26" t="s">
        <v>50</v>
      </c>
      <c s="31" t="s">
        <v>550</v>
      </c>
      <c s="31" t="s">
        <v>551</v>
      </c>
      <c s="26" t="s">
        <v>52</v>
      </c>
      <c s="32" t="s">
        <v>552</v>
      </c>
      <c s="33" t="s">
        <v>87</v>
      </c>
      <c s="34">
        <v>12</v>
      </c>
      <c s="35">
        <v>0</v>
      </c>
      <c s="35">
        <f>ROUND(ROUND(H209,2)*ROUND(G209,3),2)</f>
      </c>
      <c s="33" t="s">
        <v>65</v>
      </c>
      <c r="O209">
        <f>(I209*21)/100</f>
      </c>
      <c t="s">
        <v>27</v>
      </c>
    </row>
    <row r="210" spans="1:5" ht="25.5">
      <c r="A210" s="36" t="s">
        <v>55</v>
      </c>
      <c r="E210" s="37" t="s">
        <v>553</v>
      </c>
    </row>
    <row r="211" spans="1:5" ht="25.5">
      <c r="A211" s="40" t="s">
        <v>57</v>
      </c>
      <c r="E211" s="39" t="s">
        <v>554</v>
      </c>
    </row>
    <row r="212" spans="1:16" ht="25.5">
      <c r="A212" s="26" t="s">
        <v>50</v>
      </c>
      <c s="31" t="s">
        <v>555</v>
      </c>
      <c s="31" t="s">
        <v>556</v>
      </c>
      <c s="26" t="s">
        <v>52</v>
      </c>
      <c s="32" t="s">
        <v>557</v>
      </c>
      <c s="33" t="s">
        <v>166</v>
      </c>
      <c s="34">
        <v>28.98</v>
      </c>
      <c s="35">
        <v>0</v>
      </c>
      <c s="35">
        <f>ROUND(ROUND(H212,2)*ROUND(G212,3),2)</f>
      </c>
      <c s="33" t="s">
        <v>65</v>
      </c>
      <c r="O212">
        <f>(I212*21)/100</f>
      </c>
      <c t="s">
        <v>27</v>
      </c>
    </row>
    <row r="213" spans="1:5" ht="12.75">
      <c r="A213" s="36" t="s">
        <v>55</v>
      </c>
      <c r="E213" s="37" t="s">
        <v>558</v>
      </c>
    </row>
    <row r="214" spans="1:5" ht="76.5">
      <c r="A214" s="40" t="s">
        <v>57</v>
      </c>
      <c r="E214" s="39" t="s">
        <v>559</v>
      </c>
    </row>
    <row r="215" spans="1:16" ht="12.75">
      <c r="A215" s="26" t="s">
        <v>50</v>
      </c>
      <c s="31" t="s">
        <v>560</v>
      </c>
      <c s="31" t="s">
        <v>561</v>
      </c>
      <c s="26" t="s">
        <v>52</v>
      </c>
      <c s="32" t="s">
        <v>562</v>
      </c>
      <c s="33" t="s">
        <v>87</v>
      </c>
      <c s="34">
        <v>4</v>
      </c>
      <c s="35">
        <v>0</v>
      </c>
      <c s="35">
        <f>ROUND(ROUND(H215,2)*ROUND(G215,3),2)</f>
      </c>
      <c s="33" t="s">
        <v>65</v>
      </c>
      <c r="O215">
        <f>(I215*21)/100</f>
      </c>
      <c t="s">
        <v>27</v>
      </c>
    </row>
    <row r="216" spans="1:5" ht="12.75">
      <c r="A216" s="36" t="s">
        <v>55</v>
      </c>
      <c r="E216" s="37" t="s">
        <v>563</v>
      </c>
    </row>
    <row r="217" spans="1:5" ht="25.5">
      <c r="A217" s="38" t="s">
        <v>57</v>
      </c>
      <c r="E217" s="39" t="s">
        <v>564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