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:\VZ 2024\Přestavba DM na učebny zhotovitele - Mělník\9. Vysvětlení zadávací dokumentace\Vysvětlení zadávací dokumentace č. 3\"/>
    </mc:Choice>
  </mc:AlternateContent>
  <xr:revisionPtr revIDLastSave="0" documentId="8_{0DAA8D80-F9F1-4B0D-BF7B-C8FB9BBC0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Bourací práce" sheetId="2" r:id="rId2"/>
    <sheet name="02 - Stavební úpravy" sheetId="3" r:id="rId3"/>
    <sheet name="03 - Komunikace" sheetId="4" r:id="rId4"/>
  </sheets>
  <definedNames>
    <definedName name="_xlnm._FilterDatabase" localSheetId="1" hidden="1">'01 - Bourací práce'!$C$146:$L$301</definedName>
    <definedName name="_xlnm._FilterDatabase" localSheetId="2" hidden="1">'02 - Stavební úpravy'!$C$169:$L$1063</definedName>
    <definedName name="_xlnm._FilterDatabase" localSheetId="3" hidden="1">'03 - Komunikace'!$C$138:$L$221</definedName>
    <definedName name="_xlnm.Print_Titles" localSheetId="1">'01 - Bourací práce'!$146:$146</definedName>
    <definedName name="_xlnm.Print_Titles" localSheetId="2">'02 - Stavební úpravy'!$169:$169</definedName>
    <definedName name="_xlnm.Print_Titles" localSheetId="3">'03 - Komunikace'!$138:$138</definedName>
    <definedName name="_xlnm.Print_Titles" localSheetId="0">'Rekapitulace stavby'!$92:$92</definedName>
    <definedName name="_xlnm.Print_Area" localSheetId="1">'01 - Bourací práce'!$C$4:$K$76,'01 - Bourací práce'!$C$82:$K$128,'01 - Bourací práce'!$C$134:$K$301</definedName>
    <definedName name="_xlnm.Print_Area" localSheetId="2">'02 - Stavební úpravy'!$C$4:$K$76,'02 - Stavební úpravy'!$C$82:$K$151,'02 - Stavební úpravy'!$C$157:$K$1063</definedName>
    <definedName name="_xlnm.Print_Area" localSheetId="3">'03 - Komunikace'!$C$4:$K$76,'03 - Komunikace'!$C$82:$K$120,'03 - Komunikace'!$C$126:$K$221</definedName>
    <definedName name="_xlnm.Print_Area" localSheetId="0">'Rekapitulace stavby'!$D$4:$AO$76,'Rekapitulace stavby'!$C$82:$AQ$105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4" l="1"/>
  <c r="K40" i="4"/>
  <c r="BA97" i="1" s="1"/>
  <c r="K39" i="4"/>
  <c r="AZ97" i="1"/>
  <c r="BI221" i="4"/>
  <c r="BH221" i="4"/>
  <c r="BG221" i="4"/>
  <c r="BF221" i="4"/>
  <c r="X221" i="4"/>
  <c r="V221" i="4"/>
  <c r="T221" i="4"/>
  <c r="P221" i="4"/>
  <c r="BI220" i="4"/>
  <c r="BH220" i="4"/>
  <c r="BG220" i="4"/>
  <c r="BF220" i="4"/>
  <c r="X220" i="4"/>
  <c r="V220" i="4"/>
  <c r="T220" i="4"/>
  <c r="P220" i="4"/>
  <c r="BI218" i="4"/>
  <c r="BH218" i="4"/>
  <c r="BG218" i="4"/>
  <c r="BF218" i="4"/>
  <c r="X218" i="4"/>
  <c r="V218" i="4"/>
  <c r="T218" i="4"/>
  <c r="P218" i="4"/>
  <c r="BI217" i="4"/>
  <c r="BH217" i="4"/>
  <c r="BG217" i="4"/>
  <c r="BF217" i="4"/>
  <c r="X217" i="4"/>
  <c r="V217" i="4"/>
  <c r="T217" i="4"/>
  <c r="P217" i="4"/>
  <c r="BI216" i="4"/>
  <c r="BH216" i="4"/>
  <c r="BG216" i="4"/>
  <c r="BF216" i="4"/>
  <c r="X216" i="4"/>
  <c r="V216" i="4"/>
  <c r="T216" i="4"/>
  <c r="P216" i="4"/>
  <c r="BI213" i="4"/>
  <c r="BH213" i="4"/>
  <c r="BG213" i="4"/>
  <c r="BF213" i="4"/>
  <c r="X213" i="4"/>
  <c r="V213" i="4"/>
  <c r="T213" i="4"/>
  <c r="P213" i="4"/>
  <c r="BI212" i="4"/>
  <c r="BH212" i="4"/>
  <c r="BG212" i="4"/>
  <c r="BF212" i="4"/>
  <c r="X212" i="4"/>
  <c r="V212" i="4"/>
  <c r="T212" i="4"/>
  <c r="P212" i="4"/>
  <c r="BI211" i="4"/>
  <c r="BH211" i="4"/>
  <c r="BG211" i="4"/>
  <c r="BF211" i="4"/>
  <c r="X211" i="4"/>
  <c r="V211" i="4"/>
  <c r="T211" i="4"/>
  <c r="P211" i="4"/>
  <c r="BI209" i="4"/>
  <c r="BH209" i="4"/>
  <c r="BG209" i="4"/>
  <c r="BF209" i="4"/>
  <c r="X209" i="4"/>
  <c r="V209" i="4"/>
  <c r="T209" i="4"/>
  <c r="P209" i="4"/>
  <c r="BI206" i="4"/>
  <c r="BH206" i="4"/>
  <c r="BG206" i="4"/>
  <c r="BF206" i="4"/>
  <c r="X206" i="4"/>
  <c r="X205" i="4"/>
  <c r="V206" i="4"/>
  <c r="V205" i="4"/>
  <c r="T206" i="4"/>
  <c r="T205" i="4"/>
  <c r="P206" i="4"/>
  <c r="BI204" i="4"/>
  <c r="BH204" i="4"/>
  <c r="BG204" i="4"/>
  <c r="BF204" i="4"/>
  <c r="X204" i="4"/>
  <c r="V204" i="4"/>
  <c r="T204" i="4"/>
  <c r="P204" i="4"/>
  <c r="BI202" i="4"/>
  <c r="BH202" i="4"/>
  <c r="BG202" i="4"/>
  <c r="BF202" i="4"/>
  <c r="X202" i="4"/>
  <c r="V202" i="4"/>
  <c r="T202" i="4"/>
  <c r="P202" i="4"/>
  <c r="BI201" i="4"/>
  <c r="BH201" i="4"/>
  <c r="BG201" i="4"/>
  <c r="BF201" i="4"/>
  <c r="X201" i="4"/>
  <c r="V201" i="4"/>
  <c r="T201" i="4"/>
  <c r="P201" i="4"/>
  <c r="BI199" i="4"/>
  <c r="BH199" i="4"/>
  <c r="BG199" i="4"/>
  <c r="BF199" i="4"/>
  <c r="X199" i="4"/>
  <c r="V199" i="4"/>
  <c r="T199" i="4"/>
  <c r="P199" i="4"/>
  <c r="BI198" i="4"/>
  <c r="BH198" i="4"/>
  <c r="BG198" i="4"/>
  <c r="BF198" i="4"/>
  <c r="X198" i="4"/>
  <c r="V198" i="4"/>
  <c r="T198" i="4"/>
  <c r="P198" i="4"/>
  <c r="BI197" i="4"/>
  <c r="BH197" i="4"/>
  <c r="BG197" i="4"/>
  <c r="BF197" i="4"/>
  <c r="X197" i="4"/>
  <c r="V197" i="4"/>
  <c r="T197" i="4"/>
  <c r="P197" i="4"/>
  <c r="BI196" i="4"/>
  <c r="BH196" i="4"/>
  <c r="BG196" i="4"/>
  <c r="BF196" i="4"/>
  <c r="X196" i="4"/>
  <c r="V196" i="4"/>
  <c r="T196" i="4"/>
  <c r="P196" i="4"/>
  <c r="BI195" i="4"/>
  <c r="BH195" i="4"/>
  <c r="BG195" i="4"/>
  <c r="BF195" i="4"/>
  <c r="X195" i="4"/>
  <c r="V195" i="4"/>
  <c r="T195" i="4"/>
  <c r="P195" i="4"/>
  <c r="BI194" i="4"/>
  <c r="BH194" i="4"/>
  <c r="BG194" i="4"/>
  <c r="BF194" i="4"/>
  <c r="X194" i="4"/>
  <c r="V194" i="4"/>
  <c r="T194" i="4"/>
  <c r="P194" i="4"/>
  <c r="BI193" i="4"/>
  <c r="BH193" i="4"/>
  <c r="BG193" i="4"/>
  <c r="BF193" i="4"/>
  <c r="X193" i="4"/>
  <c r="V193" i="4"/>
  <c r="T193" i="4"/>
  <c r="P193" i="4"/>
  <c r="BI191" i="4"/>
  <c r="BH191" i="4"/>
  <c r="BG191" i="4"/>
  <c r="BF191" i="4"/>
  <c r="X191" i="4"/>
  <c r="V191" i="4"/>
  <c r="T191" i="4"/>
  <c r="P191" i="4"/>
  <c r="BI190" i="4"/>
  <c r="BH190" i="4"/>
  <c r="BG190" i="4"/>
  <c r="BF190" i="4"/>
  <c r="X190" i="4"/>
  <c r="V190" i="4"/>
  <c r="T190" i="4"/>
  <c r="P190" i="4"/>
  <c r="BI188" i="4"/>
  <c r="BH188" i="4"/>
  <c r="BG188" i="4"/>
  <c r="BF188" i="4"/>
  <c r="X188" i="4"/>
  <c r="V188" i="4"/>
  <c r="T188" i="4"/>
  <c r="P188" i="4"/>
  <c r="BI186" i="4"/>
  <c r="BH186" i="4"/>
  <c r="BG186" i="4"/>
  <c r="BF186" i="4"/>
  <c r="X186" i="4"/>
  <c r="V186" i="4"/>
  <c r="T186" i="4"/>
  <c r="P186" i="4"/>
  <c r="BI184" i="4"/>
  <c r="BH184" i="4"/>
  <c r="BG184" i="4"/>
  <c r="BF184" i="4"/>
  <c r="X184" i="4"/>
  <c r="X183" i="4" s="1"/>
  <c r="V184" i="4"/>
  <c r="V183" i="4" s="1"/>
  <c r="T184" i="4"/>
  <c r="T183" i="4"/>
  <c r="P184" i="4"/>
  <c r="BI179" i="4"/>
  <c r="BH179" i="4"/>
  <c r="BG179" i="4"/>
  <c r="BF179" i="4"/>
  <c r="X179" i="4"/>
  <c r="V179" i="4"/>
  <c r="T179" i="4"/>
  <c r="P179" i="4"/>
  <c r="BI178" i="4"/>
  <c r="BH178" i="4"/>
  <c r="BG178" i="4"/>
  <c r="BF178" i="4"/>
  <c r="X178" i="4"/>
  <c r="V178" i="4"/>
  <c r="T178" i="4"/>
  <c r="P178" i="4"/>
  <c r="BI177" i="4"/>
  <c r="BH177" i="4"/>
  <c r="BG177" i="4"/>
  <c r="BF177" i="4"/>
  <c r="X177" i="4"/>
  <c r="V177" i="4"/>
  <c r="T177" i="4"/>
  <c r="P177" i="4"/>
  <c r="BI174" i="4"/>
  <c r="BH174" i="4"/>
  <c r="BG174" i="4"/>
  <c r="BF174" i="4"/>
  <c r="X174" i="4"/>
  <c r="V174" i="4"/>
  <c r="T174" i="4"/>
  <c r="P174" i="4"/>
  <c r="BI173" i="4"/>
  <c r="BH173" i="4"/>
  <c r="BG173" i="4"/>
  <c r="BF173" i="4"/>
  <c r="X173" i="4"/>
  <c r="V173" i="4"/>
  <c r="T173" i="4"/>
  <c r="P173" i="4"/>
  <c r="BI172" i="4"/>
  <c r="BH172" i="4"/>
  <c r="BG172" i="4"/>
  <c r="BF172" i="4"/>
  <c r="X172" i="4"/>
  <c r="V172" i="4"/>
  <c r="T172" i="4"/>
  <c r="P172" i="4"/>
  <c r="BI171" i="4"/>
  <c r="BH171" i="4"/>
  <c r="BG171" i="4"/>
  <c r="BF171" i="4"/>
  <c r="X171" i="4"/>
  <c r="V171" i="4"/>
  <c r="T171" i="4"/>
  <c r="P171" i="4"/>
  <c r="BI168" i="4"/>
  <c r="BH168" i="4"/>
  <c r="BG168" i="4"/>
  <c r="BF168" i="4"/>
  <c r="X168" i="4"/>
  <c r="X167" i="4" s="1"/>
  <c r="V168" i="4"/>
  <c r="V167" i="4"/>
  <c r="T168" i="4"/>
  <c r="T167" i="4"/>
  <c r="P168" i="4"/>
  <c r="BI166" i="4"/>
  <c r="BH166" i="4"/>
  <c r="BG166" i="4"/>
  <c r="BF166" i="4"/>
  <c r="X166" i="4"/>
  <c r="X165" i="4" s="1"/>
  <c r="V166" i="4"/>
  <c r="V165" i="4" s="1"/>
  <c r="T166" i="4"/>
  <c r="T165" i="4" s="1"/>
  <c r="P166" i="4"/>
  <c r="BI163" i="4"/>
  <c r="BH163" i="4"/>
  <c r="BG163" i="4"/>
  <c r="BF163" i="4"/>
  <c r="X163" i="4"/>
  <c r="V163" i="4"/>
  <c r="T163" i="4"/>
  <c r="P163" i="4"/>
  <c r="BI162" i="4"/>
  <c r="BH162" i="4"/>
  <c r="BG162" i="4"/>
  <c r="BF162" i="4"/>
  <c r="X162" i="4"/>
  <c r="V162" i="4"/>
  <c r="T162" i="4"/>
  <c r="P162" i="4"/>
  <c r="BI161" i="4"/>
  <c r="BH161" i="4"/>
  <c r="BG161" i="4"/>
  <c r="BF161" i="4"/>
  <c r="X161" i="4"/>
  <c r="V161" i="4"/>
  <c r="T161" i="4"/>
  <c r="P161" i="4"/>
  <c r="BI160" i="4"/>
  <c r="BH160" i="4"/>
  <c r="BG160" i="4"/>
  <c r="BF160" i="4"/>
  <c r="X160" i="4"/>
  <c r="V160" i="4"/>
  <c r="T160" i="4"/>
  <c r="P160" i="4"/>
  <c r="BI159" i="4"/>
  <c r="BH159" i="4"/>
  <c r="BG159" i="4"/>
  <c r="BF159" i="4"/>
  <c r="X159" i="4"/>
  <c r="V159" i="4"/>
  <c r="T159" i="4"/>
  <c r="P159" i="4"/>
  <c r="BI157" i="4"/>
  <c r="BH157" i="4"/>
  <c r="BG157" i="4"/>
  <c r="BF157" i="4"/>
  <c r="X157" i="4"/>
  <c r="V157" i="4"/>
  <c r="T157" i="4"/>
  <c r="P157" i="4"/>
  <c r="BI155" i="4"/>
  <c r="BH155" i="4"/>
  <c r="BG155" i="4"/>
  <c r="BF155" i="4"/>
  <c r="X155" i="4"/>
  <c r="V155" i="4"/>
  <c r="T155" i="4"/>
  <c r="P155" i="4"/>
  <c r="BI153" i="4"/>
  <c r="BH153" i="4"/>
  <c r="BG153" i="4"/>
  <c r="BF153" i="4"/>
  <c r="X153" i="4"/>
  <c r="V153" i="4"/>
  <c r="T153" i="4"/>
  <c r="P153" i="4"/>
  <c r="BI152" i="4"/>
  <c r="BH152" i="4"/>
  <c r="BG152" i="4"/>
  <c r="BF152" i="4"/>
  <c r="X152" i="4"/>
  <c r="V152" i="4"/>
  <c r="T152" i="4"/>
  <c r="P152" i="4"/>
  <c r="BI151" i="4"/>
  <c r="BH151" i="4"/>
  <c r="BG151" i="4"/>
  <c r="BF151" i="4"/>
  <c r="X151" i="4"/>
  <c r="V151" i="4"/>
  <c r="T151" i="4"/>
  <c r="P151" i="4"/>
  <c r="BI149" i="4"/>
  <c r="BH149" i="4"/>
  <c r="BG149" i="4"/>
  <c r="BF149" i="4"/>
  <c r="X149" i="4"/>
  <c r="V149" i="4"/>
  <c r="T149" i="4"/>
  <c r="P149" i="4"/>
  <c r="BI147" i="4"/>
  <c r="BH147" i="4"/>
  <c r="BG147" i="4"/>
  <c r="BF147" i="4"/>
  <c r="X147" i="4"/>
  <c r="V147" i="4"/>
  <c r="T147" i="4"/>
  <c r="P147" i="4"/>
  <c r="BI145" i="4"/>
  <c r="BH145" i="4"/>
  <c r="BG145" i="4"/>
  <c r="BF145" i="4"/>
  <c r="X145" i="4"/>
  <c r="V145" i="4"/>
  <c r="T145" i="4"/>
  <c r="P145" i="4"/>
  <c r="BI144" i="4"/>
  <c r="BH144" i="4"/>
  <c r="BG144" i="4"/>
  <c r="BF144" i="4"/>
  <c r="X144" i="4"/>
  <c r="V144" i="4"/>
  <c r="T144" i="4"/>
  <c r="P144" i="4"/>
  <c r="BI143" i="4"/>
  <c r="BH143" i="4"/>
  <c r="BG143" i="4"/>
  <c r="BF143" i="4"/>
  <c r="X143" i="4"/>
  <c r="V143" i="4"/>
  <c r="T143" i="4"/>
  <c r="P143" i="4"/>
  <c r="BI142" i="4"/>
  <c r="BH142" i="4"/>
  <c r="BG142" i="4"/>
  <c r="BF142" i="4"/>
  <c r="X142" i="4"/>
  <c r="V142" i="4"/>
  <c r="T142" i="4"/>
  <c r="P142" i="4"/>
  <c r="J136" i="4"/>
  <c r="J135" i="4"/>
  <c r="F135" i="4"/>
  <c r="F133" i="4"/>
  <c r="E131" i="4"/>
  <c r="BI118" i="4"/>
  <c r="BH118" i="4"/>
  <c r="BG118" i="4"/>
  <c r="BF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J92" i="4"/>
  <c r="J91" i="4"/>
  <c r="F91" i="4"/>
  <c r="F89" i="4"/>
  <c r="E87" i="4"/>
  <c r="J18" i="4"/>
  <c r="E18" i="4"/>
  <c r="F92" i="4" s="1"/>
  <c r="J17" i="4"/>
  <c r="J12" i="4"/>
  <c r="J89" i="4"/>
  <c r="E7" i="4"/>
  <c r="E129" i="4"/>
  <c r="K1039" i="3"/>
  <c r="K41" i="3"/>
  <c r="K40" i="3"/>
  <c r="BA96" i="1"/>
  <c r="K39" i="3"/>
  <c r="AZ96" i="1"/>
  <c r="BI1063" i="3"/>
  <c r="BH1063" i="3"/>
  <c r="BG1063" i="3"/>
  <c r="BF1063" i="3"/>
  <c r="X1063" i="3"/>
  <c r="X1062" i="3"/>
  <c r="V1063" i="3"/>
  <c r="V1062" i="3"/>
  <c r="T1063" i="3"/>
  <c r="T1062" i="3"/>
  <c r="P1063" i="3"/>
  <c r="BI1061" i="3"/>
  <c r="BH1061" i="3"/>
  <c r="BG1061" i="3"/>
  <c r="BF1061" i="3"/>
  <c r="X1061" i="3"/>
  <c r="V1061" i="3"/>
  <c r="T1061" i="3"/>
  <c r="P1061" i="3"/>
  <c r="BI1060" i="3"/>
  <c r="BH1060" i="3"/>
  <c r="BG1060" i="3"/>
  <c r="BF1060" i="3"/>
  <c r="X1060" i="3"/>
  <c r="V1060" i="3"/>
  <c r="T1060" i="3"/>
  <c r="P1060" i="3"/>
  <c r="BI1058" i="3"/>
  <c r="BH1058" i="3"/>
  <c r="BG1058" i="3"/>
  <c r="BF1058" i="3"/>
  <c r="X1058" i="3"/>
  <c r="V1058" i="3"/>
  <c r="T1058" i="3"/>
  <c r="P1058" i="3"/>
  <c r="BI1057" i="3"/>
  <c r="BH1057" i="3"/>
  <c r="BG1057" i="3"/>
  <c r="BF1057" i="3"/>
  <c r="X1057" i="3"/>
  <c r="V1057" i="3"/>
  <c r="T1057" i="3"/>
  <c r="P1057" i="3"/>
  <c r="BI1056" i="3"/>
  <c r="BH1056" i="3"/>
  <c r="BG1056" i="3"/>
  <c r="BF1056" i="3"/>
  <c r="X1056" i="3"/>
  <c r="V1056" i="3"/>
  <c r="T1056" i="3"/>
  <c r="P1056" i="3"/>
  <c r="BI1055" i="3"/>
  <c r="BH1055" i="3"/>
  <c r="BG1055" i="3"/>
  <c r="BF1055" i="3"/>
  <c r="X1055" i="3"/>
  <c r="V1055" i="3"/>
  <c r="T1055" i="3"/>
  <c r="P1055" i="3"/>
  <c r="BI1053" i="3"/>
  <c r="BH1053" i="3"/>
  <c r="BG1053" i="3"/>
  <c r="BF1053" i="3"/>
  <c r="X1053" i="3"/>
  <c r="V1053" i="3"/>
  <c r="T1053" i="3"/>
  <c r="P1053" i="3"/>
  <c r="BI1052" i="3"/>
  <c r="BH1052" i="3"/>
  <c r="BG1052" i="3"/>
  <c r="BF1052" i="3"/>
  <c r="X1052" i="3"/>
  <c r="V1052" i="3"/>
  <c r="T1052" i="3"/>
  <c r="P1052" i="3"/>
  <c r="BI1051" i="3"/>
  <c r="BH1051" i="3"/>
  <c r="BG1051" i="3"/>
  <c r="BF1051" i="3"/>
  <c r="X1051" i="3"/>
  <c r="V1051" i="3"/>
  <c r="T1051" i="3"/>
  <c r="P1051" i="3"/>
  <c r="BI1050" i="3"/>
  <c r="BH1050" i="3"/>
  <c r="BG1050" i="3"/>
  <c r="BF1050" i="3"/>
  <c r="X1050" i="3"/>
  <c r="V1050" i="3"/>
  <c r="T1050" i="3"/>
  <c r="P1050" i="3"/>
  <c r="BI1049" i="3"/>
  <c r="BH1049" i="3"/>
  <c r="BG1049" i="3"/>
  <c r="BF1049" i="3"/>
  <c r="X1049" i="3"/>
  <c r="V1049" i="3"/>
  <c r="T1049" i="3"/>
  <c r="P1049" i="3"/>
  <c r="BI1048" i="3"/>
  <c r="BH1048" i="3"/>
  <c r="BG1048" i="3"/>
  <c r="BF1048" i="3"/>
  <c r="X1048" i="3"/>
  <c r="V1048" i="3"/>
  <c r="T1048" i="3"/>
  <c r="P1048" i="3"/>
  <c r="BI1047" i="3"/>
  <c r="BH1047" i="3"/>
  <c r="BG1047" i="3"/>
  <c r="BF1047" i="3"/>
  <c r="X1047" i="3"/>
  <c r="V1047" i="3"/>
  <c r="T1047" i="3"/>
  <c r="P1047" i="3"/>
  <c r="BI1046" i="3"/>
  <c r="BH1046" i="3"/>
  <c r="BG1046" i="3"/>
  <c r="BF1046" i="3"/>
  <c r="X1046" i="3"/>
  <c r="V1046" i="3"/>
  <c r="T1046" i="3"/>
  <c r="P1046" i="3"/>
  <c r="BI1043" i="3"/>
  <c r="BH1043" i="3"/>
  <c r="BG1043" i="3"/>
  <c r="BF1043" i="3"/>
  <c r="X1043" i="3"/>
  <c r="V1043" i="3"/>
  <c r="T1043" i="3"/>
  <c r="P1043" i="3"/>
  <c r="BI1042" i="3"/>
  <c r="BH1042" i="3"/>
  <c r="BG1042" i="3"/>
  <c r="BF1042" i="3"/>
  <c r="X1042" i="3"/>
  <c r="V1042" i="3"/>
  <c r="T1042" i="3"/>
  <c r="P1042" i="3"/>
  <c r="BI1041" i="3"/>
  <c r="BH1041" i="3"/>
  <c r="BG1041" i="3"/>
  <c r="BF1041" i="3"/>
  <c r="X1041" i="3"/>
  <c r="V1041" i="3"/>
  <c r="T1041" i="3"/>
  <c r="P1041" i="3"/>
  <c r="K134" i="3"/>
  <c r="J134" i="3"/>
  <c r="I134" i="3"/>
  <c r="BI1037" i="3"/>
  <c r="BH1037" i="3"/>
  <c r="BG1037" i="3"/>
  <c r="BF1037" i="3"/>
  <c r="X1037" i="3"/>
  <c r="V1037" i="3"/>
  <c r="T1037" i="3"/>
  <c r="P1037" i="3"/>
  <c r="BK1037" i="3" s="1"/>
  <c r="BI1036" i="3"/>
  <c r="BH1036" i="3"/>
  <c r="BG1036" i="3"/>
  <c r="BF1036" i="3"/>
  <c r="X1036" i="3"/>
  <c r="V1036" i="3"/>
  <c r="T1036" i="3"/>
  <c r="P1036" i="3"/>
  <c r="K1036" i="3" s="1"/>
  <c r="BE1036" i="3" s="1"/>
  <c r="BI1035" i="3"/>
  <c r="BH1035" i="3"/>
  <c r="BG1035" i="3"/>
  <c r="BF1035" i="3"/>
  <c r="X1035" i="3"/>
  <c r="V1035" i="3"/>
  <c r="T1035" i="3"/>
  <c r="P1035" i="3"/>
  <c r="BI1027" i="3"/>
  <c r="BH1027" i="3"/>
  <c r="BG1027" i="3"/>
  <c r="BF1027" i="3"/>
  <c r="X1027" i="3"/>
  <c r="V1027" i="3"/>
  <c r="T1027" i="3"/>
  <c r="P1027" i="3"/>
  <c r="K1027" i="3" s="1"/>
  <c r="BE1027" i="3" s="1"/>
  <c r="BI1026" i="3"/>
  <c r="BH1026" i="3"/>
  <c r="BG1026" i="3"/>
  <c r="BF1026" i="3"/>
  <c r="X1026" i="3"/>
  <c r="V1026" i="3"/>
  <c r="T1026" i="3"/>
  <c r="P1026" i="3"/>
  <c r="BK1026" i="3" s="1"/>
  <c r="BI1025" i="3"/>
  <c r="BH1025" i="3"/>
  <c r="BG1025" i="3"/>
  <c r="BF1025" i="3"/>
  <c r="X1025" i="3"/>
  <c r="V1025" i="3"/>
  <c r="T1025" i="3"/>
  <c r="P1025" i="3"/>
  <c r="BI1024" i="3"/>
  <c r="BH1024" i="3"/>
  <c r="BG1024" i="3"/>
  <c r="BF1024" i="3"/>
  <c r="X1024" i="3"/>
  <c r="V1024" i="3"/>
  <c r="T1024" i="3"/>
  <c r="P1024" i="3"/>
  <c r="BK1024" i="3" s="1"/>
  <c r="BI1023" i="3"/>
  <c r="BH1023" i="3"/>
  <c r="BG1023" i="3"/>
  <c r="BF1023" i="3"/>
  <c r="X1023" i="3"/>
  <c r="V1023" i="3"/>
  <c r="T1023" i="3"/>
  <c r="P1023" i="3"/>
  <c r="BI1022" i="3"/>
  <c r="BH1022" i="3"/>
  <c r="BG1022" i="3"/>
  <c r="BF1022" i="3"/>
  <c r="X1022" i="3"/>
  <c r="V1022" i="3"/>
  <c r="T1022" i="3"/>
  <c r="P1022" i="3"/>
  <c r="BK1022" i="3" s="1"/>
  <c r="BI1021" i="3"/>
  <c r="BH1021" i="3"/>
  <c r="BG1021" i="3"/>
  <c r="BF1021" i="3"/>
  <c r="X1021" i="3"/>
  <c r="V1021" i="3"/>
  <c r="T1021" i="3"/>
  <c r="P1021" i="3"/>
  <c r="BK1021" i="3" s="1"/>
  <c r="BI1020" i="3"/>
  <c r="BH1020" i="3"/>
  <c r="BG1020" i="3"/>
  <c r="BF1020" i="3"/>
  <c r="X1020" i="3"/>
  <c r="V1020" i="3"/>
  <c r="T1020" i="3"/>
  <c r="P1020" i="3"/>
  <c r="K1020" i="3" s="1"/>
  <c r="BE1020" i="3" s="1"/>
  <c r="BI1019" i="3"/>
  <c r="BH1019" i="3"/>
  <c r="BG1019" i="3"/>
  <c r="BF1019" i="3"/>
  <c r="X1019" i="3"/>
  <c r="V1019" i="3"/>
  <c r="T1019" i="3"/>
  <c r="P1019" i="3"/>
  <c r="BK1019" i="3" s="1"/>
  <c r="BI1018" i="3"/>
  <c r="BH1018" i="3"/>
  <c r="BG1018" i="3"/>
  <c r="BF1018" i="3"/>
  <c r="X1018" i="3"/>
  <c r="V1018" i="3"/>
  <c r="T1018" i="3"/>
  <c r="P1018" i="3"/>
  <c r="K1018" i="3" s="1"/>
  <c r="BE1018" i="3" s="1"/>
  <c r="BI1016" i="3"/>
  <c r="BH1016" i="3"/>
  <c r="BG1016" i="3"/>
  <c r="BF1016" i="3"/>
  <c r="X1016" i="3"/>
  <c r="V1016" i="3"/>
  <c r="T1016" i="3"/>
  <c r="P1016" i="3"/>
  <c r="BK1016" i="3" s="1"/>
  <c r="BI1015" i="3"/>
  <c r="BH1015" i="3"/>
  <c r="BG1015" i="3"/>
  <c r="BF1015" i="3"/>
  <c r="X1015" i="3"/>
  <c r="V1015" i="3"/>
  <c r="T1015" i="3"/>
  <c r="P1015" i="3"/>
  <c r="BK1015" i="3" s="1"/>
  <c r="BI1014" i="3"/>
  <c r="BH1014" i="3"/>
  <c r="BG1014" i="3"/>
  <c r="BF1014" i="3"/>
  <c r="X1014" i="3"/>
  <c r="V1014" i="3"/>
  <c r="T1014" i="3"/>
  <c r="P1014" i="3"/>
  <c r="BK1014" i="3" s="1"/>
  <c r="BI1013" i="3"/>
  <c r="BH1013" i="3"/>
  <c r="BG1013" i="3"/>
  <c r="BF1013" i="3"/>
  <c r="X1013" i="3"/>
  <c r="V1013" i="3"/>
  <c r="T1013" i="3"/>
  <c r="P1013" i="3"/>
  <c r="BK1013" i="3" s="1"/>
  <c r="BI1012" i="3"/>
  <c r="BH1012" i="3"/>
  <c r="BG1012" i="3"/>
  <c r="BF1012" i="3"/>
  <c r="X1012" i="3"/>
  <c r="V1012" i="3"/>
  <c r="T1012" i="3"/>
  <c r="P1012" i="3"/>
  <c r="K1012" i="3" s="1"/>
  <c r="BE1012" i="3" s="1"/>
  <c r="BI1011" i="3"/>
  <c r="BH1011" i="3"/>
  <c r="BG1011" i="3"/>
  <c r="BF1011" i="3"/>
  <c r="X1011" i="3"/>
  <c r="V1011" i="3"/>
  <c r="T1011" i="3"/>
  <c r="P1011" i="3"/>
  <c r="BK1011" i="3" s="1"/>
  <c r="BI1010" i="3"/>
  <c r="BH1010" i="3"/>
  <c r="BG1010" i="3"/>
  <c r="BF1010" i="3"/>
  <c r="X1010" i="3"/>
  <c r="V1010" i="3"/>
  <c r="T1010" i="3"/>
  <c r="P1010" i="3"/>
  <c r="BI1008" i="3"/>
  <c r="BH1008" i="3"/>
  <c r="BG1008" i="3"/>
  <c r="BF1008" i="3"/>
  <c r="X1008" i="3"/>
  <c r="V1008" i="3"/>
  <c r="T1008" i="3"/>
  <c r="P1008" i="3"/>
  <c r="K1008" i="3" s="1"/>
  <c r="BE1008" i="3" s="1"/>
  <c r="BI1006" i="3"/>
  <c r="BH1006" i="3"/>
  <c r="BG1006" i="3"/>
  <c r="BF1006" i="3"/>
  <c r="X1006" i="3"/>
  <c r="V1006" i="3"/>
  <c r="T1006" i="3"/>
  <c r="P1006" i="3"/>
  <c r="BK1006" i="3" s="1"/>
  <c r="BI1004" i="3"/>
  <c r="BH1004" i="3"/>
  <c r="BG1004" i="3"/>
  <c r="BF1004" i="3"/>
  <c r="X1004" i="3"/>
  <c r="V1004" i="3"/>
  <c r="T1004" i="3"/>
  <c r="P1004" i="3"/>
  <c r="K1004" i="3" s="1"/>
  <c r="BE1004" i="3" s="1"/>
  <c r="BI1003" i="3"/>
  <c r="BH1003" i="3"/>
  <c r="BG1003" i="3"/>
  <c r="BF1003" i="3"/>
  <c r="X1003" i="3"/>
  <c r="V1003" i="3"/>
  <c r="T1003" i="3"/>
  <c r="P1003" i="3"/>
  <c r="K1003" i="3" s="1"/>
  <c r="BE1003" i="3" s="1"/>
  <c r="BI1001" i="3"/>
  <c r="BH1001" i="3"/>
  <c r="BG1001" i="3"/>
  <c r="BF1001" i="3"/>
  <c r="X1001" i="3"/>
  <c r="V1001" i="3"/>
  <c r="T1001" i="3"/>
  <c r="P1001" i="3"/>
  <c r="BI997" i="3"/>
  <c r="BH997" i="3"/>
  <c r="BG997" i="3"/>
  <c r="BF997" i="3"/>
  <c r="X997" i="3"/>
  <c r="V997" i="3"/>
  <c r="T997" i="3"/>
  <c r="P997" i="3"/>
  <c r="K997" i="3" s="1"/>
  <c r="BE997" i="3" s="1"/>
  <c r="BI988" i="3"/>
  <c r="BH988" i="3"/>
  <c r="BG988" i="3"/>
  <c r="BF988" i="3"/>
  <c r="X988" i="3"/>
  <c r="V988" i="3"/>
  <c r="T988" i="3"/>
  <c r="P988" i="3"/>
  <c r="BK988" i="3" s="1"/>
  <c r="BI987" i="3"/>
  <c r="BH987" i="3"/>
  <c r="BG987" i="3"/>
  <c r="BF987" i="3"/>
  <c r="X987" i="3"/>
  <c r="V987" i="3"/>
  <c r="T987" i="3"/>
  <c r="P987" i="3"/>
  <c r="K987" i="3" s="1"/>
  <c r="BE987" i="3" s="1"/>
  <c r="BI985" i="3"/>
  <c r="BH985" i="3"/>
  <c r="BG985" i="3"/>
  <c r="BF985" i="3"/>
  <c r="X985" i="3"/>
  <c r="V985" i="3"/>
  <c r="T985" i="3"/>
  <c r="P985" i="3"/>
  <c r="BK985" i="3" s="1"/>
  <c r="BI984" i="3"/>
  <c r="BH984" i="3"/>
  <c r="BG984" i="3"/>
  <c r="BF984" i="3"/>
  <c r="X984" i="3"/>
  <c r="V984" i="3"/>
  <c r="T984" i="3"/>
  <c r="P984" i="3"/>
  <c r="BK984" i="3" s="1"/>
  <c r="BI982" i="3"/>
  <c r="BH982" i="3"/>
  <c r="BG982" i="3"/>
  <c r="BF982" i="3"/>
  <c r="X982" i="3"/>
  <c r="V982" i="3"/>
  <c r="T982" i="3"/>
  <c r="P982" i="3"/>
  <c r="K982" i="3" s="1"/>
  <c r="BE982" i="3" s="1"/>
  <c r="BI980" i="3"/>
  <c r="BH980" i="3"/>
  <c r="BG980" i="3"/>
  <c r="BF980" i="3"/>
  <c r="X980" i="3"/>
  <c r="V980" i="3"/>
  <c r="T980" i="3"/>
  <c r="P980" i="3"/>
  <c r="BK980" i="3" s="1"/>
  <c r="BI978" i="3"/>
  <c r="BH978" i="3"/>
  <c r="BG978" i="3"/>
  <c r="BF978" i="3"/>
  <c r="X978" i="3"/>
  <c r="V978" i="3"/>
  <c r="T978" i="3"/>
  <c r="P978" i="3"/>
  <c r="BI977" i="3"/>
  <c r="BH977" i="3"/>
  <c r="BG977" i="3"/>
  <c r="BF977" i="3"/>
  <c r="X977" i="3"/>
  <c r="V977" i="3"/>
  <c r="T977" i="3"/>
  <c r="P977" i="3"/>
  <c r="K977" i="3" s="1"/>
  <c r="BE977" i="3" s="1"/>
  <c r="BI975" i="3"/>
  <c r="BH975" i="3"/>
  <c r="BG975" i="3"/>
  <c r="BF975" i="3"/>
  <c r="X975" i="3"/>
  <c r="V975" i="3"/>
  <c r="T975" i="3"/>
  <c r="P975" i="3"/>
  <c r="K975" i="3" s="1"/>
  <c r="BE975" i="3" s="1"/>
  <c r="BI974" i="3"/>
  <c r="BH974" i="3"/>
  <c r="BG974" i="3"/>
  <c r="BF974" i="3"/>
  <c r="X974" i="3"/>
  <c r="V974" i="3"/>
  <c r="T974" i="3"/>
  <c r="P974" i="3"/>
  <c r="BK974" i="3" s="1"/>
  <c r="BI972" i="3"/>
  <c r="BH972" i="3"/>
  <c r="BG972" i="3"/>
  <c r="BF972" i="3"/>
  <c r="X972" i="3"/>
  <c r="X971" i="3"/>
  <c r="V972" i="3"/>
  <c r="V971" i="3"/>
  <c r="T972" i="3"/>
  <c r="T971" i="3"/>
  <c r="P972" i="3"/>
  <c r="BI970" i="3"/>
  <c r="BH970" i="3"/>
  <c r="BG970" i="3"/>
  <c r="BF970" i="3"/>
  <c r="X970" i="3"/>
  <c r="V970" i="3"/>
  <c r="T970" i="3"/>
  <c r="P970" i="3"/>
  <c r="BI969" i="3"/>
  <c r="BH969" i="3"/>
  <c r="BG969" i="3"/>
  <c r="BF969" i="3"/>
  <c r="X969" i="3"/>
  <c r="V969" i="3"/>
  <c r="T969" i="3"/>
  <c r="P969" i="3"/>
  <c r="BI967" i="3"/>
  <c r="BH967" i="3"/>
  <c r="BG967" i="3"/>
  <c r="BF967" i="3"/>
  <c r="X967" i="3"/>
  <c r="V967" i="3"/>
  <c r="T967" i="3"/>
  <c r="P967" i="3"/>
  <c r="BI966" i="3"/>
  <c r="BH966" i="3"/>
  <c r="BG966" i="3"/>
  <c r="BF966" i="3"/>
  <c r="X966" i="3"/>
  <c r="V966" i="3"/>
  <c r="T966" i="3"/>
  <c r="P966" i="3"/>
  <c r="BI964" i="3"/>
  <c r="BH964" i="3"/>
  <c r="BG964" i="3"/>
  <c r="BF964" i="3"/>
  <c r="X964" i="3"/>
  <c r="V964" i="3"/>
  <c r="T964" i="3"/>
  <c r="P964" i="3"/>
  <c r="BI963" i="3"/>
  <c r="BH963" i="3"/>
  <c r="BG963" i="3"/>
  <c r="BF963" i="3"/>
  <c r="X963" i="3"/>
  <c r="V963" i="3"/>
  <c r="T963" i="3"/>
  <c r="P963" i="3"/>
  <c r="BI962" i="3"/>
  <c r="BH962" i="3"/>
  <c r="BG962" i="3"/>
  <c r="BF962" i="3"/>
  <c r="X962" i="3"/>
  <c r="V962" i="3"/>
  <c r="T962" i="3"/>
  <c r="P962" i="3"/>
  <c r="BI960" i="3"/>
  <c r="BH960" i="3"/>
  <c r="BG960" i="3"/>
  <c r="BF960" i="3"/>
  <c r="X960" i="3"/>
  <c r="V960" i="3"/>
  <c r="T960" i="3"/>
  <c r="P960" i="3"/>
  <c r="BI958" i="3"/>
  <c r="BH958" i="3"/>
  <c r="BG958" i="3"/>
  <c r="BF958" i="3"/>
  <c r="X958" i="3"/>
  <c r="V958" i="3"/>
  <c r="T958" i="3"/>
  <c r="P958" i="3"/>
  <c r="BI957" i="3"/>
  <c r="BH957" i="3"/>
  <c r="BG957" i="3"/>
  <c r="BF957" i="3"/>
  <c r="X957" i="3"/>
  <c r="V957" i="3"/>
  <c r="T957" i="3"/>
  <c r="P957" i="3"/>
  <c r="BI956" i="3"/>
  <c r="BH956" i="3"/>
  <c r="BG956" i="3"/>
  <c r="BF956" i="3"/>
  <c r="X956" i="3"/>
  <c r="V956" i="3"/>
  <c r="T956" i="3"/>
  <c r="P956" i="3"/>
  <c r="BI955" i="3"/>
  <c r="BH955" i="3"/>
  <c r="BG955" i="3"/>
  <c r="BF955" i="3"/>
  <c r="X955" i="3"/>
  <c r="V955" i="3"/>
  <c r="T955" i="3"/>
  <c r="P955" i="3"/>
  <c r="BI954" i="3"/>
  <c r="BH954" i="3"/>
  <c r="BG954" i="3"/>
  <c r="BF954" i="3"/>
  <c r="X954" i="3"/>
  <c r="V954" i="3"/>
  <c r="T954" i="3"/>
  <c r="P954" i="3"/>
  <c r="BI953" i="3"/>
  <c r="BH953" i="3"/>
  <c r="BG953" i="3"/>
  <c r="BF953" i="3"/>
  <c r="X953" i="3"/>
  <c r="V953" i="3"/>
  <c r="T953" i="3"/>
  <c r="P953" i="3"/>
  <c r="BI952" i="3"/>
  <c r="BH952" i="3"/>
  <c r="BG952" i="3"/>
  <c r="BF952" i="3"/>
  <c r="X952" i="3"/>
  <c r="V952" i="3"/>
  <c r="T952" i="3"/>
  <c r="P952" i="3"/>
  <c r="BI951" i="3"/>
  <c r="BH951" i="3"/>
  <c r="BG951" i="3"/>
  <c r="BF951" i="3"/>
  <c r="X951" i="3"/>
  <c r="V951" i="3"/>
  <c r="T951" i="3"/>
  <c r="P951" i="3"/>
  <c r="BI950" i="3"/>
  <c r="BH950" i="3"/>
  <c r="BG950" i="3"/>
  <c r="BF950" i="3"/>
  <c r="X950" i="3"/>
  <c r="V950" i="3"/>
  <c r="T950" i="3"/>
  <c r="P950" i="3"/>
  <c r="BI949" i="3"/>
  <c r="BH949" i="3"/>
  <c r="BG949" i="3"/>
  <c r="BF949" i="3"/>
  <c r="X949" i="3"/>
  <c r="V949" i="3"/>
  <c r="T949" i="3"/>
  <c r="P949" i="3"/>
  <c r="BI948" i="3"/>
  <c r="BH948" i="3"/>
  <c r="BG948" i="3"/>
  <c r="BF948" i="3"/>
  <c r="X948" i="3"/>
  <c r="V948" i="3"/>
  <c r="T948" i="3"/>
  <c r="P948" i="3"/>
  <c r="BI947" i="3"/>
  <c r="BH947" i="3"/>
  <c r="BG947" i="3"/>
  <c r="BF947" i="3"/>
  <c r="X947" i="3"/>
  <c r="V947" i="3"/>
  <c r="T947" i="3"/>
  <c r="P947" i="3"/>
  <c r="BI945" i="3"/>
  <c r="BH945" i="3"/>
  <c r="BG945" i="3"/>
  <c r="BF945" i="3"/>
  <c r="X945" i="3"/>
  <c r="V945" i="3"/>
  <c r="T945" i="3"/>
  <c r="P945" i="3"/>
  <c r="BI944" i="3"/>
  <c r="BH944" i="3"/>
  <c r="BG944" i="3"/>
  <c r="BF944" i="3"/>
  <c r="X944" i="3"/>
  <c r="V944" i="3"/>
  <c r="T944" i="3"/>
  <c r="P944" i="3"/>
  <c r="BI943" i="3"/>
  <c r="BH943" i="3"/>
  <c r="BG943" i="3"/>
  <c r="BF943" i="3"/>
  <c r="X943" i="3"/>
  <c r="V943" i="3"/>
  <c r="T943" i="3"/>
  <c r="P943" i="3"/>
  <c r="BI942" i="3"/>
  <c r="BH942" i="3"/>
  <c r="BG942" i="3"/>
  <c r="BF942" i="3"/>
  <c r="X942" i="3"/>
  <c r="V942" i="3"/>
  <c r="T942" i="3"/>
  <c r="P942" i="3"/>
  <c r="BI941" i="3"/>
  <c r="BH941" i="3"/>
  <c r="BG941" i="3"/>
  <c r="BF941" i="3"/>
  <c r="X941" i="3"/>
  <c r="V941" i="3"/>
  <c r="T941" i="3"/>
  <c r="P941" i="3"/>
  <c r="BI940" i="3"/>
  <c r="BH940" i="3"/>
  <c r="BG940" i="3"/>
  <c r="BF940" i="3"/>
  <c r="X940" i="3"/>
  <c r="V940" i="3"/>
  <c r="T940" i="3"/>
  <c r="P940" i="3"/>
  <c r="BI939" i="3"/>
  <c r="BH939" i="3"/>
  <c r="BG939" i="3"/>
  <c r="BF939" i="3"/>
  <c r="X939" i="3"/>
  <c r="V939" i="3"/>
  <c r="T939" i="3"/>
  <c r="P939" i="3"/>
  <c r="BI938" i="3"/>
  <c r="BH938" i="3"/>
  <c r="BG938" i="3"/>
  <c r="BF938" i="3"/>
  <c r="X938" i="3"/>
  <c r="V938" i="3"/>
  <c r="T938" i="3"/>
  <c r="P938" i="3"/>
  <c r="BI937" i="3"/>
  <c r="BH937" i="3"/>
  <c r="BG937" i="3"/>
  <c r="BF937" i="3"/>
  <c r="X937" i="3"/>
  <c r="V937" i="3"/>
  <c r="T937" i="3"/>
  <c r="P937" i="3"/>
  <c r="BI935" i="3"/>
  <c r="BH935" i="3"/>
  <c r="BG935" i="3"/>
  <c r="BF935" i="3"/>
  <c r="X935" i="3"/>
  <c r="V935" i="3"/>
  <c r="T935" i="3"/>
  <c r="P935" i="3"/>
  <c r="BI934" i="3"/>
  <c r="BH934" i="3"/>
  <c r="BG934" i="3"/>
  <c r="BF934" i="3"/>
  <c r="X934" i="3"/>
  <c r="V934" i="3"/>
  <c r="T934" i="3"/>
  <c r="P934" i="3"/>
  <c r="BI933" i="3"/>
  <c r="BH933" i="3"/>
  <c r="BG933" i="3"/>
  <c r="BF933" i="3"/>
  <c r="X933" i="3"/>
  <c r="V933" i="3"/>
  <c r="T933" i="3"/>
  <c r="P933" i="3"/>
  <c r="BI932" i="3"/>
  <c r="BH932" i="3"/>
  <c r="BG932" i="3"/>
  <c r="BF932" i="3"/>
  <c r="X932" i="3"/>
  <c r="V932" i="3"/>
  <c r="T932" i="3"/>
  <c r="P932" i="3"/>
  <c r="BI931" i="3"/>
  <c r="BH931" i="3"/>
  <c r="BG931" i="3"/>
  <c r="BF931" i="3"/>
  <c r="X931" i="3"/>
  <c r="V931" i="3"/>
  <c r="T931" i="3"/>
  <c r="P931" i="3"/>
  <c r="BI930" i="3"/>
  <c r="BH930" i="3"/>
  <c r="BG930" i="3"/>
  <c r="BF930" i="3"/>
  <c r="X930" i="3"/>
  <c r="V930" i="3"/>
  <c r="T930" i="3"/>
  <c r="P930" i="3"/>
  <c r="BI928" i="3"/>
  <c r="BH928" i="3"/>
  <c r="BG928" i="3"/>
  <c r="BF928" i="3"/>
  <c r="X928" i="3"/>
  <c r="V928" i="3"/>
  <c r="T928" i="3"/>
  <c r="P928" i="3"/>
  <c r="BI927" i="3"/>
  <c r="BH927" i="3"/>
  <c r="BG927" i="3"/>
  <c r="BF927" i="3"/>
  <c r="X927" i="3"/>
  <c r="V927" i="3"/>
  <c r="T927" i="3"/>
  <c r="P927" i="3"/>
  <c r="BI925" i="3"/>
  <c r="BH925" i="3"/>
  <c r="BG925" i="3"/>
  <c r="BF925" i="3"/>
  <c r="X925" i="3"/>
  <c r="V925" i="3"/>
  <c r="T925" i="3"/>
  <c r="P925" i="3"/>
  <c r="BI924" i="3"/>
  <c r="BH924" i="3"/>
  <c r="BG924" i="3"/>
  <c r="BF924" i="3"/>
  <c r="X924" i="3"/>
  <c r="V924" i="3"/>
  <c r="T924" i="3"/>
  <c r="P924" i="3"/>
  <c r="BI923" i="3"/>
  <c r="BH923" i="3"/>
  <c r="BG923" i="3"/>
  <c r="BF923" i="3"/>
  <c r="X923" i="3"/>
  <c r="V923" i="3"/>
  <c r="T923" i="3"/>
  <c r="P923" i="3"/>
  <c r="BI922" i="3"/>
  <c r="BH922" i="3"/>
  <c r="BG922" i="3"/>
  <c r="BF922" i="3"/>
  <c r="X922" i="3"/>
  <c r="V922" i="3"/>
  <c r="T922" i="3"/>
  <c r="P922" i="3"/>
  <c r="BI921" i="3"/>
  <c r="BH921" i="3"/>
  <c r="BG921" i="3"/>
  <c r="BF921" i="3"/>
  <c r="X921" i="3"/>
  <c r="V921" i="3"/>
  <c r="T921" i="3"/>
  <c r="P921" i="3"/>
  <c r="BI920" i="3"/>
  <c r="BH920" i="3"/>
  <c r="BG920" i="3"/>
  <c r="BF920" i="3"/>
  <c r="X920" i="3"/>
  <c r="V920" i="3"/>
  <c r="T920" i="3"/>
  <c r="P920" i="3"/>
  <c r="BI919" i="3"/>
  <c r="BH919" i="3"/>
  <c r="BG919" i="3"/>
  <c r="BF919" i="3"/>
  <c r="X919" i="3"/>
  <c r="V919" i="3"/>
  <c r="T919" i="3"/>
  <c r="P919" i="3"/>
  <c r="BI918" i="3"/>
  <c r="BH918" i="3"/>
  <c r="BG918" i="3"/>
  <c r="BF918" i="3"/>
  <c r="X918" i="3"/>
  <c r="V918" i="3"/>
  <c r="T918" i="3"/>
  <c r="P918" i="3"/>
  <c r="BI917" i="3"/>
  <c r="BH917" i="3"/>
  <c r="BG917" i="3"/>
  <c r="BF917" i="3"/>
  <c r="X917" i="3"/>
  <c r="V917" i="3"/>
  <c r="T917" i="3"/>
  <c r="P917" i="3"/>
  <c r="BI916" i="3"/>
  <c r="BH916" i="3"/>
  <c r="BG916" i="3"/>
  <c r="BF916" i="3"/>
  <c r="X916" i="3"/>
  <c r="V916" i="3"/>
  <c r="T916" i="3"/>
  <c r="P916" i="3"/>
  <c r="BI915" i="3"/>
  <c r="BH915" i="3"/>
  <c r="BG915" i="3"/>
  <c r="BF915" i="3"/>
  <c r="X915" i="3"/>
  <c r="V915" i="3"/>
  <c r="T915" i="3"/>
  <c r="P915" i="3"/>
  <c r="BI914" i="3"/>
  <c r="BH914" i="3"/>
  <c r="BG914" i="3"/>
  <c r="BF914" i="3"/>
  <c r="X914" i="3"/>
  <c r="V914" i="3"/>
  <c r="T914" i="3"/>
  <c r="P914" i="3"/>
  <c r="BI913" i="3"/>
  <c r="BH913" i="3"/>
  <c r="BG913" i="3"/>
  <c r="BF913" i="3"/>
  <c r="X913" i="3"/>
  <c r="V913" i="3"/>
  <c r="T913" i="3"/>
  <c r="P913" i="3"/>
  <c r="BI912" i="3"/>
  <c r="BH912" i="3"/>
  <c r="BG912" i="3"/>
  <c r="BF912" i="3"/>
  <c r="X912" i="3"/>
  <c r="V912" i="3"/>
  <c r="T912" i="3"/>
  <c r="P912" i="3"/>
  <c r="BI911" i="3"/>
  <c r="BH911" i="3"/>
  <c r="BG911" i="3"/>
  <c r="BF911" i="3"/>
  <c r="X911" i="3"/>
  <c r="V911" i="3"/>
  <c r="T911" i="3"/>
  <c r="P911" i="3"/>
  <c r="BI910" i="3"/>
  <c r="BH910" i="3"/>
  <c r="BG910" i="3"/>
  <c r="BF910" i="3"/>
  <c r="X910" i="3"/>
  <c r="V910" i="3"/>
  <c r="T910" i="3"/>
  <c r="P910" i="3"/>
  <c r="BI909" i="3"/>
  <c r="BH909" i="3"/>
  <c r="BG909" i="3"/>
  <c r="BF909" i="3"/>
  <c r="X909" i="3"/>
  <c r="V909" i="3"/>
  <c r="T909" i="3"/>
  <c r="P909" i="3"/>
  <c r="BI908" i="3"/>
  <c r="BH908" i="3"/>
  <c r="BG908" i="3"/>
  <c r="BF908" i="3"/>
  <c r="X908" i="3"/>
  <c r="V908" i="3"/>
  <c r="T908" i="3"/>
  <c r="P908" i="3"/>
  <c r="BI907" i="3"/>
  <c r="BH907" i="3"/>
  <c r="BG907" i="3"/>
  <c r="BF907" i="3"/>
  <c r="X907" i="3"/>
  <c r="V907" i="3"/>
  <c r="T907" i="3"/>
  <c r="P907" i="3"/>
  <c r="BI906" i="3"/>
  <c r="BH906" i="3"/>
  <c r="BG906" i="3"/>
  <c r="BF906" i="3"/>
  <c r="X906" i="3"/>
  <c r="V906" i="3"/>
  <c r="T906" i="3"/>
  <c r="P906" i="3"/>
  <c r="BI905" i="3"/>
  <c r="BH905" i="3"/>
  <c r="BG905" i="3"/>
  <c r="BF905" i="3"/>
  <c r="X905" i="3"/>
  <c r="V905" i="3"/>
  <c r="T905" i="3"/>
  <c r="P905" i="3"/>
  <c r="BI904" i="3"/>
  <c r="BH904" i="3"/>
  <c r="BG904" i="3"/>
  <c r="BF904" i="3"/>
  <c r="X904" i="3"/>
  <c r="V904" i="3"/>
  <c r="T904" i="3"/>
  <c r="P904" i="3"/>
  <c r="BI903" i="3"/>
  <c r="BH903" i="3"/>
  <c r="BG903" i="3"/>
  <c r="BF903" i="3"/>
  <c r="X903" i="3"/>
  <c r="V903" i="3"/>
  <c r="T903" i="3"/>
  <c r="P903" i="3"/>
  <c r="BI902" i="3"/>
  <c r="BH902" i="3"/>
  <c r="BG902" i="3"/>
  <c r="BF902" i="3"/>
  <c r="X902" i="3"/>
  <c r="V902" i="3"/>
  <c r="T902" i="3"/>
  <c r="P902" i="3"/>
  <c r="BI901" i="3"/>
  <c r="BH901" i="3"/>
  <c r="BG901" i="3"/>
  <c r="BF901" i="3"/>
  <c r="X901" i="3"/>
  <c r="V901" i="3"/>
  <c r="T901" i="3"/>
  <c r="P901" i="3"/>
  <c r="BI900" i="3"/>
  <c r="BH900" i="3"/>
  <c r="BG900" i="3"/>
  <c r="BF900" i="3"/>
  <c r="X900" i="3"/>
  <c r="V900" i="3"/>
  <c r="T900" i="3"/>
  <c r="P900" i="3"/>
  <c r="BI899" i="3"/>
  <c r="BH899" i="3"/>
  <c r="BG899" i="3"/>
  <c r="BF899" i="3"/>
  <c r="X899" i="3"/>
  <c r="V899" i="3"/>
  <c r="T899" i="3"/>
  <c r="P899" i="3"/>
  <c r="BI897" i="3"/>
  <c r="BH897" i="3"/>
  <c r="BG897" i="3"/>
  <c r="BF897" i="3"/>
  <c r="X897" i="3"/>
  <c r="V897" i="3"/>
  <c r="T897" i="3"/>
  <c r="P897" i="3"/>
  <c r="BI896" i="3"/>
  <c r="BH896" i="3"/>
  <c r="BG896" i="3"/>
  <c r="BF896" i="3"/>
  <c r="X896" i="3"/>
  <c r="V896" i="3"/>
  <c r="T896" i="3"/>
  <c r="P896" i="3"/>
  <c r="BI895" i="3"/>
  <c r="BH895" i="3"/>
  <c r="BG895" i="3"/>
  <c r="BF895" i="3"/>
  <c r="X895" i="3"/>
  <c r="V895" i="3"/>
  <c r="T895" i="3"/>
  <c r="P895" i="3"/>
  <c r="BI894" i="3"/>
  <c r="BH894" i="3"/>
  <c r="BG894" i="3"/>
  <c r="BF894" i="3"/>
  <c r="X894" i="3"/>
  <c r="V894" i="3"/>
  <c r="T894" i="3"/>
  <c r="P894" i="3"/>
  <c r="BI893" i="3"/>
  <c r="BH893" i="3"/>
  <c r="BG893" i="3"/>
  <c r="BF893" i="3"/>
  <c r="X893" i="3"/>
  <c r="V893" i="3"/>
  <c r="T893" i="3"/>
  <c r="P893" i="3"/>
  <c r="BI892" i="3"/>
  <c r="BH892" i="3"/>
  <c r="BG892" i="3"/>
  <c r="BF892" i="3"/>
  <c r="X892" i="3"/>
  <c r="V892" i="3"/>
  <c r="T892" i="3"/>
  <c r="P892" i="3"/>
  <c r="BI891" i="3"/>
  <c r="BH891" i="3"/>
  <c r="BG891" i="3"/>
  <c r="BF891" i="3"/>
  <c r="X891" i="3"/>
  <c r="V891" i="3"/>
  <c r="T891" i="3"/>
  <c r="P891" i="3"/>
  <c r="BI889" i="3"/>
  <c r="BH889" i="3"/>
  <c r="BG889" i="3"/>
  <c r="BF889" i="3"/>
  <c r="X889" i="3"/>
  <c r="V889" i="3"/>
  <c r="T889" i="3"/>
  <c r="P889" i="3"/>
  <c r="BI888" i="3"/>
  <c r="BH888" i="3"/>
  <c r="BG888" i="3"/>
  <c r="BF888" i="3"/>
  <c r="X888" i="3"/>
  <c r="V888" i="3"/>
  <c r="T888" i="3"/>
  <c r="P888" i="3"/>
  <c r="BI887" i="3"/>
  <c r="BH887" i="3"/>
  <c r="BG887" i="3"/>
  <c r="BF887" i="3"/>
  <c r="X887" i="3"/>
  <c r="V887" i="3"/>
  <c r="T887" i="3"/>
  <c r="P887" i="3"/>
  <c r="BI886" i="3"/>
  <c r="BH886" i="3"/>
  <c r="BG886" i="3"/>
  <c r="BF886" i="3"/>
  <c r="X886" i="3"/>
  <c r="V886" i="3"/>
  <c r="T886" i="3"/>
  <c r="P886" i="3"/>
  <c r="BI885" i="3"/>
  <c r="BH885" i="3"/>
  <c r="BG885" i="3"/>
  <c r="BF885" i="3"/>
  <c r="X885" i="3"/>
  <c r="V885" i="3"/>
  <c r="T885" i="3"/>
  <c r="P885" i="3"/>
  <c r="BI884" i="3"/>
  <c r="BH884" i="3"/>
  <c r="BG884" i="3"/>
  <c r="BF884" i="3"/>
  <c r="X884" i="3"/>
  <c r="V884" i="3"/>
  <c r="T884" i="3"/>
  <c r="P884" i="3"/>
  <c r="BI883" i="3"/>
  <c r="BH883" i="3"/>
  <c r="BG883" i="3"/>
  <c r="BF883" i="3"/>
  <c r="X883" i="3"/>
  <c r="V883" i="3"/>
  <c r="T883" i="3"/>
  <c r="P883" i="3"/>
  <c r="BI882" i="3"/>
  <c r="BH882" i="3"/>
  <c r="BG882" i="3"/>
  <c r="BF882" i="3"/>
  <c r="X882" i="3"/>
  <c r="V882" i="3"/>
  <c r="T882" i="3"/>
  <c r="P882" i="3"/>
  <c r="BI881" i="3"/>
  <c r="BH881" i="3"/>
  <c r="BG881" i="3"/>
  <c r="BF881" i="3"/>
  <c r="X881" i="3"/>
  <c r="V881" i="3"/>
  <c r="T881" i="3"/>
  <c r="P881" i="3"/>
  <c r="BI879" i="3"/>
  <c r="BH879" i="3"/>
  <c r="BG879" i="3"/>
  <c r="BF879" i="3"/>
  <c r="X879" i="3"/>
  <c r="V879" i="3"/>
  <c r="T879" i="3"/>
  <c r="P879" i="3"/>
  <c r="BI878" i="3"/>
  <c r="BH878" i="3"/>
  <c r="BG878" i="3"/>
  <c r="BF878" i="3"/>
  <c r="X878" i="3"/>
  <c r="V878" i="3"/>
  <c r="T878" i="3"/>
  <c r="P878" i="3"/>
  <c r="BI877" i="3"/>
  <c r="BH877" i="3"/>
  <c r="BG877" i="3"/>
  <c r="BF877" i="3"/>
  <c r="X877" i="3"/>
  <c r="V877" i="3"/>
  <c r="T877" i="3"/>
  <c r="P877" i="3"/>
  <c r="BI876" i="3"/>
  <c r="BH876" i="3"/>
  <c r="BG876" i="3"/>
  <c r="BF876" i="3"/>
  <c r="X876" i="3"/>
  <c r="V876" i="3"/>
  <c r="T876" i="3"/>
  <c r="P876" i="3"/>
  <c r="BI874" i="3"/>
  <c r="BH874" i="3"/>
  <c r="BG874" i="3"/>
  <c r="BF874" i="3"/>
  <c r="X874" i="3"/>
  <c r="V874" i="3"/>
  <c r="T874" i="3"/>
  <c r="P874" i="3"/>
  <c r="BI868" i="3"/>
  <c r="BH868" i="3"/>
  <c r="BG868" i="3"/>
  <c r="BF868" i="3"/>
  <c r="X868" i="3"/>
  <c r="V868" i="3"/>
  <c r="T868" i="3"/>
  <c r="P868" i="3"/>
  <c r="BI866" i="3"/>
  <c r="BH866" i="3"/>
  <c r="BG866" i="3"/>
  <c r="BF866" i="3"/>
  <c r="X866" i="3"/>
  <c r="V866" i="3"/>
  <c r="T866" i="3"/>
  <c r="P866" i="3"/>
  <c r="BI865" i="3"/>
  <c r="BH865" i="3"/>
  <c r="BG865" i="3"/>
  <c r="BF865" i="3"/>
  <c r="X865" i="3"/>
  <c r="V865" i="3"/>
  <c r="T865" i="3"/>
  <c r="P865" i="3"/>
  <c r="BI864" i="3"/>
  <c r="BH864" i="3"/>
  <c r="BG864" i="3"/>
  <c r="BF864" i="3"/>
  <c r="X864" i="3"/>
  <c r="V864" i="3"/>
  <c r="T864" i="3"/>
  <c r="P864" i="3"/>
  <c r="BI863" i="3"/>
  <c r="BH863" i="3"/>
  <c r="BG863" i="3"/>
  <c r="BF863" i="3"/>
  <c r="X863" i="3"/>
  <c r="V863" i="3"/>
  <c r="T863" i="3"/>
  <c r="P863" i="3"/>
  <c r="BI862" i="3"/>
  <c r="BH862" i="3"/>
  <c r="BG862" i="3"/>
  <c r="BF862" i="3"/>
  <c r="X862" i="3"/>
  <c r="V862" i="3"/>
  <c r="T862" i="3"/>
  <c r="P862" i="3"/>
  <c r="BI861" i="3"/>
  <c r="BH861" i="3"/>
  <c r="BG861" i="3"/>
  <c r="BF861" i="3"/>
  <c r="X861" i="3"/>
  <c r="V861" i="3"/>
  <c r="T861" i="3"/>
  <c r="P861" i="3"/>
  <c r="BI859" i="3"/>
  <c r="BH859" i="3"/>
  <c r="BG859" i="3"/>
  <c r="BF859" i="3"/>
  <c r="X859" i="3"/>
  <c r="V859" i="3"/>
  <c r="T859" i="3"/>
  <c r="P859" i="3"/>
  <c r="BI855" i="3"/>
  <c r="BH855" i="3"/>
  <c r="BG855" i="3"/>
  <c r="BF855" i="3"/>
  <c r="X855" i="3"/>
  <c r="V855" i="3"/>
  <c r="T855" i="3"/>
  <c r="P855" i="3"/>
  <c r="BI853" i="3"/>
  <c r="BH853" i="3"/>
  <c r="BG853" i="3"/>
  <c r="BF853" i="3"/>
  <c r="X853" i="3"/>
  <c r="V853" i="3"/>
  <c r="T853" i="3"/>
  <c r="P853" i="3"/>
  <c r="BI851" i="3"/>
  <c r="BH851" i="3"/>
  <c r="BG851" i="3"/>
  <c r="BF851" i="3"/>
  <c r="X851" i="3"/>
  <c r="V851" i="3"/>
  <c r="T851" i="3"/>
  <c r="P851" i="3"/>
  <c r="BI849" i="3"/>
  <c r="BH849" i="3"/>
  <c r="BG849" i="3"/>
  <c r="BF849" i="3"/>
  <c r="X849" i="3"/>
  <c r="V849" i="3"/>
  <c r="T849" i="3"/>
  <c r="P849" i="3"/>
  <c r="BI847" i="3"/>
  <c r="BH847" i="3"/>
  <c r="BG847" i="3"/>
  <c r="BF847" i="3"/>
  <c r="X847" i="3"/>
  <c r="V847" i="3"/>
  <c r="T847" i="3"/>
  <c r="P847" i="3"/>
  <c r="BI846" i="3"/>
  <c r="BH846" i="3"/>
  <c r="BG846" i="3"/>
  <c r="BF846" i="3"/>
  <c r="X846" i="3"/>
  <c r="V846" i="3"/>
  <c r="T846" i="3"/>
  <c r="P846" i="3"/>
  <c r="BI844" i="3"/>
  <c r="BH844" i="3"/>
  <c r="BG844" i="3"/>
  <c r="BF844" i="3"/>
  <c r="X844" i="3"/>
  <c r="V844" i="3"/>
  <c r="T844" i="3"/>
  <c r="P844" i="3"/>
  <c r="BI842" i="3"/>
  <c r="BH842" i="3"/>
  <c r="BG842" i="3"/>
  <c r="BF842" i="3"/>
  <c r="X842" i="3"/>
  <c r="V842" i="3"/>
  <c r="T842" i="3"/>
  <c r="P842" i="3"/>
  <c r="BI840" i="3"/>
  <c r="BH840" i="3"/>
  <c r="BG840" i="3"/>
  <c r="BF840" i="3"/>
  <c r="X840" i="3"/>
  <c r="V840" i="3"/>
  <c r="T840" i="3"/>
  <c r="P840" i="3"/>
  <c r="BI839" i="3"/>
  <c r="BH839" i="3"/>
  <c r="BG839" i="3"/>
  <c r="BF839" i="3"/>
  <c r="X839" i="3"/>
  <c r="V839" i="3"/>
  <c r="T839" i="3"/>
  <c r="P839" i="3"/>
  <c r="BI838" i="3"/>
  <c r="BH838" i="3"/>
  <c r="BG838" i="3"/>
  <c r="BF838" i="3"/>
  <c r="X838" i="3"/>
  <c r="V838" i="3"/>
  <c r="T838" i="3"/>
  <c r="P838" i="3"/>
  <c r="BI836" i="3"/>
  <c r="BH836" i="3"/>
  <c r="BG836" i="3"/>
  <c r="BF836" i="3"/>
  <c r="X836" i="3"/>
  <c r="V836" i="3"/>
  <c r="T836" i="3"/>
  <c r="P836" i="3"/>
  <c r="BI835" i="3"/>
  <c r="BH835" i="3"/>
  <c r="BG835" i="3"/>
  <c r="BF835" i="3"/>
  <c r="X835" i="3"/>
  <c r="V835" i="3"/>
  <c r="T835" i="3"/>
  <c r="P835" i="3"/>
  <c r="BI834" i="3"/>
  <c r="BH834" i="3"/>
  <c r="BG834" i="3"/>
  <c r="BF834" i="3"/>
  <c r="X834" i="3"/>
  <c r="V834" i="3"/>
  <c r="T834" i="3"/>
  <c r="P834" i="3"/>
  <c r="BI833" i="3"/>
  <c r="BH833" i="3"/>
  <c r="BG833" i="3"/>
  <c r="BF833" i="3"/>
  <c r="X833" i="3"/>
  <c r="V833" i="3"/>
  <c r="T833" i="3"/>
  <c r="P833" i="3"/>
  <c r="BI832" i="3"/>
  <c r="BH832" i="3"/>
  <c r="BG832" i="3"/>
  <c r="BF832" i="3"/>
  <c r="X832" i="3"/>
  <c r="V832" i="3"/>
  <c r="T832" i="3"/>
  <c r="P832" i="3"/>
  <c r="BI831" i="3"/>
  <c r="BH831" i="3"/>
  <c r="BG831" i="3"/>
  <c r="BF831" i="3"/>
  <c r="X831" i="3"/>
  <c r="V831" i="3"/>
  <c r="T831" i="3"/>
  <c r="P831" i="3"/>
  <c r="BI830" i="3"/>
  <c r="BH830" i="3"/>
  <c r="BG830" i="3"/>
  <c r="BF830" i="3"/>
  <c r="X830" i="3"/>
  <c r="V830" i="3"/>
  <c r="T830" i="3"/>
  <c r="P830" i="3"/>
  <c r="BI829" i="3"/>
  <c r="BH829" i="3"/>
  <c r="BG829" i="3"/>
  <c r="BF829" i="3"/>
  <c r="X829" i="3"/>
  <c r="V829" i="3"/>
  <c r="T829" i="3"/>
  <c r="P829" i="3"/>
  <c r="BI828" i="3"/>
  <c r="BH828" i="3"/>
  <c r="BG828" i="3"/>
  <c r="BF828" i="3"/>
  <c r="X828" i="3"/>
  <c r="V828" i="3"/>
  <c r="T828" i="3"/>
  <c r="P828" i="3"/>
  <c r="BI827" i="3"/>
  <c r="BH827" i="3"/>
  <c r="BG827" i="3"/>
  <c r="BF827" i="3"/>
  <c r="X827" i="3"/>
  <c r="V827" i="3"/>
  <c r="T827" i="3"/>
  <c r="P827" i="3"/>
  <c r="BI826" i="3"/>
  <c r="BH826" i="3"/>
  <c r="BG826" i="3"/>
  <c r="BF826" i="3"/>
  <c r="X826" i="3"/>
  <c r="V826" i="3"/>
  <c r="T826" i="3"/>
  <c r="P826" i="3"/>
  <c r="BI824" i="3"/>
  <c r="BH824" i="3"/>
  <c r="BG824" i="3"/>
  <c r="BF824" i="3"/>
  <c r="X824" i="3"/>
  <c r="V824" i="3"/>
  <c r="T824" i="3"/>
  <c r="P824" i="3"/>
  <c r="BI822" i="3"/>
  <c r="BH822" i="3"/>
  <c r="BG822" i="3"/>
  <c r="BF822" i="3"/>
  <c r="X822" i="3"/>
  <c r="V822" i="3"/>
  <c r="T822" i="3"/>
  <c r="P822" i="3"/>
  <c r="BI821" i="3"/>
  <c r="BH821" i="3"/>
  <c r="BG821" i="3"/>
  <c r="BF821" i="3"/>
  <c r="X821" i="3"/>
  <c r="V821" i="3"/>
  <c r="T821" i="3"/>
  <c r="P821" i="3"/>
  <c r="BI820" i="3"/>
  <c r="BH820" i="3"/>
  <c r="BG820" i="3"/>
  <c r="BF820" i="3"/>
  <c r="X820" i="3"/>
  <c r="V820" i="3"/>
  <c r="T820" i="3"/>
  <c r="P820" i="3"/>
  <c r="BI819" i="3"/>
  <c r="BH819" i="3"/>
  <c r="BG819" i="3"/>
  <c r="BF819" i="3"/>
  <c r="X819" i="3"/>
  <c r="V819" i="3"/>
  <c r="T819" i="3"/>
  <c r="P819" i="3"/>
  <c r="BI818" i="3"/>
  <c r="BH818" i="3"/>
  <c r="BG818" i="3"/>
  <c r="BF818" i="3"/>
  <c r="X818" i="3"/>
  <c r="V818" i="3"/>
  <c r="T818" i="3"/>
  <c r="P818" i="3"/>
  <c r="BI817" i="3"/>
  <c r="BH817" i="3"/>
  <c r="BG817" i="3"/>
  <c r="BF817" i="3"/>
  <c r="X817" i="3"/>
  <c r="V817" i="3"/>
  <c r="T817" i="3"/>
  <c r="P817" i="3"/>
  <c r="BI816" i="3"/>
  <c r="BH816" i="3"/>
  <c r="BG816" i="3"/>
  <c r="BF816" i="3"/>
  <c r="X816" i="3"/>
  <c r="V816" i="3"/>
  <c r="T816" i="3"/>
  <c r="P816" i="3"/>
  <c r="BI815" i="3"/>
  <c r="BH815" i="3"/>
  <c r="BG815" i="3"/>
  <c r="BF815" i="3"/>
  <c r="X815" i="3"/>
  <c r="V815" i="3"/>
  <c r="T815" i="3"/>
  <c r="P815" i="3"/>
  <c r="BI814" i="3"/>
  <c r="BH814" i="3"/>
  <c r="BG814" i="3"/>
  <c r="BF814" i="3"/>
  <c r="X814" i="3"/>
  <c r="V814" i="3"/>
  <c r="T814" i="3"/>
  <c r="P814" i="3"/>
  <c r="BI812" i="3"/>
  <c r="BH812" i="3"/>
  <c r="BG812" i="3"/>
  <c r="BF812" i="3"/>
  <c r="X812" i="3"/>
  <c r="X811" i="3" s="1"/>
  <c r="V812" i="3"/>
  <c r="V811" i="3" s="1"/>
  <c r="T812" i="3"/>
  <c r="T811" i="3" s="1"/>
  <c r="P812" i="3"/>
  <c r="BI810" i="3"/>
  <c r="BH810" i="3"/>
  <c r="BG810" i="3"/>
  <c r="BF810" i="3"/>
  <c r="X810" i="3"/>
  <c r="V810" i="3"/>
  <c r="T810" i="3"/>
  <c r="P810" i="3"/>
  <c r="BI809" i="3"/>
  <c r="BH809" i="3"/>
  <c r="BG809" i="3"/>
  <c r="BF809" i="3"/>
  <c r="X809" i="3"/>
  <c r="V809" i="3"/>
  <c r="T809" i="3"/>
  <c r="P809" i="3"/>
  <c r="BI808" i="3"/>
  <c r="BH808" i="3"/>
  <c r="BG808" i="3"/>
  <c r="BF808" i="3"/>
  <c r="X808" i="3"/>
  <c r="V808" i="3"/>
  <c r="T808" i="3"/>
  <c r="P808" i="3"/>
  <c r="BI807" i="3"/>
  <c r="BH807" i="3"/>
  <c r="BG807" i="3"/>
  <c r="BF807" i="3"/>
  <c r="X807" i="3"/>
  <c r="V807" i="3"/>
  <c r="T807" i="3"/>
  <c r="P807" i="3"/>
  <c r="BI806" i="3"/>
  <c r="BH806" i="3"/>
  <c r="BG806" i="3"/>
  <c r="BF806" i="3"/>
  <c r="X806" i="3"/>
  <c r="V806" i="3"/>
  <c r="T806" i="3"/>
  <c r="P806" i="3"/>
  <c r="BI805" i="3"/>
  <c r="BH805" i="3"/>
  <c r="BG805" i="3"/>
  <c r="BF805" i="3"/>
  <c r="X805" i="3"/>
  <c r="V805" i="3"/>
  <c r="T805" i="3"/>
  <c r="P805" i="3"/>
  <c r="BI804" i="3"/>
  <c r="BH804" i="3"/>
  <c r="BG804" i="3"/>
  <c r="BF804" i="3"/>
  <c r="X804" i="3"/>
  <c r="V804" i="3"/>
  <c r="T804" i="3"/>
  <c r="P804" i="3"/>
  <c r="BI803" i="3"/>
  <c r="BH803" i="3"/>
  <c r="BG803" i="3"/>
  <c r="BF803" i="3"/>
  <c r="X803" i="3"/>
  <c r="V803" i="3"/>
  <c r="T803" i="3"/>
  <c r="P803" i="3"/>
  <c r="BI802" i="3"/>
  <c r="BH802" i="3"/>
  <c r="BG802" i="3"/>
  <c r="BF802" i="3"/>
  <c r="X802" i="3"/>
  <c r="V802" i="3"/>
  <c r="T802" i="3"/>
  <c r="P802" i="3"/>
  <c r="BI801" i="3"/>
  <c r="BH801" i="3"/>
  <c r="BG801" i="3"/>
  <c r="BF801" i="3"/>
  <c r="X801" i="3"/>
  <c r="V801" i="3"/>
  <c r="T801" i="3"/>
  <c r="P801" i="3"/>
  <c r="BI800" i="3"/>
  <c r="BH800" i="3"/>
  <c r="BG800" i="3"/>
  <c r="BF800" i="3"/>
  <c r="X800" i="3"/>
  <c r="V800" i="3"/>
  <c r="T800" i="3"/>
  <c r="P800" i="3"/>
  <c r="BI799" i="3"/>
  <c r="BH799" i="3"/>
  <c r="BG799" i="3"/>
  <c r="BF799" i="3"/>
  <c r="X799" i="3"/>
  <c r="V799" i="3"/>
  <c r="T799" i="3"/>
  <c r="P799" i="3"/>
  <c r="BI798" i="3"/>
  <c r="BH798" i="3"/>
  <c r="BG798" i="3"/>
  <c r="BF798" i="3"/>
  <c r="X798" i="3"/>
  <c r="V798" i="3"/>
  <c r="T798" i="3"/>
  <c r="P798" i="3"/>
  <c r="BI796" i="3"/>
  <c r="BH796" i="3"/>
  <c r="BG796" i="3"/>
  <c r="BF796" i="3"/>
  <c r="X796" i="3"/>
  <c r="V796" i="3"/>
  <c r="T796" i="3"/>
  <c r="P796" i="3"/>
  <c r="BI795" i="3"/>
  <c r="BH795" i="3"/>
  <c r="BG795" i="3"/>
  <c r="BF795" i="3"/>
  <c r="X795" i="3"/>
  <c r="V795" i="3"/>
  <c r="T795" i="3"/>
  <c r="P795" i="3"/>
  <c r="BI794" i="3"/>
  <c r="BH794" i="3"/>
  <c r="BG794" i="3"/>
  <c r="BF794" i="3"/>
  <c r="X794" i="3"/>
  <c r="V794" i="3"/>
  <c r="T794" i="3"/>
  <c r="P794" i="3"/>
  <c r="BI793" i="3"/>
  <c r="BH793" i="3"/>
  <c r="BG793" i="3"/>
  <c r="BF793" i="3"/>
  <c r="X793" i="3"/>
  <c r="V793" i="3"/>
  <c r="T793" i="3"/>
  <c r="P793" i="3"/>
  <c r="BI792" i="3"/>
  <c r="BH792" i="3"/>
  <c r="BG792" i="3"/>
  <c r="BF792" i="3"/>
  <c r="X792" i="3"/>
  <c r="V792" i="3"/>
  <c r="T792" i="3"/>
  <c r="P792" i="3"/>
  <c r="BI791" i="3"/>
  <c r="BH791" i="3"/>
  <c r="BG791" i="3"/>
  <c r="BF791" i="3"/>
  <c r="X791" i="3"/>
  <c r="V791" i="3"/>
  <c r="T791" i="3"/>
  <c r="P791" i="3"/>
  <c r="BI790" i="3"/>
  <c r="BH790" i="3"/>
  <c r="BG790" i="3"/>
  <c r="BF790" i="3"/>
  <c r="X790" i="3"/>
  <c r="V790" i="3"/>
  <c r="T790" i="3"/>
  <c r="P790" i="3"/>
  <c r="BI789" i="3"/>
  <c r="BH789" i="3"/>
  <c r="BG789" i="3"/>
  <c r="BF789" i="3"/>
  <c r="X789" i="3"/>
  <c r="V789" i="3"/>
  <c r="T789" i="3"/>
  <c r="P789" i="3"/>
  <c r="BI788" i="3"/>
  <c r="BH788" i="3"/>
  <c r="BG788" i="3"/>
  <c r="BF788" i="3"/>
  <c r="X788" i="3"/>
  <c r="V788" i="3"/>
  <c r="T788" i="3"/>
  <c r="P788" i="3"/>
  <c r="BI787" i="3"/>
  <c r="BH787" i="3"/>
  <c r="BG787" i="3"/>
  <c r="BF787" i="3"/>
  <c r="X787" i="3"/>
  <c r="V787" i="3"/>
  <c r="T787" i="3"/>
  <c r="P787" i="3"/>
  <c r="BI786" i="3"/>
  <c r="BH786" i="3"/>
  <c r="BG786" i="3"/>
  <c r="BF786" i="3"/>
  <c r="X786" i="3"/>
  <c r="V786" i="3"/>
  <c r="T786" i="3"/>
  <c r="P786" i="3"/>
  <c r="BI785" i="3"/>
  <c r="BH785" i="3"/>
  <c r="BG785" i="3"/>
  <c r="BF785" i="3"/>
  <c r="X785" i="3"/>
  <c r="V785" i="3"/>
  <c r="T785" i="3"/>
  <c r="P785" i="3"/>
  <c r="BI783" i="3"/>
  <c r="BH783" i="3"/>
  <c r="BG783" i="3"/>
  <c r="BF783" i="3"/>
  <c r="X783" i="3"/>
  <c r="V783" i="3"/>
  <c r="T783" i="3"/>
  <c r="P783" i="3"/>
  <c r="BI782" i="3"/>
  <c r="BH782" i="3"/>
  <c r="BG782" i="3"/>
  <c r="BF782" i="3"/>
  <c r="X782" i="3"/>
  <c r="V782" i="3"/>
  <c r="T782" i="3"/>
  <c r="P782" i="3"/>
  <c r="BI781" i="3"/>
  <c r="BH781" i="3"/>
  <c r="BG781" i="3"/>
  <c r="BF781" i="3"/>
  <c r="X781" i="3"/>
  <c r="V781" i="3"/>
  <c r="T781" i="3"/>
  <c r="P781" i="3"/>
  <c r="BI780" i="3"/>
  <c r="BH780" i="3"/>
  <c r="BG780" i="3"/>
  <c r="BF780" i="3"/>
  <c r="X780" i="3"/>
  <c r="V780" i="3"/>
  <c r="T780" i="3"/>
  <c r="P780" i="3"/>
  <c r="BI779" i="3"/>
  <c r="BH779" i="3"/>
  <c r="BG779" i="3"/>
  <c r="BF779" i="3"/>
  <c r="X779" i="3"/>
  <c r="V779" i="3"/>
  <c r="T779" i="3"/>
  <c r="P779" i="3"/>
  <c r="BI778" i="3"/>
  <c r="BH778" i="3"/>
  <c r="BG778" i="3"/>
  <c r="BF778" i="3"/>
  <c r="X778" i="3"/>
  <c r="V778" i="3"/>
  <c r="T778" i="3"/>
  <c r="P778" i="3"/>
  <c r="BI776" i="3"/>
  <c r="BH776" i="3"/>
  <c r="BG776" i="3"/>
  <c r="BF776" i="3"/>
  <c r="X776" i="3"/>
  <c r="V776" i="3"/>
  <c r="T776" i="3"/>
  <c r="P776" i="3"/>
  <c r="BI775" i="3"/>
  <c r="BH775" i="3"/>
  <c r="BG775" i="3"/>
  <c r="BF775" i="3"/>
  <c r="X775" i="3"/>
  <c r="V775" i="3"/>
  <c r="T775" i="3"/>
  <c r="P775" i="3"/>
  <c r="BI774" i="3"/>
  <c r="BH774" i="3"/>
  <c r="BG774" i="3"/>
  <c r="BF774" i="3"/>
  <c r="X774" i="3"/>
  <c r="V774" i="3"/>
  <c r="T774" i="3"/>
  <c r="P774" i="3"/>
  <c r="BI773" i="3"/>
  <c r="BH773" i="3"/>
  <c r="BG773" i="3"/>
  <c r="BF773" i="3"/>
  <c r="X773" i="3"/>
  <c r="V773" i="3"/>
  <c r="T773" i="3"/>
  <c r="P773" i="3"/>
  <c r="BI772" i="3"/>
  <c r="BH772" i="3"/>
  <c r="BG772" i="3"/>
  <c r="BF772" i="3"/>
  <c r="X772" i="3"/>
  <c r="V772" i="3"/>
  <c r="T772" i="3"/>
  <c r="P772" i="3"/>
  <c r="K772" i="3" s="1"/>
  <c r="BI771" i="3"/>
  <c r="BH771" i="3"/>
  <c r="BG771" i="3"/>
  <c r="BF771" i="3"/>
  <c r="X771" i="3"/>
  <c r="V771" i="3"/>
  <c r="T771" i="3"/>
  <c r="P771" i="3"/>
  <c r="BI770" i="3"/>
  <c r="BH770" i="3"/>
  <c r="BG770" i="3"/>
  <c r="BF770" i="3"/>
  <c r="X770" i="3"/>
  <c r="V770" i="3"/>
  <c r="T770" i="3"/>
  <c r="P770" i="3"/>
  <c r="BI769" i="3"/>
  <c r="BH769" i="3"/>
  <c r="BG769" i="3"/>
  <c r="BF769" i="3"/>
  <c r="X769" i="3"/>
  <c r="V769" i="3"/>
  <c r="T769" i="3"/>
  <c r="P769" i="3"/>
  <c r="BI767" i="3"/>
  <c r="BH767" i="3"/>
  <c r="BG767" i="3"/>
  <c r="BF767" i="3"/>
  <c r="X767" i="3"/>
  <c r="V767" i="3"/>
  <c r="T767" i="3"/>
  <c r="P767" i="3"/>
  <c r="K767" i="3" s="1"/>
  <c r="BI766" i="3"/>
  <c r="BH766" i="3"/>
  <c r="BG766" i="3"/>
  <c r="BF766" i="3"/>
  <c r="X766" i="3"/>
  <c r="V766" i="3"/>
  <c r="T766" i="3"/>
  <c r="P766" i="3"/>
  <c r="BI765" i="3"/>
  <c r="BH765" i="3"/>
  <c r="BG765" i="3"/>
  <c r="BF765" i="3"/>
  <c r="X765" i="3"/>
  <c r="V765" i="3"/>
  <c r="T765" i="3"/>
  <c r="P765" i="3"/>
  <c r="BI764" i="3"/>
  <c r="BH764" i="3"/>
  <c r="BG764" i="3"/>
  <c r="BF764" i="3"/>
  <c r="X764" i="3"/>
  <c r="V764" i="3"/>
  <c r="T764" i="3"/>
  <c r="P764" i="3"/>
  <c r="BI763" i="3"/>
  <c r="BH763" i="3"/>
  <c r="BG763" i="3"/>
  <c r="BF763" i="3"/>
  <c r="X763" i="3"/>
  <c r="V763" i="3"/>
  <c r="T763" i="3"/>
  <c r="P763" i="3"/>
  <c r="BI762" i="3"/>
  <c r="BH762" i="3"/>
  <c r="BG762" i="3"/>
  <c r="BF762" i="3"/>
  <c r="X762" i="3"/>
  <c r="V762" i="3"/>
  <c r="T762" i="3"/>
  <c r="P762" i="3"/>
  <c r="K762" i="3" s="1"/>
  <c r="BI761" i="3"/>
  <c r="BH761" i="3"/>
  <c r="BG761" i="3"/>
  <c r="BF761" i="3"/>
  <c r="X761" i="3"/>
  <c r="V761" i="3"/>
  <c r="T761" i="3"/>
  <c r="P761" i="3"/>
  <c r="BI760" i="3"/>
  <c r="BH760" i="3"/>
  <c r="BG760" i="3"/>
  <c r="BF760" i="3"/>
  <c r="X760" i="3"/>
  <c r="V760" i="3"/>
  <c r="T760" i="3"/>
  <c r="P760" i="3"/>
  <c r="BI759" i="3"/>
  <c r="BH759" i="3"/>
  <c r="BG759" i="3"/>
  <c r="BF759" i="3"/>
  <c r="X759" i="3"/>
  <c r="V759" i="3"/>
  <c r="T759" i="3"/>
  <c r="P759" i="3"/>
  <c r="BI758" i="3"/>
  <c r="BH758" i="3"/>
  <c r="BG758" i="3"/>
  <c r="BF758" i="3"/>
  <c r="X758" i="3"/>
  <c r="V758" i="3"/>
  <c r="T758" i="3"/>
  <c r="P758" i="3"/>
  <c r="BI757" i="3"/>
  <c r="BH757" i="3"/>
  <c r="BG757" i="3"/>
  <c r="BF757" i="3"/>
  <c r="X757" i="3"/>
  <c r="V757" i="3"/>
  <c r="T757" i="3"/>
  <c r="P757" i="3"/>
  <c r="BI756" i="3"/>
  <c r="BH756" i="3"/>
  <c r="BG756" i="3"/>
  <c r="BF756" i="3"/>
  <c r="X756" i="3"/>
  <c r="V756" i="3"/>
  <c r="T756" i="3"/>
  <c r="P756" i="3"/>
  <c r="BI755" i="3"/>
  <c r="BH755" i="3"/>
  <c r="BG755" i="3"/>
  <c r="BF755" i="3"/>
  <c r="X755" i="3"/>
  <c r="V755" i="3"/>
  <c r="T755" i="3"/>
  <c r="P755" i="3"/>
  <c r="BI754" i="3"/>
  <c r="BH754" i="3"/>
  <c r="BG754" i="3"/>
  <c r="BF754" i="3"/>
  <c r="X754" i="3"/>
  <c r="V754" i="3"/>
  <c r="T754" i="3"/>
  <c r="P754" i="3"/>
  <c r="BI753" i="3"/>
  <c r="BH753" i="3"/>
  <c r="BG753" i="3"/>
  <c r="BF753" i="3"/>
  <c r="X753" i="3"/>
  <c r="V753" i="3"/>
  <c r="T753" i="3"/>
  <c r="P753" i="3"/>
  <c r="BI752" i="3"/>
  <c r="BH752" i="3"/>
  <c r="BG752" i="3"/>
  <c r="BF752" i="3"/>
  <c r="X752" i="3"/>
  <c r="V752" i="3"/>
  <c r="T752" i="3"/>
  <c r="P752" i="3"/>
  <c r="K752" i="3" s="1"/>
  <c r="BI751" i="3"/>
  <c r="BH751" i="3"/>
  <c r="BG751" i="3"/>
  <c r="BF751" i="3"/>
  <c r="X751" i="3"/>
  <c r="V751" i="3"/>
  <c r="T751" i="3"/>
  <c r="P751" i="3"/>
  <c r="BK751" i="3" s="1"/>
  <c r="BI750" i="3"/>
  <c r="BH750" i="3"/>
  <c r="BG750" i="3"/>
  <c r="BF750" i="3"/>
  <c r="X750" i="3"/>
  <c r="V750" i="3"/>
  <c r="T750" i="3"/>
  <c r="P750" i="3"/>
  <c r="BI749" i="3"/>
  <c r="BH749" i="3"/>
  <c r="BG749" i="3"/>
  <c r="BF749" i="3"/>
  <c r="X749" i="3"/>
  <c r="V749" i="3"/>
  <c r="T749" i="3"/>
  <c r="P749" i="3"/>
  <c r="K749" i="3" s="1"/>
  <c r="BI748" i="3"/>
  <c r="BH748" i="3"/>
  <c r="BG748" i="3"/>
  <c r="BF748" i="3"/>
  <c r="X748" i="3"/>
  <c r="V748" i="3"/>
  <c r="T748" i="3"/>
  <c r="P748" i="3"/>
  <c r="BI747" i="3"/>
  <c r="BH747" i="3"/>
  <c r="BG747" i="3"/>
  <c r="BF747" i="3"/>
  <c r="X747" i="3"/>
  <c r="V747" i="3"/>
  <c r="T747" i="3"/>
  <c r="P747" i="3"/>
  <c r="BI746" i="3"/>
  <c r="BH746" i="3"/>
  <c r="BG746" i="3"/>
  <c r="BF746" i="3"/>
  <c r="X746" i="3"/>
  <c r="V746" i="3"/>
  <c r="T746" i="3"/>
  <c r="P746" i="3"/>
  <c r="K746" i="3" s="1"/>
  <c r="BI742" i="3"/>
  <c r="BH742" i="3"/>
  <c r="BG742" i="3"/>
  <c r="BF742" i="3"/>
  <c r="X742" i="3"/>
  <c r="V742" i="3"/>
  <c r="T742" i="3"/>
  <c r="P742" i="3"/>
  <c r="BI740" i="3"/>
  <c r="BH740" i="3"/>
  <c r="BG740" i="3"/>
  <c r="BF740" i="3"/>
  <c r="X740" i="3"/>
  <c r="V740" i="3"/>
  <c r="T740" i="3"/>
  <c r="P740" i="3"/>
  <c r="BI738" i="3"/>
  <c r="BH738" i="3"/>
  <c r="BG738" i="3"/>
  <c r="BF738" i="3"/>
  <c r="X738" i="3"/>
  <c r="V738" i="3"/>
  <c r="T738" i="3"/>
  <c r="P738" i="3"/>
  <c r="BI737" i="3"/>
  <c r="BH737" i="3"/>
  <c r="BG737" i="3"/>
  <c r="BF737" i="3"/>
  <c r="X737" i="3"/>
  <c r="V737" i="3"/>
  <c r="T737" i="3"/>
  <c r="P737" i="3"/>
  <c r="BI735" i="3"/>
  <c r="BH735" i="3"/>
  <c r="BG735" i="3"/>
  <c r="BF735" i="3"/>
  <c r="X735" i="3"/>
  <c r="V735" i="3"/>
  <c r="T735" i="3"/>
  <c r="P735" i="3"/>
  <c r="BK735" i="3" s="1"/>
  <c r="BI732" i="3"/>
  <c r="BH732" i="3"/>
  <c r="BG732" i="3"/>
  <c r="BF732" i="3"/>
  <c r="X732" i="3"/>
  <c r="V732" i="3"/>
  <c r="T732" i="3"/>
  <c r="P732" i="3"/>
  <c r="BI731" i="3"/>
  <c r="BH731" i="3"/>
  <c r="BG731" i="3"/>
  <c r="BF731" i="3"/>
  <c r="X731" i="3"/>
  <c r="V731" i="3"/>
  <c r="T731" i="3"/>
  <c r="P731" i="3"/>
  <c r="BI729" i="3"/>
  <c r="BH729" i="3"/>
  <c r="BG729" i="3"/>
  <c r="BF729" i="3"/>
  <c r="X729" i="3"/>
  <c r="V729" i="3"/>
  <c r="T729" i="3"/>
  <c r="P729" i="3"/>
  <c r="BI728" i="3"/>
  <c r="BH728" i="3"/>
  <c r="BG728" i="3"/>
  <c r="BF728" i="3"/>
  <c r="X728" i="3"/>
  <c r="V728" i="3"/>
  <c r="T728" i="3"/>
  <c r="P728" i="3"/>
  <c r="BI727" i="3"/>
  <c r="BH727" i="3"/>
  <c r="BG727" i="3"/>
  <c r="BF727" i="3"/>
  <c r="X727" i="3"/>
  <c r="V727" i="3"/>
  <c r="T727" i="3"/>
  <c r="P727" i="3"/>
  <c r="BI726" i="3"/>
  <c r="BH726" i="3"/>
  <c r="BG726" i="3"/>
  <c r="BF726" i="3"/>
  <c r="X726" i="3"/>
  <c r="V726" i="3"/>
  <c r="T726" i="3"/>
  <c r="P726" i="3"/>
  <c r="BI724" i="3"/>
  <c r="BH724" i="3"/>
  <c r="BG724" i="3"/>
  <c r="BF724" i="3"/>
  <c r="X724" i="3"/>
  <c r="V724" i="3"/>
  <c r="T724" i="3"/>
  <c r="P724" i="3"/>
  <c r="BI723" i="3"/>
  <c r="BH723" i="3"/>
  <c r="BG723" i="3"/>
  <c r="BF723" i="3"/>
  <c r="X723" i="3"/>
  <c r="V723" i="3"/>
  <c r="T723" i="3"/>
  <c r="P723" i="3"/>
  <c r="BI722" i="3"/>
  <c r="BH722" i="3"/>
  <c r="BG722" i="3"/>
  <c r="BF722" i="3"/>
  <c r="X722" i="3"/>
  <c r="V722" i="3"/>
  <c r="T722" i="3"/>
  <c r="P722" i="3"/>
  <c r="BI718" i="3"/>
  <c r="BH718" i="3"/>
  <c r="BG718" i="3"/>
  <c r="BF718" i="3"/>
  <c r="X718" i="3"/>
  <c r="V718" i="3"/>
  <c r="T718" i="3"/>
  <c r="P718" i="3"/>
  <c r="BI717" i="3"/>
  <c r="BH717" i="3"/>
  <c r="BG717" i="3"/>
  <c r="BF717" i="3"/>
  <c r="X717" i="3"/>
  <c r="V717" i="3"/>
  <c r="T717" i="3"/>
  <c r="P717" i="3"/>
  <c r="BK717" i="3" s="1"/>
  <c r="BI715" i="3"/>
  <c r="BH715" i="3"/>
  <c r="BG715" i="3"/>
  <c r="BF715" i="3"/>
  <c r="X715" i="3"/>
  <c r="V715" i="3"/>
  <c r="T715" i="3"/>
  <c r="P715" i="3"/>
  <c r="BI714" i="3"/>
  <c r="BH714" i="3"/>
  <c r="BG714" i="3"/>
  <c r="BF714" i="3"/>
  <c r="X714" i="3"/>
  <c r="V714" i="3"/>
  <c r="T714" i="3"/>
  <c r="P714" i="3"/>
  <c r="BI713" i="3"/>
  <c r="BH713" i="3"/>
  <c r="BG713" i="3"/>
  <c r="BF713" i="3"/>
  <c r="X713" i="3"/>
  <c r="V713" i="3"/>
  <c r="T713" i="3"/>
  <c r="P713" i="3"/>
  <c r="K713" i="3" s="1"/>
  <c r="BI712" i="3"/>
  <c r="BH712" i="3"/>
  <c r="BG712" i="3"/>
  <c r="BF712" i="3"/>
  <c r="X712" i="3"/>
  <c r="V712" i="3"/>
  <c r="T712" i="3"/>
  <c r="P712" i="3"/>
  <c r="BI711" i="3"/>
  <c r="BH711" i="3"/>
  <c r="BG711" i="3"/>
  <c r="BF711" i="3"/>
  <c r="X711" i="3"/>
  <c r="V711" i="3"/>
  <c r="T711" i="3"/>
  <c r="P711" i="3"/>
  <c r="BI710" i="3"/>
  <c r="BH710" i="3"/>
  <c r="BG710" i="3"/>
  <c r="BF710" i="3"/>
  <c r="X710" i="3"/>
  <c r="V710" i="3"/>
  <c r="T710" i="3"/>
  <c r="P710" i="3"/>
  <c r="BI709" i="3"/>
  <c r="BH709" i="3"/>
  <c r="BG709" i="3"/>
  <c r="BF709" i="3"/>
  <c r="X709" i="3"/>
  <c r="V709" i="3"/>
  <c r="T709" i="3"/>
  <c r="P709" i="3"/>
  <c r="BI707" i="3"/>
  <c r="BH707" i="3"/>
  <c r="BG707" i="3"/>
  <c r="BF707" i="3"/>
  <c r="X707" i="3"/>
  <c r="V707" i="3"/>
  <c r="T707" i="3"/>
  <c r="P707" i="3"/>
  <c r="BI706" i="3"/>
  <c r="BH706" i="3"/>
  <c r="BG706" i="3"/>
  <c r="BF706" i="3"/>
  <c r="X706" i="3"/>
  <c r="V706" i="3"/>
  <c r="T706" i="3"/>
  <c r="P706" i="3"/>
  <c r="BI705" i="3"/>
  <c r="BH705" i="3"/>
  <c r="BG705" i="3"/>
  <c r="BF705" i="3"/>
  <c r="X705" i="3"/>
  <c r="V705" i="3"/>
  <c r="T705" i="3"/>
  <c r="P705" i="3"/>
  <c r="BI704" i="3"/>
  <c r="BH704" i="3"/>
  <c r="BG704" i="3"/>
  <c r="BF704" i="3"/>
  <c r="X704" i="3"/>
  <c r="V704" i="3"/>
  <c r="T704" i="3"/>
  <c r="P704" i="3"/>
  <c r="BI703" i="3"/>
  <c r="BH703" i="3"/>
  <c r="BG703" i="3"/>
  <c r="BF703" i="3"/>
  <c r="X703" i="3"/>
  <c r="V703" i="3"/>
  <c r="T703" i="3"/>
  <c r="P703" i="3"/>
  <c r="BI702" i="3"/>
  <c r="BH702" i="3"/>
  <c r="BG702" i="3"/>
  <c r="BF702" i="3"/>
  <c r="X702" i="3"/>
  <c r="V702" i="3"/>
  <c r="T702" i="3"/>
  <c r="P702" i="3"/>
  <c r="BI701" i="3"/>
  <c r="BH701" i="3"/>
  <c r="BG701" i="3"/>
  <c r="BF701" i="3"/>
  <c r="X701" i="3"/>
  <c r="V701" i="3"/>
  <c r="T701" i="3"/>
  <c r="P701" i="3"/>
  <c r="BI699" i="3"/>
  <c r="BH699" i="3"/>
  <c r="BG699" i="3"/>
  <c r="BF699" i="3"/>
  <c r="X699" i="3"/>
  <c r="V699" i="3"/>
  <c r="T699" i="3"/>
  <c r="P699" i="3"/>
  <c r="BI697" i="3"/>
  <c r="BH697" i="3"/>
  <c r="BG697" i="3"/>
  <c r="BF697" i="3"/>
  <c r="X697" i="3"/>
  <c r="V697" i="3"/>
  <c r="T697" i="3"/>
  <c r="P697" i="3"/>
  <c r="BI696" i="3"/>
  <c r="BH696" i="3"/>
  <c r="BG696" i="3"/>
  <c r="BF696" i="3"/>
  <c r="X696" i="3"/>
  <c r="V696" i="3"/>
  <c r="T696" i="3"/>
  <c r="P696" i="3"/>
  <c r="BI695" i="3"/>
  <c r="BH695" i="3"/>
  <c r="BG695" i="3"/>
  <c r="BF695" i="3"/>
  <c r="X695" i="3"/>
  <c r="V695" i="3"/>
  <c r="T695" i="3"/>
  <c r="P695" i="3"/>
  <c r="BI694" i="3"/>
  <c r="BH694" i="3"/>
  <c r="BG694" i="3"/>
  <c r="BF694" i="3"/>
  <c r="X694" i="3"/>
  <c r="V694" i="3"/>
  <c r="T694" i="3"/>
  <c r="P694" i="3"/>
  <c r="BI692" i="3"/>
  <c r="BH692" i="3"/>
  <c r="BG692" i="3"/>
  <c r="BF692" i="3"/>
  <c r="X692" i="3"/>
  <c r="V692" i="3"/>
  <c r="T692" i="3"/>
  <c r="P692" i="3"/>
  <c r="BI691" i="3"/>
  <c r="BH691" i="3"/>
  <c r="BG691" i="3"/>
  <c r="BF691" i="3"/>
  <c r="X691" i="3"/>
  <c r="V691" i="3"/>
  <c r="T691" i="3"/>
  <c r="P691" i="3"/>
  <c r="BI689" i="3"/>
  <c r="BH689" i="3"/>
  <c r="BG689" i="3"/>
  <c r="BF689" i="3"/>
  <c r="X689" i="3"/>
  <c r="V689" i="3"/>
  <c r="T689" i="3"/>
  <c r="P689" i="3"/>
  <c r="BI687" i="3"/>
  <c r="BH687" i="3"/>
  <c r="BG687" i="3"/>
  <c r="BF687" i="3"/>
  <c r="X687" i="3"/>
  <c r="V687" i="3"/>
  <c r="T687" i="3"/>
  <c r="P687" i="3"/>
  <c r="BI686" i="3"/>
  <c r="BH686" i="3"/>
  <c r="BG686" i="3"/>
  <c r="BF686" i="3"/>
  <c r="X686" i="3"/>
  <c r="V686" i="3"/>
  <c r="T686" i="3"/>
  <c r="P686" i="3"/>
  <c r="BI685" i="3"/>
  <c r="BH685" i="3"/>
  <c r="BG685" i="3"/>
  <c r="BF685" i="3"/>
  <c r="X685" i="3"/>
  <c r="V685" i="3"/>
  <c r="T685" i="3"/>
  <c r="P685" i="3"/>
  <c r="BI684" i="3"/>
  <c r="BH684" i="3"/>
  <c r="BG684" i="3"/>
  <c r="BF684" i="3"/>
  <c r="X684" i="3"/>
  <c r="V684" i="3"/>
  <c r="T684" i="3"/>
  <c r="P684" i="3"/>
  <c r="BI683" i="3"/>
  <c r="BH683" i="3"/>
  <c r="BG683" i="3"/>
  <c r="BF683" i="3"/>
  <c r="X683" i="3"/>
  <c r="V683" i="3"/>
  <c r="T683" i="3"/>
  <c r="P683" i="3"/>
  <c r="BI682" i="3"/>
  <c r="BH682" i="3"/>
  <c r="BG682" i="3"/>
  <c r="BF682" i="3"/>
  <c r="X682" i="3"/>
  <c r="V682" i="3"/>
  <c r="T682" i="3"/>
  <c r="P682" i="3"/>
  <c r="BI681" i="3"/>
  <c r="BH681" i="3"/>
  <c r="BG681" i="3"/>
  <c r="BF681" i="3"/>
  <c r="X681" i="3"/>
  <c r="V681" i="3"/>
  <c r="T681" i="3"/>
  <c r="P681" i="3"/>
  <c r="BI680" i="3"/>
  <c r="BH680" i="3"/>
  <c r="BG680" i="3"/>
  <c r="BF680" i="3"/>
  <c r="X680" i="3"/>
  <c r="V680" i="3"/>
  <c r="T680" i="3"/>
  <c r="P680" i="3"/>
  <c r="BI679" i="3"/>
  <c r="BH679" i="3"/>
  <c r="BG679" i="3"/>
  <c r="BF679" i="3"/>
  <c r="X679" i="3"/>
  <c r="V679" i="3"/>
  <c r="T679" i="3"/>
  <c r="P679" i="3"/>
  <c r="BI678" i="3"/>
  <c r="BH678" i="3"/>
  <c r="BG678" i="3"/>
  <c r="BF678" i="3"/>
  <c r="X678" i="3"/>
  <c r="V678" i="3"/>
  <c r="T678" i="3"/>
  <c r="P678" i="3"/>
  <c r="BI677" i="3"/>
  <c r="BH677" i="3"/>
  <c r="BG677" i="3"/>
  <c r="BF677" i="3"/>
  <c r="X677" i="3"/>
  <c r="V677" i="3"/>
  <c r="T677" i="3"/>
  <c r="P677" i="3"/>
  <c r="BI676" i="3"/>
  <c r="BH676" i="3"/>
  <c r="BG676" i="3"/>
  <c r="BF676" i="3"/>
  <c r="X676" i="3"/>
  <c r="V676" i="3"/>
  <c r="T676" i="3"/>
  <c r="P676" i="3"/>
  <c r="BI674" i="3"/>
  <c r="BH674" i="3"/>
  <c r="BG674" i="3"/>
  <c r="BF674" i="3"/>
  <c r="X674" i="3"/>
  <c r="V674" i="3"/>
  <c r="T674" i="3"/>
  <c r="P674" i="3"/>
  <c r="K674" i="3" s="1"/>
  <c r="BI673" i="3"/>
  <c r="BH673" i="3"/>
  <c r="BG673" i="3"/>
  <c r="BF673" i="3"/>
  <c r="X673" i="3"/>
  <c r="V673" i="3"/>
  <c r="T673" i="3"/>
  <c r="P673" i="3"/>
  <c r="BI671" i="3"/>
  <c r="BH671" i="3"/>
  <c r="BG671" i="3"/>
  <c r="BF671" i="3"/>
  <c r="X671" i="3"/>
  <c r="V671" i="3"/>
  <c r="T671" i="3"/>
  <c r="P671" i="3"/>
  <c r="BI669" i="3"/>
  <c r="BH669" i="3"/>
  <c r="BG669" i="3"/>
  <c r="BF669" i="3"/>
  <c r="X669" i="3"/>
  <c r="V669" i="3"/>
  <c r="T669" i="3"/>
  <c r="P669" i="3"/>
  <c r="BI667" i="3"/>
  <c r="BH667" i="3"/>
  <c r="BG667" i="3"/>
  <c r="BF667" i="3"/>
  <c r="X667" i="3"/>
  <c r="V667" i="3"/>
  <c r="T667" i="3"/>
  <c r="P667" i="3"/>
  <c r="BI666" i="3"/>
  <c r="BH666" i="3"/>
  <c r="BG666" i="3"/>
  <c r="BF666" i="3"/>
  <c r="X666" i="3"/>
  <c r="V666" i="3"/>
  <c r="T666" i="3"/>
  <c r="P666" i="3"/>
  <c r="BI665" i="3"/>
  <c r="BH665" i="3"/>
  <c r="BG665" i="3"/>
  <c r="BF665" i="3"/>
  <c r="X665" i="3"/>
  <c r="V665" i="3"/>
  <c r="T665" i="3"/>
  <c r="P665" i="3"/>
  <c r="BI664" i="3"/>
  <c r="BH664" i="3"/>
  <c r="BG664" i="3"/>
  <c r="BF664" i="3"/>
  <c r="X664" i="3"/>
  <c r="V664" i="3"/>
  <c r="T664" i="3"/>
  <c r="P664" i="3"/>
  <c r="BI662" i="3"/>
  <c r="BH662" i="3"/>
  <c r="BG662" i="3"/>
  <c r="BF662" i="3"/>
  <c r="X662" i="3"/>
  <c r="V662" i="3"/>
  <c r="T662" i="3"/>
  <c r="P662" i="3"/>
  <c r="BI660" i="3"/>
  <c r="BH660" i="3"/>
  <c r="BG660" i="3"/>
  <c r="BF660" i="3"/>
  <c r="X660" i="3"/>
  <c r="V660" i="3"/>
  <c r="T660" i="3"/>
  <c r="P660" i="3"/>
  <c r="BI659" i="3"/>
  <c r="BH659" i="3"/>
  <c r="BG659" i="3"/>
  <c r="BF659" i="3"/>
  <c r="X659" i="3"/>
  <c r="V659" i="3"/>
  <c r="T659" i="3"/>
  <c r="P659" i="3"/>
  <c r="K659" i="3" s="1"/>
  <c r="BI658" i="3"/>
  <c r="BH658" i="3"/>
  <c r="BG658" i="3"/>
  <c r="BF658" i="3"/>
  <c r="X658" i="3"/>
  <c r="V658" i="3"/>
  <c r="T658" i="3"/>
  <c r="P658" i="3"/>
  <c r="BI657" i="3"/>
  <c r="BH657" i="3"/>
  <c r="BG657" i="3"/>
  <c r="BF657" i="3"/>
  <c r="X657" i="3"/>
  <c r="V657" i="3"/>
  <c r="T657" i="3"/>
  <c r="P657" i="3"/>
  <c r="BI656" i="3"/>
  <c r="BH656" i="3"/>
  <c r="BG656" i="3"/>
  <c r="BF656" i="3"/>
  <c r="X656" i="3"/>
  <c r="V656" i="3"/>
  <c r="T656" i="3"/>
  <c r="P656" i="3"/>
  <c r="BI652" i="3"/>
  <c r="BH652" i="3"/>
  <c r="BG652" i="3"/>
  <c r="BF652" i="3"/>
  <c r="X652" i="3"/>
  <c r="V652" i="3"/>
  <c r="T652" i="3"/>
  <c r="P652" i="3"/>
  <c r="BI651" i="3"/>
  <c r="BH651" i="3"/>
  <c r="BG651" i="3"/>
  <c r="BF651" i="3"/>
  <c r="X651" i="3"/>
  <c r="V651" i="3"/>
  <c r="T651" i="3"/>
  <c r="P651" i="3"/>
  <c r="BI650" i="3"/>
  <c r="BH650" i="3"/>
  <c r="BG650" i="3"/>
  <c r="BF650" i="3"/>
  <c r="X650" i="3"/>
  <c r="V650" i="3"/>
  <c r="T650" i="3"/>
  <c r="P650" i="3"/>
  <c r="BI649" i="3"/>
  <c r="BH649" i="3"/>
  <c r="BG649" i="3"/>
  <c r="BF649" i="3"/>
  <c r="X649" i="3"/>
  <c r="V649" i="3"/>
  <c r="T649" i="3"/>
  <c r="P649" i="3"/>
  <c r="K649" i="3" s="1"/>
  <c r="BI648" i="3"/>
  <c r="BH648" i="3"/>
  <c r="BG648" i="3"/>
  <c r="BF648" i="3"/>
  <c r="X648" i="3"/>
  <c r="V648" i="3"/>
  <c r="T648" i="3"/>
  <c r="P648" i="3"/>
  <c r="BI647" i="3"/>
  <c r="BH647" i="3"/>
  <c r="BG647" i="3"/>
  <c r="BF647" i="3"/>
  <c r="X647" i="3"/>
  <c r="V647" i="3"/>
  <c r="T647" i="3"/>
  <c r="P647" i="3"/>
  <c r="BI646" i="3"/>
  <c r="BH646" i="3"/>
  <c r="BG646" i="3"/>
  <c r="BF646" i="3"/>
  <c r="X646" i="3"/>
  <c r="V646" i="3"/>
  <c r="T646" i="3"/>
  <c r="P646" i="3"/>
  <c r="BI645" i="3"/>
  <c r="BH645" i="3"/>
  <c r="BG645" i="3"/>
  <c r="BF645" i="3"/>
  <c r="X645" i="3"/>
  <c r="V645" i="3"/>
  <c r="T645" i="3"/>
  <c r="P645" i="3"/>
  <c r="BI643" i="3"/>
  <c r="BH643" i="3"/>
  <c r="BG643" i="3"/>
  <c r="BF643" i="3"/>
  <c r="X643" i="3"/>
  <c r="V643" i="3"/>
  <c r="T643" i="3"/>
  <c r="P643" i="3"/>
  <c r="BI642" i="3"/>
  <c r="BH642" i="3"/>
  <c r="BG642" i="3"/>
  <c r="BF642" i="3"/>
  <c r="X642" i="3"/>
  <c r="V642" i="3"/>
  <c r="T642" i="3"/>
  <c r="P642" i="3"/>
  <c r="BK642" i="3" s="1"/>
  <c r="BI641" i="3"/>
  <c r="BH641" i="3"/>
  <c r="BG641" i="3"/>
  <c r="BF641" i="3"/>
  <c r="X641" i="3"/>
  <c r="V641" i="3"/>
  <c r="T641" i="3"/>
  <c r="P641" i="3"/>
  <c r="BI640" i="3"/>
  <c r="BH640" i="3"/>
  <c r="BG640" i="3"/>
  <c r="BF640" i="3"/>
  <c r="X640" i="3"/>
  <c r="V640" i="3"/>
  <c r="T640" i="3"/>
  <c r="P640" i="3"/>
  <c r="BI639" i="3"/>
  <c r="BH639" i="3"/>
  <c r="BG639" i="3"/>
  <c r="BF639" i="3"/>
  <c r="X639" i="3"/>
  <c r="V639" i="3"/>
  <c r="T639" i="3"/>
  <c r="P639" i="3"/>
  <c r="BI638" i="3"/>
  <c r="BH638" i="3"/>
  <c r="BG638" i="3"/>
  <c r="BF638" i="3"/>
  <c r="X638" i="3"/>
  <c r="V638" i="3"/>
  <c r="T638" i="3"/>
  <c r="P638" i="3"/>
  <c r="K638" i="3" s="1"/>
  <c r="BI637" i="3"/>
  <c r="BH637" i="3"/>
  <c r="BG637" i="3"/>
  <c r="BF637" i="3"/>
  <c r="X637" i="3"/>
  <c r="V637" i="3"/>
  <c r="T637" i="3"/>
  <c r="P637" i="3"/>
  <c r="BI636" i="3"/>
  <c r="BH636" i="3"/>
  <c r="BG636" i="3"/>
  <c r="BF636" i="3"/>
  <c r="X636" i="3"/>
  <c r="V636" i="3"/>
  <c r="T636" i="3"/>
  <c r="P636" i="3"/>
  <c r="BI635" i="3"/>
  <c r="BH635" i="3"/>
  <c r="BG635" i="3"/>
  <c r="BF635" i="3"/>
  <c r="X635" i="3"/>
  <c r="V635" i="3"/>
  <c r="T635" i="3"/>
  <c r="P635" i="3"/>
  <c r="BI630" i="3"/>
  <c r="BH630" i="3"/>
  <c r="BG630" i="3"/>
  <c r="BF630" i="3"/>
  <c r="X630" i="3"/>
  <c r="V630" i="3"/>
  <c r="T630" i="3"/>
  <c r="P630" i="3"/>
  <c r="BI629" i="3"/>
  <c r="BH629" i="3"/>
  <c r="BG629" i="3"/>
  <c r="BF629" i="3"/>
  <c r="X629" i="3"/>
  <c r="V629" i="3"/>
  <c r="T629" i="3"/>
  <c r="P629" i="3"/>
  <c r="BI628" i="3"/>
  <c r="BH628" i="3"/>
  <c r="BG628" i="3"/>
  <c r="BF628" i="3"/>
  <c r="X628" i="3"/>
  <c r="V628" i="3"/>
  <c r="T628" i="3"/>
  <c r="P628" i="3"/>
  <c r="BI627" i="3"/>
  <c r="BH627" i="3"/>
  <c r="BG627" i="3"/>
  <c r="BF627" i="3"/>
  <c r="X627" i="3"/>
  <c r="V627" i="3"/>
  <c r="T627" i="3"/>
  <c r="P627" i="3"/>
  <c r="BI626" i="3"/>
  <c r="BH626" i="3"/>
  <c r="BG626" i="3"/>
  <c r="BF626" i="3"/>
  <c r="X626" i="3"/>
  <c r="V626" i="3"/>
  <c r="T626" i="3"/>
  <c r="P626" i="3"/>
  <c r="BI625" i="3"/>
  <c r="BH625" i="3"/>
  <c r="BG625" i="3"/>
  <c r="BF625" i="3"/>
  <c r="X625" i="3"/>
  <c r="V625" i="3"/>
  <c r="T625" i="3"/>
  <c r="P625" i="3"/>
  <c r="BI624" i="3"/>
  <c r="BH624" i="3"/>
  <c r="BG624" i="3"/>
  <c r="BF624" i="3"/>
  <c r="X624" i="3"/>
  <c r="V624" i="3"/>
  <c r="T624" i="3"/>
  <c r="P624" i="3"/>
  <c r="BI623" i="3"/>
  <c r="BH623" i="3"/>
  <c r="BG623" i="3"/>
  <c r="BF623" i="3"/>
  <c r="X623" i="3"/>
  <c r="V623" i="3"/>
  <c r="T623" i="3"/>
  <c r="P623" i="3"/>
  <c r="BI622" i="3"/>
  <c r="BH622" i="3"/>
  <c r="BG622" i="3"/>
  <c r="BF622" i="3"/>
  <c r="X622" i="3"/>
  <c r="V622" i="3"/>
  <c r="T622" i="3"/>
  <c r="P622" i="3"/>
  <c r="BI620" i="3"/>
  <c r="BH620" i="3"/>
  <c r="BG620" i="3"/>
  <c r="BF620" i="3"/>
  <c r="X620" i="3"/>
  <c r="V620" i="3"/>
  <c r="T620" i="3"/>
  <c r="P620" i="3"/>
  <c r="BI619" i="3"/>
  <c r="BH619" i="3"/>
  <c r="BG619" i="3"/>
  <c r="BF619" i="3"/>
  <c r="X619" i="3"/>
  <c r="V619" i="3"/>
  <c r="T619" i="3"/>
  <c r="P619" i="3"/>
  <c r="BI618" i="3"/>
  <c r="BH618" i="3"/>
  <c r="BG618" i="3"/>
  <c r="BF618" i="3"/>
  <c r="X618" i="3"/>
  <c r="V618" i="3"/>
  <c r="T618" i="3"/>
  <c r="P618" i="3"/>
  <c r="BI617" i="3"/>
  <c r="BH617" i="3"/>
  <c r="BG617" i="3"/>
  <c r="BF617" i="3"/>
  <c r="X617" i="3"/>
  <c r="V617" i="3"/>
  <c r="T617" i="3"/>
  <c r="P617" i="3"/>
  <c r="BI616" i="3"/>
  <c r="BH616" i="3"/>
  <c r="BG616" i="3"/>
  <c r="BF616" i="3"/>
  <c r="X616" i="3"/>
  <c r="V616" i="3"/>
  <c r="T616" i="3"/>
  <c r="P616" i="3"/>
  <c r="BI615" i="3"/>
  <c r="BH615" i="3"/>
  <c r="BG615" i="3"/>
  <c r="BF615" i="3"/>
  <c r="X615" i="3"/>
  <c r="V615" i="3"/>
  <c r="T615" i="3"/>
  <c r="P615" i="3"/>
  <c r="BI614" i="3"/>
  <c r="BH614" i="3"/>
  <c r="BG614" i="3"/>
  <c r="BF614" i="3"/>
  <c r="X614" i="3"/>
  <c r="V614" i="3"/>
  <c r="T614" i="3"/>
  <c r="P614" i="3"/>
  <c r="BI613" i="3"/>
  <c r="BH613" i="3"/>
  <c r="BG613" i="3"/>
  <c r="BF613" i="3"/>
  <c r="X613" i="3"/>
  <c r="V613" i="3"/>
  <c r="T613" i="3"/>
  <c r="P613" i="3"/>
  <c r="BI612" i="3"/>
  <c r="BH612" i="3"/>
  <c r="BG612" i="3"/>
  <c r="BF612" i="3"/>
  <c r="X612" i="3"/>
  <c r="V612" i="3"/>
  <c r="T612" i="3"/>
  <c r="P612" i="3"/>
  <c r="BI610" i="3"/>
  <c r="BH610" i="3"/>
  <c r="BG610" i="3"/>
  <c r="BF610" i="3"/>
  <c r="X610" i="3"/>
  <c r="V610" i="3"/>
  <c r="T610" i="3"/>
  <c r="P610" i="3"/>
  <c r="BI608" i="3"/>
  <c r="BH608" i="3"/>
  <c r="BG608" i="3"/>
  <c r="BF608" i="3"/>
  <c r="X608" i="3"/>
  <c r="V608" i="3"/>
  <c r="T608" i="3"/>
  <c r="P608" i="3"/>
  <c r="BI606" i="3"/>
  <c r="BH606" i="3"/>
  <c r="BG606" i="3"/>
  <c r="BF606" i="3"/>
  <c r="X606" i="3"/>
  <c r="V606" i="3"/>
  <c r="T606" i="3"/>
  <c r="P606" i="3"/>
  <c r="BI604" i="3"/>
  <c r="BH604" i="3"/>
  <c r="BG604" i="3"/>
  <c r="BF604" i="3"/>
  <c r="X604" i="3"/>
  <c r="V604" i="3"/>
  <c r="T604" i="3"/>
  <c r="P604" i="3"/>
  <c r="BI603" i="3"/>
  <c r="BH603" i="3"/>
  <c r="BG603" i="3"/>
  <c r="BF603" i="3"/>
  <c r="X603" i="3"/>
  <c r="V603" i="3"/>
  <c r="T603" i="3"/>
  <c r="P603" i="3"/>
  <c r="BI601" i="3"/>
  <c r="BH601" i="3"/>
  <c r="BG601" i="3"/>
  <c r="BF601" i="3"/>
  <c r="X601" i="3"/>
  <c r="V601" i="3"/>
  <c r="T601" i="3"/>
  <c r="P601" i="3"/>
  <c r="BI600" i="3"/>
  <c r="BH600" i="3"/>
  <c r="BG600" i="3"/>
  <c r="BF600" i="3"/>
  <c r="X600" i="3"/>
  <c r="V600" i="3"/>
  <c r="T600" i="3"/>
  <c r="P600" i="3"/>
  <c r="BI599" i="3"/>
  <c r="BH599" i="3"/>
  <c r="BG599" i="3"/>
  <c r="BF599" i="3"/>
  <c r="X599" i="3"/>
  <c r="V599" i="3"/>
  <c r="T599" i="3"/>
  <c r="P599" i="3"/>
  <c r="BI598" i="3"/>
  <c r="BH598" i="3"/>
  <c r="BG598" i="3"/>
  <c r="BF598" i="3"/>
  <c r="X598" i="3"/>
  <c r="V598" i="3"/>
  <c r="T598" i="3"/>
  <c r="P598" i="3"/>
  <c r="BI597" i="3"/>
  <c r="BH597" i="3"/>
  <c r="BG597" i="3"/>
  <c r="BF597" i="3"/>
  <c r="X597" i="3"/>
  <c r="V597" i="3"/>
  <c r="T597" i="3"/>
  <c r="P597" i="3"/>
  <c r="BI596" i="3"/>
  <c r="BH596" i="3"/>
  <c r="BG596" i="3"/>
  <c r="BF596" i="3"/>
  <c r="X596" i="3"/>
  <c r="V596" i="3"/>
  <c r="T596" i="3"/>
  <c r="P596" i="3"/>
  <c r="BI594" i="3"/>
  <c r="BH594" i="3"/>
  <c r="BG594" i="3"/>
  <c r="BF594" i="3"/>
  <c r="X594" i="3"/>
  <c r="V594" i="3"/>
  <c r="T594" i="3"/>
  <c r="P594" i="3"/>
  <c r="BI593" i="3"/>
  <c r="BH593" i="3"/>
  <c r="BG593" i="3"/>
  <c r="BF593" i="3"/>
  <c r="X593" i="3"/>
  <c r="V593" i="3"/>
  <c r="T593" i="3"/>
  <c r="P593" i="3"/>
  <c r="BI592" i="3"/>
  <c r="BH592" i="3"/>
  <c r="BG592" i="3"/>
  <c r="BF592" i="3"/>
  <c r="X592" i="3"/>
  <c r="V592" i="3"/>
  <c r="T592" i="3"/>
  <c r="P592" i="3"/>
  <c r="BK592" i="3" s="1"/>
  <c r="BI591" i="3"/>
  <c r="BH591" i="3"/>
  <c r="BG591" i="3"/>
  <c r="BF591" i="3"/>
  <c r="X591" i="3"/>
  <c r="V591" i="3"/>
  <c r="T591" i="3"/>
  <c r="P591" i="3"/>
  <c r="BI589" i="3"/>
  <c r="BH589" i="3"/>
  <c r="BG589" i="3"/>
  <c r="BF589" i="3"/>
  <c r="X589" i="3"/>
  <c r="V589" i="3"/>
  <c r="T589" i="3"/>
  <c r="P589" i="3"/>
  <c r="BI587" i="3"/>
  <c r="BH587" i="3"/>
  <c r="BG587" i="3"/>
  <c r="BF587" i="3"/>
  <c r="X587" i="3"/>
  <c r="V587" i="3"/>
  <c r="T587" i="3"/>
  <c r="P587" i="3"/>
  <c r="BI586" i="3"/>
  <c r="BH586" i="3"/>
  <c r="BG586" i="3"/>
  <c r="BF586" i="3"/>
  <c r="X586" i="3"/>
  <c r="V586" i="3"/>
  <c r="T586" i="3"/>
  <c r="P586" i="3"/>
  <c r="BI585" i="3"/>
  <c r="BH585" i="3"/>
  <c r="BG585" i="3"/>
  <c r="BF585" i="3"/>
  <c r="X585" i="3"/>
  <c r="V585" i="3"/>
  <c r="T585" i="3"/>
  <c r="P585" i="3"/>
  <c r="BI584" i="3"/>
  <c r="BH584" i="3"/>
  <c r="BG584" i="3"/>
  <c r="BF584" i="3"/>
  <c r="X584" i="3"/>
  <c r="V584" i="3"/>
  <c r="T584" i="3"/>
  <c r="P584" i="3"/>
  <c r="BI582" i="3"/>
  <c r="BH582" i="3"/>
  <c r="BG582" i="3"/>
  <c r="BF582" i="3"/>
  <c r="X582" i="3"/>
  <c r="V582" i="3"/>
  <c r="T582" i="3"/>
  <c r="P582" i="3"/>
  <c r="BI581" i="3"/>
  <c r="BH581" i="3"/>
  <c r="BG581" i="3"/>
  <c r="BF581" i="3"/>
  <c r="X581" i="3"/>
  <c r="V581" i="3"/>
  <c r="T581" i="3"/>
  <c r="P581" i="3"/>
  <c r="BI580" i="3"/>
  <c r="BH580" i="3"/>
  <c r="BG580" i="3"/>
  <c r="BF580" i="3"/>
  <c r="X580" i="3"/>
  <c r="V580" i="3"/>
  <c r="T580" i="3"/>
  <c r="P580" i="3"/>
  <c r="BI579" i="3"/>
  <c r="BH579" i="3"/>
  <c r="BG579" i="3"/>
  <c r="BF579" i="3"/>
  <c r="X579" i="3"/>
  <c r="V579" i="3"/>
  <c r="T579" i="3"/>
  <c r="P579" i="3"/>
  <c r="BI577" i="3"/>
  <c r="BH577" i="3"/>
  <c r="BG577" i="3"/>
  <c r="BF577" i="3"/>
  <c r="X577" i="3"/>
  <c r="V577" i="3"/>
  <c r="T577" i="3"/>
  <c r="P577" i="3"/>
  <c r="BI576" i="3"/>
  <c r="BH576" i="3"/>
  <c r="BG576" i="3"/>
  <c r="BF576" i="3"/>
  <c r="X576" i="3"/>
  <c r="V576" i="3"/>
  <c r="T576" i="3"/>
  <c r="P576" i="3"/>
  <c r="BI574" i="3"/>
  <c r="BH574" i="3"/>
  <c r="BG574" i="3"/>
  <c r="BF574" i="3"/>
  <c r="X574" i="3"/>
  <c r="V574" i="3"/>
  <c r="T574" i="3"/>
  <c r="P574" i="3"/>
  <c r="BI573" i="3"/>
  <c r="BH573" i="3"/>
  <c r="BG573" i="3"/>
  <c r="BF573" i="3"/>
  <c r="X573" i="3"/>
  <c r="V573" i="3"/>
  <c r="T573" i="3"/>
  <c r="P573" i="3"/>
  <c r="BI572" i="3"/>
  <c r="BH572" i="3"/>
  <c r="BG572" i="3"/>
  <c r="BF572" i="3"/>
  <c r="X572" i="3"/>
  <c r="V572" i="3"/>
  <c r="T572" i="3"/>
  <c r="P572" i="3"/>
  <c r="BI571" i="3"/>
  <c r="BH571" i="3"/>
  <c r="BG571" i="3"/>
  <c r="BF571" i="3"/>
  <c r="X571" i="3"/>
  <c r="V571" i="3"/>
  <c r="T571" i="3"/>
  <c r="P571" i="3"/>
  <c r="BI570" i="3"/>
  <c r="BH570" i="3"/>
  <c r="BG570" i="3"/>
  <c r="BF570" i="3"/>
  <c r="X570" i="3"/>
  <c r="V570" i="3"/>
  <c r="T570" i="3"/>
  <c r="P570" i="3"/>
  <c r="BI569" i="3"/>
  <c r="BH569" i="3"/>
  <c r="BG569" i="3"/>
  <c r="BF569" i="3"/>
  <c r="X569" i="3"/>
  <c r="V569" i="3"/>
  <c r="T569" i="3"/>
  <c r="P569" i="3"/>
  <c r="BI568" i="3"/>
  <c r="BH568" i="3"/>
  <c r="BG568" i="3"/>
  <c r="BF568" i="3"/>
  <c r="X568" i="3"/>
  <c r="V568" i="3"/>
  <c r="T568" i="3"/>
  <c r="P568" i="3"/>
  <c r="BI567" i="3"/>
  <c r="BH567" i="3"/>
  <c r="BG567" i="3"/>
  <c r="BF567" i="3"/>
  <c r="X567" i="3"/>
  <c r="V567" i="3"/>
  <c r="T567" i="3"/>
  <c r="P567" i="3"/>
  <c r="K567" i="3" s="1"/>
  <c r="BI566" i="3"/>
  <c r="BH566" i="3"/>
  <c r="BG566" i="3"/>
  <c r="BF566" i="3"/>
  <c r="X566" i="3"/>
  <c r="V566" i="3"/>
  <c r="T566" i="3"/>
  <c r="P566" i="3"/>
  <c r="BI564" i="3"/>
  <c r="BH564" i="3"/>
  <c r="BG564" i="3"/>
  <c r="BF564" i="3"/>
  <c r="X564" i="3"/>
  <c r="V564" i="3"/>
  <c r="T564" i="3"/>
  <c r="P564" i="3"/>
  <c r="BI563" i="3"/>
  <c r="BH563" i="3"/>
  <c r="BG563" i="3"/>
  <c r="BF563" i="3"/>
  <c r="X563" i="3"/>
  <c r="V563" i="3"/>
  <c r="T563" i="3"/>
  <c r="P563" i="3"/>
  <c r="BI562" i="3"/>
  <c r="BH562" i="3"/>
  <c r="BG562" i="3"/>
  <c r="BF562" i="3"/>
  <c r="X562" i="3"/>
  <c r="V562" i="3"/>
  <c r="T562" i="3"/>
  <c r="P562" i="3"/>
  <c r="BI561" i="3"/>
  <c r="BH561" i="3"/>
  <c r="BG561" i="3"/>
  <c r="BF561" i="3"/>
  <c r="X561" i="3"/>
  <c r="V561" i="3"/>
  <c r="T561" i="3"/>
  <c r="P561" i="3"/>
  <c r="K561" i="3" s="1"/>
  <c r="BI560" i="3"/>
  <c r="BH560" i="3"/>
  <c r="BG560" i="3"/>
  <c r="BF560" i="3"/>
  <c r="X560" i="3"/>
  <c r="V560" i="3"/>
  <c r="T560" i="3"/>
  <c r="P560" i="3"/>
  <c r="BI559" i="3"/>
  <c r="BH559" i="3"/>
  <c r="BG559" i="3"/>
  <c r="BF559" i="3"/>
  <c r="X559" i="3"/>
  <c r="V559" i="3"/>
  <c r="T559" i="3"/>
  <c r="P559" i="3"/>
  <c r="BI557" i="3"/>
  <c r="BH557" i="3"/>
  <c r="BG557" i="3"/>
  <c r="BF557" i="3"/>
  <c r="X557" i="3"/>
  <c r="V557" i="3"/>
  <c r="T557" i="3"/>
  <c r="P557" i="3"/>
  <c r="BI556" i="3"/>
  <c r="BH556" i="3"/>
  <c r="BG556" i="3"/>
  <c r="BF556" i="3"/>
  <c r="X556" i="3"/>
  <c r="V556" i="3"/>
  <c r="T556" i="3"/>
  <c r="P556" i="3"/>
  <c r="BI555" i="3"/>
  <c r="BH555" i="3"/>
  <c r="BG555" i="3"/>
  <c r="BF555" i="3"/>
  <c r="X555" i="3"/>
  <c r="V555" i="3"/>
  <c r="T555" i="3"/>
  <c r="P555" i="3"/>
  <c r="BK555" i="3" s="1"/>
  <c r="BI554" i="3"/>
  <c r="BH554" i="3"/>
  <c r="BG554" i="3"/>
  <c r="BF554" i="3"/>
  <c r="X554" i="3"/>
  <c r="V554" i="3"/>
  <c r="T554" i="3"/>
  <c r="P554" i="3"/>
  <c r="BI553" i="3"/>
  <c r="BH553" i="3"/>
  <c r="BG553" i="3"/>
  <c r="BF553" i="3"/>
  <c r="X553" i="3"/>
  <c r="V553" i="3"/>
  <c r="T553" i="3"/>
  <c r="P553" i="3"/>
  <c r="BI552" i="3"/>
  <c r="BH552" i="3"/>
  <c r="BG552" i="3"/>
  <c r="BF552" i="3"/>
  <c r="X552" i="3"/>
  <c r="V552" i="3"/>
  <c r="T552" i="3"/>
  <c r="P552" i="3"/>
  <c r="BI551" i="3"/>
  <c r="BH551" i="3"/>
  <c r="BG551" i="3"/>
  <c r="BF551" i="3"/>
  <c r="X551" i="3"/>
  <c r="V551" i="3"/>
  <c r="T551" i="3"/>
  <c r="P551" i="3"/>
  <c r="BI550" i="3"/>
  <c r="BH550" i="3"/>
  <c r="BG550" i="3"/>
  <c r="BF550" i="3"/>
  <c r="X550" i="3"/>
  <c r="V550" i="3"/>
  <c r="T550" i="3"/>
  <c r="P550" i="3"/>
  <c r="BI549" i="3"/>
  <c r="BH549" i="3"/>
  <c r="BG549" i="3"/>
  <c r="BF549" i="3"/>
  <c r="X549" i="3"/>
  <c r="V549" i="3"/>
  <c r="T549" i="3"/>
  <c r="P549" i="3"/>
  <c r="BI548" i="3"/>
  <c r="BH548" i="3"/>
  <c r="BG548" i="3"/>
  <c r="BF548" i="3"/>
  <c r="X548" i="3"/>
  <c r="V548" i="3"/>
  <c r="T548" i="3"/>
  <c r="P548" i="3"/>
  <c r="BI547" i="3"/>
  <c r="BH547" i="3"/>
  <c r="BG547" i="3"/>
  <c r="BF547" i="3"/>
  <c r="X547" i="3"/>
  <c r="V547" i="3"/>
  <c r="T547" i="3"/>
  <c r="P547" i="3"/>
  <c r="BI546" i="3"/>
  <c r="BH546" i="3"/>
  <c r="BG546" i="3"/>
  <c r="BF546" i="3"/>
  <c r="X546" i="3"/>
  <c r="V546" i="3"/>
  <c r="T546" i="3"/>
  <c r="P546" i="3"/>
  <c r="BI545" i="3"/>
  <c r="BH545" i="3"/>
  <c r="BG545" i="3"/>
  <c r="BF545" i="3"/>
  <c r="X545" i="3"/>
  <c r="V545" i="3"/>
  <c r="T545" i="3"/>
  <c r="P545" i="3"/>
  <c r="BI544" i="3"/>
  <c r="BH544" i="3"/>
  <c r="BG544" i="3"/>
  <c r="BF544" i="3"/>
  <c r="X544" i="3"/>
  <c r="V544" i="3"/>
  <c r="T544" i="3"/>
  <c r="P544" i="3"/>
  <c r="K544" i="3" s="1"/>
  <c r="BI543" i="3"/>
  <c r="BH543" i="3"/>
  <c r="BG543" i="3"/>
  <c r="BF543" i="3"/>
  <c r="X543" i="3"/>
  <c r="V543" i="3"/>
  <c r="T543" i="3"/>
  <c r="P543" i="3"/>
  <c r="BI542" i="3"/>
  <c r="BH542" i="3"/>
  <c r="BG542" i="3"/>
  <c r="BF542" i="3"/>
  <c r="X542" i="3"/>
  <c r="V542" i="3"/>
  <c r="T542" i="3"/>
  <c r="P542" i="3"/>
  <c r="BI541" i="3"/>
  <c r="BH541" i="3"/>
  <c r="BG541" i="3"/>
  <c r="BF541" i="3"/>
  <c r="X541" i="3"/>
  <c r="V541" i="3"/>
  <c r="T541" i="3"/>
  <c r="P541" i="3"/>
  <c r="K541" i="3" s="1"/>
  <c r="BI539" i="3"/>
  <c r="BH539" i="3"/>
  <c r="BG539" i="3"/>
  <c r="BF539" i="3"/>
  <c r="X539" i="3"/>
  <c r="V539" i="3"/>
  <c r="T539" i="3"/>
  <c r="P539" i="3"/>
  <c r="K539" i="3" s="1"/>
  <c r="BI538" i="3"/>
  <c r="BH538" i="3"/>
  <c r="BG538" i="3"/>
  <c r="BF538" i="3"/>
  <c r="X538" i="3"/>
  <c r="V538" i="3"/>
  <c r="T538" i="3"/>
  <c r="P538" i="3"/>
  <c r="BI537" i="3"/>
  <c r="BH537" i="3"/>
  <c r="BG537" i="3"/>
  <c r="BF537" i="3"/>
  <c r="X537" i="3"/>
  <c r="V537" i="3"/>
  <c r="T537" i="3"/>
  <c r="P537" i="3"/>
  <c r="BI536" i="3"/>
  <c r="BH536" i="3"/>
  <c r="BG536" i="3"/>
  <c r="BF536" i="3"/>
  <c r="X536" i="3"/>
  <c r="V536" i="3"/>
  <c r="T536" i="3"/>
  <c r="P536" i="3"/>
  <c r="BI535" i="3"/>
  <c r="BH535" i="3"/>
  <c r="BG535" i="3"/>
  <c r="BF535" i="3"/>
  <c r="X535" i="3"/>
  <c r="V535" i="3"/>
  <c r="T535" i="3"/>
  <c r="P535" i="3"/>
  <c r="BI533" i="3"/>
  <c r="BH533" i="3"/>
  <c r="BG533" i="3"/>
  <c r="BF533" i="3"/>
  <c r="X533" i="3"/>
  <c r="V533" i="3"/>
  <c r="T533" i="3"/>
  <c r="P533" i="3"/>
  <c r="BI531" i="3"/>
  <c r="BH531" i="3"/>
  <c r="BG531" i="3"/>
  <c r="BF531" i="3"/>
  <c r="X531" i="3"/>
  <c r="V531" i="3"/>
  <c r="T531" i="3"/>
  <c r="P531" i="3"/>
  <c r="BI530" i="3"/>
  <c r="BH530" i="3"/>
  <c r="BG530" i="3"/>
  <c r="BF530" i="3"/>
  <c r="X530" i="3"/>
  <c r="V530" i="3"/>
  <c r="T530" i="3"/>
  <c r="P530" i="3"/>
  <c r="BI529" i="3"/>
  <c r="BH529" i="3"/>
  <c r="BG529" i="3"/>
  <c r="BF529" i="3"/>
  <c r="X529" i="3"/>
  <c r="V529" i="3"/>
  <c r="T529" i="3"/>
  <c r="P529" i="3"/>
  <c r="BI528" i="3"/>
  <c r="BH528" i="3"/>
  <c r="BG528" i="3"/>
  <c r="BF528" i="3"/>
  <c r="X528" i="3"/>
  <c r="V528" i="3"/>
  <c r="T528" i="3"/>
  <c r="P528" i="3"/>
  <c r="BI527" i="3"/>
  <c r="BH527" i="3"/>
  <c r="BG527" i="3"/>
  <c r="BF527" i="3"/>
  <c r="X527" i="3"/>
  <c r="V527" i="3"/>
  <c r="T527" i="3"/>
  <c r="P527" i="3"/>
  <c r="BI526" i="3"/>
  <c r="BH526" i="3"/>
  <c r="BG526" i="3"/>
  <c r="BF526" i="3"/>
  <c r="X526" i="3"/>
  <c r="V526" i="3"/>
  <c r="T526" i="3"/>
  <c r="P526" i="3"/>
  <c r="BI525" i="3"/>
  <c r="BH525" i="3"/>
  <c r="BG525" i="3"/>
  <c r="BF525" i="3"/>
  <c r="X525" i="3"/>
  <c r="V525" i="3"/>
  <c r="T525" i="3"/>
  <c r="P525" i="3"/>
  <c r="BI524" i="3"/>
  <c r="BH524" i="3"/>
  <c r="BG524" i="3"/>
  <c r="BF524" i="3"/>
  <c r="X524" i="3"/>
  <c r="V524" i="3"/>
  <c r="T524" i="3"/>
  <c r="P524" i="3"/>
  <c r="BI523" i="3"/>
  <c r="BH523" i="3"/>
  <c r="BG523" i="3"/>
  <c r="BF523" i="3"/>
  <c r="X523" i="3"/>
  <c r="V523" i="3"/>
  <c r="T523" i="3"/>
  <c r="P523" i="3"/>
  <c r="BI521" i="3"/>
  <c r="BH521" i="3"/>
  <c r="BG521" i="3"/>
  <c r="BF521" i="3"/>
  <c r="X521" i="3"/>
  <c r="V521" i="3"/>
  <c r="T521" i="3"/>
  <c r="P521" i="3"/>
  <c r="BI519" i="3"/>
  <c r="BH519" i="3"/>
  <c r="BG519" i="3"/>
  <c r="BF519" i="3"/>
  <c r="X519" i="3"/>
  <c r="V519" i="3"/>
  <c r="T519" i="3"/>
  <c r="P519" i="3"/>
  <c r="BI517" i="3"/>
  <c r="BH517" i="3"/>
  <c r="BG517" i="3"/>
  <c r="BF517" i="3"/>
  <c r="X517" i="3"/>
  <c r="V517" i="3"/>
  <c r="T517" i="3"/>
  <c r="P517" i="3"/>
  <c r="BI516" i="3"/>
  <c r="BH516" i="3"/>
  <c r="BG516" i="3"/>
  <c r="BF516" i="3"/>
  <c r="X516" i="3"/>
  <c r="V516" i="3"/>
  <c r="T516" i="3"/>
  <c r="P516" i="3"/>
  <c r="BI514" i="3"/>
  <c r="BH514" i="3"/>
  <c r="BG514" i="3"/>
  <c r="BF514" i="3"/>
  <c r="X514" i="3"/>
  <c r="V514" i="3"/>
  <c r="T514" i="3"/>
  <c r="P514" i="3"/>
  <c r="BI512" i="3"/>
  <c r="BH512" i="3"/>
  <c r="BG512" i="3"/>
  <c r="BF512" i="3"/>
  <c r="X512" i="3"/>
  <c r="V512" i="3"/>
  <c r="T512" i="3"/>
  <c r="P512" i="3"/>
  <c r="BI510" i="3"/>
  <c r="BH510" i="3"/>
  <c r="BG510" i="3"/>
  <c r="BF510" i="3"/>
  <c r="X510" i="3"/>
  <c r="V510" i="3"/>
  <c r="T510" i="3"/>
  <c r="P510" i="3"/>
  <c r="BI504" i="3"/>
  <c r="BH504" i="3"/>
  <c r="BG504" i="3"/>
  <c r="BF504" i="3"/>
  <c r="X504" i="3"/>
  <c r="V504" i="3"/>
  <c r="T504" i="3"/>
  <c r="P504" i="3"/>
  <c r="BI498" i="3"/>
  <c r="BH498" i="3"/>
  <c r="BG498" i="3"/>
  <c r="BF498" i="3"/>
  <c r="X498" i="3"/>
  <c r="V498" i="3"/>
  <c r="T498" i="3"/>
  <c r="P498" i="3"/>
  <c r="BI490" i="3"/>
  <c r="BH490" i="3"/>
  <c r="BG490" i="3"/>
  <c r="BF490" i="3"/>
  <c r="X490" i="3"/>
  <c r="V490" i="3"/>
  <c r="T490" i="3"/>
  <c r="P490" i="3"/>
  <c r="BI488" i="3"/>
  <c r="BH488" i="3"/>
  <c r="BG488" i="3"/>
  <c r="BF488" i="3"/>
  <c r="X488" i="3"/>
  <c r="V488" i="3"/>
  <c r="T488" i="3"/>
  <c r="P488" i="3"/>
  <c r="BK488" i="3" s="1"/>
  <c r="BI487" i="3"/>
  <c r="BH487" i="3"/>
  <c r="BG487" i="3"/>
  <c r="BF487" i="3"/>
  <c r="X487" i="3"/>
  <c r="V487" i="3"/>
  <c r="T487" i="3"/>
  <c r="P487" i="3"/>
  <c r="BK487" i="3" s="1"/>
  <c r="BI486" i="3"/>
  <c r="BH486" i="3"/>
  <c r="BG486" i="3"/>
  <c r="BF486" i="3"/>
  <c r="X486" i="3"/>
  <c r="V486" i="3"/>
  <c r="T486" i="3"/>
  <c r="P486" i="3"/>
  <c r="BI485" i="3"/>
  <c r="BH485" i="3"/>
  <c r="BG485" i="3"/>
  <c r="BF485" i="3"/>
  <c r="X485" i="3"/>
  <c r="V485" i="3"/>
  <c r="T485" i="3"/>
  <c r="P485" i="3"/>
  <c r="BI484" i="3"/>
  <c r="BH484" i="3"/>
  <c r="BG484" i="3"/>
  <c r="BF484" i="3"/>
  <c r="X484" i="3"/>
  <c r="V484" i="3"/>
  <c r="T484" i="3"/>
  <c r="P484" i="3"/>
  <c r="BI483" i="3"/>
  <c r="BH483" i="3"/>
  <c r="BG483" i="3"/>
  <c r="BF483" i="3"/>
  <c r="X483" i="3"/>
  <c r="V483" i="3"/>
  <c r="T483" i="3"/>
  <c r="P483" i="3"/>
  <c r="BI482" i="3"/>
  <c r="BH482" i="3"/>
  <c r="BG482" i="3"/>
  <c r="BF482" i="3"/>
  <c r="X482" i="3"/>
  <c r="V482" i="3"/>
  <c r="T482" i="3"/>
  <c r="P482" i="3"/>
  <c r="BI480" i="3"/>
  <c r="BH480" i="3"/>
  <c r="BG480" i="3"/>
  <c r="BF480" i="3"/>
  <c r="X480" i="3"/>
  <c r="V480" i="3"/>
  <c r="T480" i="3"/>
  <c r="P480" i="3"/>
  <c r="BI479" i="3"/>
  <c r="BH479" i="3"/>
  <c r="BG479" i="3"/>
  <c r="BF479" i="3"/>
  <c r="X479" i="3"/>
  <c r="V479" i="3"/>
  <c r="T479" i="3"/>
  <c r="P479" i="3"/>
  <c r="BI477" i="3"/>
  <c r="BH477" i="3"/>
  <c r="BG477" i="3"/>
  <c r="BF477" i="3"/>
  <c r="X477" i="3"/>
  <c r="V477" i="3"/>
  <c r="T477" i="3"/>
  <c r="P477" i="3"/>
  <c r="BI476" i="3"/>
  <c r="BH476" i="3"/>
  <c r="BG476" i="3"/>
  <c r="BF476" i="3"/>
  <c r="X476" i="3"/>
  <c r="V476" i="3"/>
  <c r="T476" i="3"/>
  <c r="P476" i="3"/>
  <c r="BI475" i="3"/>
  <c r="BH475" i="3"/>
  <c r="BG475" i="3"/>
  <c r="BF475" i="3"/>
  <c r="X475" i="3"/>
  <c r="V475" i="3"/>
  <c r="T475" i="3"/>
  <c r="P475" i="3"/>
  <c r="BI474" i="3"/>
  <c r="BH474" i="3"/>
  <c r="BG474" i="3"/>
  <c r="BF474" i="3"/>
  <c r="X474" i="3"/>
  <c r="V474" i="3"/>
  <c r="T474" i="3"/>
  <c r="P474" i="3"/>
  <c r="BI473" i="3"/>
  <c r="BH473" i="3"/>
  <c r="BG473" i="3"/>
  <c r="BF473" i="3"/>
  <c r="X473" i="3"/>
  <c r="V473" i="3"/>
  <c r="T473" i="3"/>
  <c r="P473" i="3"/>
  <c r="BI471" i="3"/>
  <c r="BH471" i="3"/>
  <c r="BG471" i="3"/>
  <c r="BF471" i="3"/>
  <c r="X471" i="3"/>
  <c r="V471" i="3"/>
  <c r="T471" i="3"/>
  <c r="P471" i="3"/>
  <c r="BK471" i="3" s="1"/>
  <c r="BI469" i="3"/>
  <c r="BH469" i="3"/>
  <c r="BG469" i="3"/>
  <c r="BF469" i="3"/>
  <c r="X469" i="3"/>
  <c r="V469" i="3"/>
  <c r="T469" i="3"/>
  <c r="P469" i="3"/>
  <c r="BI467" i="3"/>
  <c r="BH467" i="3"/>
  <c r="BG467" i="3"/>
  <c r="BF467" i="3"/>
  <c r="X467" i="3"/>
  <c r="V467" i="3"/>
  <c r="T467" i="3"/>
  <c r="P467" i="3"/>
  <c r="BI463" i="3"/>
  <c r="BH463" i="3"/>
  <c r="BG463" i="3"/>
  <c r="BF463" i="3"/>
  <c r="X463" i="3"/>
  <c r="V463" i="3"/>
  <c r="T463" i="3"/>
  <c r="P463" i="3"/>
  <c r="K463" i="3" s="1"/>
  <c r="BI461" i="3"/>
  <c r="BH461" i="3"/>
  <c r="BG461" i="3"/>
  <c r="BF461" i="3"/>
  <c r="X461" i="3"/>
  <c r="V461" i="3"/>
  <c r="T461" i="3"/>
  <c r="P461" i="3"/>
  <c r="BI459" i="3"/>
  <c r="BH459" i="3"/>
  <c r="BG459" i="3"/>
  <c r="BF459" i="3"/>
  <c r="X459" i="3"/>
  <c r="V459" i="3"/>
  <c r="T459" i="3"/>
  <c r="P459" i="3"/>
  <c r="BI454" i="3"/>
  <c r="BH454" i="3"/>
  <c r="BG454" i="3"/>
  <c r="BF454" i="3"/>
  <c r="X454" i="3"/>
  <c r="V454" i="3"/>
  <c r="T454" i="3"/>
  <c r="P454" i="3"/>
  <c r="BI452" i="3"/>
  <c r="BH452" i="3"/>
  <c r="BG452" i="3"/>
  <c r="BF452" i="3"/>
  <c r="X452" i="3"/>
  <c r="V452" i="3"/>
  <c r="T452" i="3"/>
  <c r="P452" i="3"/>
  <c r="BI451" i="3"/>
  <c r="BH451" i="3"/>
  <c r="BG451" i="3"/>
  <c r="BF451" i="3"/>
  <c r="X451" i="3"/>
  <c r="V451" i="3"/>
  <c r="T451" i="3"/>
  <c r="P451" i="3"/>
  <c r="BI450" i="3"/>
  <c r="BH450" i="3"/>
  <c r="BG450" i="3"/>
  <c r="BF450" i="3"/>
  <c r="X450" i="3"/>
  <c r="V450" i="3"/>
  <c r="T450" i="3"/>
  <c r="P450" i="3"/>
  <c r="K450" i="3" s="1"/>
  <c r="BI449" i="3"/>
  <c r="BH449" i="3"/>
  <c r="BG449" i="3"/>
  <c r="BF449" i="3"/>
  <c r="X449" i="3"/>
  <c r="V449" i="3"/>
  <c r="T449" i="3"/>
  <c r="P449" i="3"/>
  <c r="BI448" i="3"/>
  <c r="BH448" i="3"/>
  <c r="BG448" i="3"/>
  <c r="BF448" i="3"/>
  <c r="X448" i="3"/>
  <c r="V448" i="3"/>
  <c r="T448" i="3"/>
  <c r="P448" i="3"/>
  <c r="BI447" i="3"/>
  <c r="BH447" i="3"/>
  <c r="BG447" i="3"/>
  <c r="BF447" i="3"/>
  <c r="X447" i="3"/>
  <c r="V447" i="3"/>
  <c r="T447" i="3"/>
  <c r="P447" i="3"/>
  <c r="BI445" i="3"/>
  <c r="BH445" i="3"/>
  <c r="BG445" i="3"/>
  <c r="BF445" i="3"/>
  <c r="X445" i="3"/>
  <c r="V445" i="3"/>
  <c r="T445" i="3"/>
  <c r="P445" i="3"/>
  <c r="BK445" i="3" s="1"/>
  <c r="BI443" i="3"/>
  <c r="BH443" i="3"/>
  <c r="BG443" i="3"/>
  <c r="BF443" i="3"/>
  <c r="X443" i="3"/>
  <c r="V443" i="3"/>
  <c r="T443" i="3"/>
  <c r="P443" i="3"/>
  <c r="BI441" i="3"/>
  <c r="BH441" i="3"/>
  <c r="BG441" i="3"/>
  <c r="BF441" i="3"/>
  <c r="X441" i="3"/>
  <c r="V441" i="3"/>
  <c r="T441" i="3"/>
  <c r="P441" i="3"/>
  <c r="BI440" i="3"/>
  <c r="BH440" i="3"/>
  <c r="BG440" i="3"/>
  <c r="BF440" i="3"/>
  <c r="X440" i="3"/>
  <c r="V440" i="3"/>
  <c r="T440" i="3"/>
  <c r="P440" i="3"/>
  <c r="BI439" i="3"/>
  <c r="BH439" i="3"/>
  <c r="BG439" i="3"/>
  <c r="BF439" i="3"/>
  <c r="X439" i="3"/>
  <c r="V439" i="3"/>
  <c r="T439" i="3"/>
  <c r="P439" i="3"/>
  <c r="BI437" i="3"/>
  <c r="BH437" i="3"/>
  <c r="BG437" i="3"/>
  <c r="BF437" i="3"/>
  <c r="X437" i="3"/>
  <c r="V437" i="3"/>
  <c r="T437" i="3"/>
  <c r="P437" i="3"/>
  <c r="K437" i="3" s="1"/>
  <c r="BI433" i="3"/>
  <c r="BH433" i="3"/>
  <c r="BG433" i="3"/>
  <c r="BF433" i="3"/>
  <c r="X433" i="3"/>
  <c r="V433" i="3"/>
  <c r="T433" i="3"/>
  <c r="P433" i="3"/>
  <c r="BI431" i="3"/>
  <c r="BH431" i="3"/>
  <c r="BG431" i="3"/>
  <c r="BF431" i="3"/>
  <c r="X431" i="3"/>
  <c r="V431" i="3"/>
  <c r="T431" i="3"/>
  <c r="P431" i="3"/>
  <c r="BI430" i="3"/>
  <c r="BH430" i="3"/>
  <c r="BG430" i="3"/>
  <c r="BF430" i="3"/>
  <c r="X430" i="3"/>
  <c r="V430" i="3"/>
  <c r="T430" i="3"/>
  <c r="P430" i="3"/>
  <c r="BK430" i="3" s="1"/>
  <c r="BI428" i="3"/>
  <c r="BH428" i="3"/>
  <c r="BG428" i="3"/>
  <c r="BF428" i="3"/>
  <c r="X428" i="3"/>
  <c r="V428" i="3"/>
  <c r="T428" i="3"/>
  <c r="P428" i="3"/>
  <c r="BI427" i="3"/>
  <c r="BH427" i="3"/>
  <c r="BG427" i="3"/>
  <c r="BF427" i="3"/>
  <c r="X427" i="3"/>
  <c r="V427" i="3"/>
  <c r="T427" i="3"/>
  <c r="P427" i="3"/>
  <c r="BI426" i="3"/>
  <c r="BH426" i="3"/>
  <c r="BG426" i="3"/>
  <c r="BF426" i="3"/>
  <c r="X426" i="3"/>
  <c r="V426" i="3"/>
  <c r="T426" i="3"/>
  <c r="P426" i="3"/>
  <c r="BI424" i="3"/>
  <c r="BH424" i="3"/>
  <c r="BG424" i="3"/>
  <c r="BF424" i="3"/>
  <c r="X424" i="3"/>
  <c r="V424" i="3"/>
  <c r="T424" i="3"/>
  <c r="P424" i="3"/>
  <c r="BI423" i="3"/>
  <c r="BH423" i="3"/>
  <c r="BG423" i="3"/>
  <c r="BF423" i="3"/>
  <c r="X423" i="3"/>
  <c r="V423" i="3"/>
  <c r="T423" i="3"/>
  <c r="P423" i="3"/>
  <c r="BI422" i="3"/>
  <c r="BH422" i="3"/>
  <c r="BG422" i="3"/>
  <c r="BF422" i="3"/>
  <c r="X422" i="3"/>
  <c r="V422" i="3"/>
  <c r="T422" i="3"/>
  <c r="P422" i="3"/>
  <c r="BI420" i="3"/>
  <c r="BH420" i="3"/>
  <c r="BG420" i="3"/>
  <c r="BF420" i="3"/>
  <c r="X420" i="3"/>
  <c r="V420" i="3"/>
  <c r="T420" i="3"/>
  <c r="P420" i="3"/>
  <c r="BI419" i="3"/>
  <c r="BH419" i="3"/>
  <c r="BG419" i="3"/>
  <c r="BF419" i="3"/>
  <c r="X419" i="3"/>
  <c r="V419" i="3"/>
  <c r="T419" i="3"/>
  <c r="P419" i="3"/>
  <c r="BI417" i="3"/>
  <c r="BH417" i="3"/>
  <c r="BG417" i="3"/>
  <c r="BF417" i="3"/>
  <c r="X417" i="3"/>
  <c r="V417" i="3"/>
  <c r="T417" i="3"/>
  <c r="P417" i="3"/>
  <c r="BI415" i="3"/>
  <c r="BH415" i="3"/>
  <c r="BG415" i="3"/>
  <c r="BF415" i="3"/>
  <c r="X415" i="3"/>
  <c r="V415" i="3"/>
  <c r="T415" i="3"/>
  <c r="P415" i="3"/>
  <c r="BI414" i="3"/>
  <c r="BH414" i="3"/>
  <c r="BG414" i="3"/>
  <c r="BF414" i="3"/>
  <c r="X414" i="3"/>
  <c r="V414" i="3"/>
  <c r="T414" i="3"/>
  <c r="P414" i="3"/>
  <c r="BI412" i="3"/>
  <c r="BH412" i="3"/>
  <c r="BG412" i="3"/>
  <c r="BF412" i="3"/>
  <c r="X412" i="3"/>
  <c r="V412" i="3"/>
  <c r="T412" i="3"/>
  <c r="P412" i="3"/>
  <c r="BI410" i="3"/>
  <c r="BH410" i="3"/>
  <c r="BG410" i="3"/>
  <c r="BF410" i="3"/>
  <c r="X410" i="3"/>
  <c r="V410" i="3"/>
  <c r="T410" i="3"/>
  <c r="P410" i="3"/>
  <c r="BI408" i="3"/>
  <c r="BH408" i="3"/>
  <c r="BG408" i="3"/>
  <c r="BF408" i="3"/>
  <c r="X408" i="3"/>
  <c r="V408" i="3"/>
  <c r="T408" i="3"/>
  <c r="P408" i="3"/>
  <c r="BI406" i="3"/>
  <c r="BH406" i="3"/>
  <c r="BG406" i="3"/>
  <c r="BF406" i="3"/>
  <c r="X406" i="3"/>
  <c r="V406" i="3"/>
  <c r="T406" i="3"/>
  <c r="P406" i="3"/>
  <c r="BI405" i="3"/>
  <c r="BH405" i="3"/>
  <c r="BG405" i="3"/>
  <c r="BF405" i="3"/>
  <c r="X405" i="3"/>
  <c r="V405" i="3"/>
  <c r="T405" i="3"/>
  <c r="P405" i="3"/>
  <c r="BI404" i="3"/>
  <c r="BH404" i="3"/>
  <c r="BG404" i="3"/>
  <c r="BF404" i="3"/>
  <c r="X404" i="3"/>
  <c r="V404" i="3"/>
  <c r="T404" i="3"/>
  <c r="P404" i="3"/>
  <c r="BI403" i="3"/>
  <c r="BH403" i="3"/>
  <c r="BG403" i="3"/>
  <c r="BF403" i="3"/>
  <c r="X403" i="3"/>
  <c r="V403" i="3"/>
  <c r="T403" i="3"/>
  <c r="P403" i="3"/>
  <c r="BK403" i="3" s="1"/>
  <c r="BI402" i="3"/>
  <c r="BH402" i="3"/>
  <c r="BG402" i="3"/>
  <c r="BF402" i="3"/>
  <c r="X402" i="3"/>
  <c r="V402" i="3"/>
  <c r="T402" i="3"/>
  <c r="P402" i="3"/>
  <c r="BI401" i="3"/>
  <c r="BH401" i="3"/>
  <c r="BG401" i="3"/>
  <c r="BF401" i="3"/>
  <c r="X401" i="3"/>
  <c r="V401" i="3"/>
  <c r="T401" i="3"/>
  <c r="P401" i="3"/>
  <c r="BK401" i="3" s="1"/>
  <c r="BI400" i="3"/>
  <c r="BH400" i="3"/>
  <c r="BG400" i="3"/>
  <c r="BF400" i="3"/>
  <c r="X400" i="3"/>
  <c r="V400" i="3"/>
  <c r="T400" i="3"/>
  <c r="P400" i="3"/>
  <c r="BI399" i="3"/>
  <c r="BH399" i="3"/>
  <c r="BG399" i="3"/>
  <c r="BF399" i="3"/>
  <c r="X399" i="3"/>
  <c r="V399" i="3"/>
  <c r="T399" i="3"/>
  <c r="P399" i="3"/>
  <c r="BI398" i="3"/>
  <c r="BH398" i="3"/>
  <c r="BG398" i="3"/>
  <c r="BF398" i="3"/>
  <c r="X398" i="3"/>
  <c r="V398" i="3"/>
  <c r="T398" i="3"/>
  <c r="P398" i="3"/>
  <c r="BI397" i="3"/>
  <c r="BH397" i="3"/>
  <c r="BG397" i="3"/>
  <c r="BF397" i="3"/>
  <c r="X397" i="3"/>
  <c r="V397" i="3"/>
  <c r="T397" i="3"/>
  <c r="P397" i="3"/>
  <c r="BI396" i="3"/>
  <c r="BH396" i="3"/>
  <c r="BG396" i="3"/>
  <c r="BF396" i="3"/>
  <c r="X396" i="3"/>
  <c r="V396" i="3"/>
  <c r="T396" i="3"/>
  <c r="P396" i="3"/>
  <c r="BI394" i="3"/>
  <c r="BH394" i="3"/>
  <c r="BG394" i="3"/>
  <c r="BF394" i="3"/>
  <c r="X394" i="3"/>
  <c r="V394" i="3"/>
  <c r="T394" i="3"/>
  <c r="P394" i="3"/>
  <c r="BI393" i="3"/>
  <c r="BH393" i="3"/>
  <c r="BG393" i="3"/>
  <c r="BF393" i="3"/>
  <c r="X393" i="3"/>
  <c r="V393" i="3"/>
  <c r="T393" i="3"/>
  <c r="P393" i="3"/>
  <c r="BI392" i="3"/>
  <c r="BH392" i="3"/>
  <c r="BG392" i="3"/>
  <c r="BF392" i="3"/>
  <c r="X392" i="3"/>
  <c r="V392" i="3"/>
  <c r="T392" i="3"/>
  <c r="P392" i="3"/>
  <c r="BI391" i="3"/>
  <c r="BH391" i="3"/>
  <c r="BG391" i="3"/>
  <c r="BF391" i="3"/>
  <c r="X391" i="3"/>
  <c r="V391" i="3"/>
  <c r="T391" i="3"/>
  <c r="P391" i="3"/>
  <c r="BI390" i="3"/>
  <c r="BH390" i="3"/>
  <c r="BG390" i="3"/>
  <c r="BF390" i="3"/>
  <c r="X390" i="3"/>
  <c r="V390" i="3"/>
  <c r="T390" i="3"/>
  <c r="P390" i="3"/>
  <c r="BI389" i="3"/>
  <c r="BH389" i="3"/>
  <c r="BG389" i="3"/>
  <c r="BF389" i="3"/>
  <c r="X389" i="3"/>
  <c r="V389" i="3"/>
  <c r="T389" i="3"/>
  <c r="P389" i="3"/>
  <c r="BI388" i="3"/>
  <c r="BH388" i="3"/>
  <c r="BG388" i="3"/>
  <c r="BF388" i="3"/>
  <c r="X388" i="3"/>
  <c r="V388" i="3"/>
  <c r="T388" i="3"/>
  <c r="P388" i="3"/>
  <c r="BI387" i="3"/>
  <c r="BH387" i="3"/>
  <c r="BG387" i="3"/>
  <c r="BF387" i="3"/>
  <c r="X387" i="3"/>
  <c r="V387" i="3"/>
  <c r="T387" i="3"/>
  <c r="P387" i="3"/>
  <c r="BI386" i="3"/>
  <c r="BH386" i="3"/>
  <c r="BG386" i="3"/>
  <c r="BF386" i="3"/>
  <c r="X386" i="3"/>
  <c r="V386" i="3"/>
  <c r="T386" i="3"/>
  <c r="P386" i="3"/>
  <c r="BI384" i="3"/>
  <c r="BH384" i="3"/>
  <c r="BG384" i="3"/>
  <c r="BF384" i="3"/>
  <c r="X384" i="3"/>
  <c r="V384" i="3"/>
  <c r="T384" i="3"/>
  <c r="P384" i="3"/>
  <c r="K384" i="3" s="1"/>
  <c r="BI383" i="3"/>
  <c r="BH383" i="3"/>
  <c r="BG383" i="3"/>
  <c r="BF383" i="3"/>
  <c r="X383" i="3"/>
  <c r="V383" i="3"/>
  <c r="T383" i="3"/>
  <c r="P383" i="3"/>
  <c r="BK383" i="3" s="1"/>
  <c r="BI382" i="3"/>
  <c r="BH382" i="3"/>
  <c r="BG382" i="3"/>
  <c r="BF382" i="3"/>
  <c r="X382" i="3"/>
  <c r="V382" i="3"/>
  <c r="T382" i="3"/>
  <c r="P382" i="3"/>
  <c r="BI380" i="3"/>
  <c r="BH380" i="3"/>
  <c r="BG380" i="3"/>
  <c r="BF380" i="3"/>
  <c r="X380" i="3"/>
  <c r="V380" i="3"/>
  <c r="T380" i="3"/>
  <c r="P380" i="3"/>
  <c r="BI378" i="3"/>
  <c r="BH378" i="3"/>
  <c r="BG378" i="3"/>
  <c r="BF378" i="3"/>
  <c r="X378" i="3"/>
  <c r="V378" i="3"/>
  <c r="T378" i="3"/>
  <c r="P378" i="3"/>
  <c r="BK378" i="3" s="1"/>
  <c r="BI373" i="3"/>
  <c r="BH373" i="3"/>
  <c r="BG373" i="3"/>
  <c r="BF373" i="3"/>
  <c r="X373" i="3"/>
  <c r="V373" i="3"/>
  <c r="T373" i="3"/>
  <c r="P373" i="3"/>
  <c r="BI372" i="3"/>
  <c r="BH372" i="3"/>
  <c r="BG372" i="3"/>
  <c r="BF372" i="3"/>
  <c r="X372" i="3"/>
  <c r="V372" i="3"/>
  <c r="T372" i="3"/>
  <c r="P372" i="3"/>
  <c r="BI370" i="3"/>
  <c r="BH370" i="3"/>
  <c r="BG370" i="3"/>
  <c r="BF370" i="3"/>
  <c r="X370" i="3"/>
  <c r="V370" i="3"/>
  <c r="T370" i="3"/>
  <c r="P370" i="3"/>
  <c r="BI367" i="3"/>
  <c r="BH367" i="3"/>
  <c r="BG367" i="3"/>
  <c r="BF367" i="3"/>
  <c r="X367" i="3"/>
  <c r="V367" i="3"/>
  <c r="T367" i="3"/>
  <c r="P367" i="3"/>
  <c r="K367" i="3" s="1"/>
  <c r="BI364" i="3"/>
  <c r="BH364" i="3"/>
  <c r="BG364" i="3"/>
  <c r="BF364" i="3"/>
  <c r="X364" i="3"/>
  <c r="X363" i="3"/>
  <c r="V364" i="3"/>
  <c r="V363" i="3"/>
  <c r="T364" i="3"/>
  <c r="T363" i="3"/>
  <c r="P364" i="3"/>
  <c r="BI362" i="3"/>
  <c r="BH362" i="3"/>
  <c r="BG362" i="3"/>
  <c r="BF362" i="3"/>
  <c r="X362" i="3"/>
  <c r="V362" i="3"/>
  <c r="T362" i="3"/>
  <c r="P362" i="3"/>
  <c r="BI361" i="3"/>
  <c r="BH361" i="3"/>
  <c r="BG361" i="3"/>
  <c r="BF361" i="3"/>
  <c r="X361" i="3"/>
  <c r="V361" i="3"/>
  <c r="T361" i="3"/>
  <c r="P361" i="3"/>
  <c r="BI360" i="3"/>
  <c r="BH360" i="3"/>
  <c r="BG360" i="3"/>
  <c r="BF360" i="3"/>
  <c r="X360" i="3"/>
  <c r="V360" i="3"/>
  <c r="T360" i="3"/>
  <c r="P360" i="3"/>
  <c r="BI358" i="3"/>
  <c r="BH358" i="3"/>
  <c r="BG358" i="3"/>
  <c r="BF358" i="3"/>
  <c r="X358" i="3"/>
  <c r="V358" i="3"/>
  <c r="T358" i="3"/>
  <c r="P358" i="3"/>
  <c r="BI357" i="3"/>
  <c r="BH357" i="3"/>
  <c r="BG357" i="3"/>
  <c r="BF357" i="3"/>
  <c r="X357" i="3"/>
  <c r="V357" i="3"/>
  <c r="T357" i="3"/>
  <c r="P357" i="3"/>
  <c r="BI356" i="3"/>
  <c r="BH356" i="3"/>
  <c r="BG356" i="3"/>
  <c r="BF356" i="3"/>
  <c r="X356" i="3"/>
  <c r="V356" i="3"/>
  <c r="T356" i="3"/>
  <c r="P356" i="3"/>
  <c r="BI355" i="3"/>
  <c r="BH355" i="3"/>
  <c r="BG355" i="3"/>
  <c r="BF355" i="3"/>
  <c r="X355" i="3"/>
  <c r="V355" i="3"/>
  <c r="T355" i="3"/>
  <c r="P355" i="3"/>
  <c r="BI353" i="3"/>
  <c r="BH353" i="3"/>
  <c r="BG353" i="3"/>
  <c r="BF353" i="3"/>
  <c r="X353" i="3"/>
  <c r="V353" i="3"/>
  <c r="T353" i="3"/>
  <c r="P353" i="3"/>
  <c r="BI349" i="3"/>
  <c r="BH349" i="3"/>
  <c r="BG349" i="3"/>
  <c r="BF349" i="3"/>
  <c r="X349" i="3"/>
  <c r="V349" i="3"/>
  <c r="T349" i="3"/>
  <c r="P349" i="3"/>
  <c r="BI348" i="3"/>
  <c r="BH348" i="3"/>
  <c r="BG348" i="3"/>
  <c r="BF348" i="3"/>
  <c r="X348" i="3"/>
  <c r="V348" i="3"/>
  <c r="T348" i="3"/>
  <c r="P348" i="3"/>
  <c r="BI347" i="3"/>
  <c r="BH347" i="3"/>
  <c r="BG347" i="3"/>
  <c r="BF347" i="3"/>
  <c r="X347" i="3"/>
  <c r="V347" i="3"/>
  <c r="T347" i="3"/>
  <c r="P347" i="3"/>
  <c r="BI345" i="3"/>
  <c r="BH345" i="3"/>
  <c r="BG345" i="3"/>
  <c r="BF345" i="3"/>
  <c r="X345" i="3"/>
  <c r="V345" i="3"/>
  <c r="T345" i="3"/>
  <c r="P345" i="3"/>
  <c r="BI344" i="3"/>
  <c r="BH344" i="3"/>
  <c r="BG344" i="3"/>
  <c r="BF344" i="3"/>
  <c r="X344" i="3"/>
  <c r="V344" i="3"/>
  <c r="T344" i="3"/>
  <c r="P344" i="3"/>
  <c r="BI343" i="3"/>
  <c r="BH343" i="3"/>
  <c r="BG343" i="3"/>
  <c r="BF343" i="3"/>
  <c r="X343" i="3"/>
  <c r="V343" i="3"/>
  <c r="T343" i="3"/>
  <c r="P343" i="3"/>
  <c r="BI342" i="3"/>
  <c r="BH342" i="3"/>
  <c r="BG342" i="3"/>
  <c r="BF342" i="3"/>
  <c r="X342" i="3"/>
  <c r="V342" i="3"/>
  <c r="T342" i="3"/>
  <c r="P342" i="3"/>
  <c r="BI341" i="3"/>
  <c r="BH341" i="3"/>
  <c r="BG341" i="3"/>
  <c r="BF341" i="3"/>
  <c r="X341" i="3"/>
  <c r="V341" i="3"/>
  <c r="T341" i="3"/>
  <c r="P341" i="3"/>
  <c r="BI339" i="3"/>
  <c r="BH339" i="3"/>
  <c r="BG339" i="3"/>
  <c r="BF339" i="3"/>
  <c r="X339" i="3"/>
  <c r="V339" i="3"/>
  <c r="T339" i="3"/>
  <c r="P339" i="3"/>
  <c r="BI338" i="3"/>
  <c r="BH338" i="3"/>
  <c r="BG338" i="3"/>
  <c r="BF338" i="3"/>
  <c r="X338" i="3"/>
  <c r="V338" i="3"/>
  <c r="T338" i="3"/>
  <c r="P338" i="3"/>
  <c r="BI337" i="3"/>
  <c r="BH337" i="3"/>
  <c r="BG337" i="3"/>
  <c r="BF337" i="3"/>
  <c r="X337" i="3"/>
  <c r="V337" i="3"/>
  <c r="T337" i="3"/>
  <c r="P337" i="3"/>
  <c r="BI335" i="3"/>
  <c r="BH335" i="3"/>
  <c r="BG335" i="3"/>
  <c r="BF335" i="3"/>
  <c r="X335" i="3"/>
  <c r="V335" i="3"/>
  <c r="T335" i="3"/>
  <c r="P335" i="3"/>
  <c r="BI334" i="3"/>
  <c r="BH334" i="3"/>
  <c r="BG334" i="3"/>
  <c r="BF334" i="3"/>
  <c r="X334" i="3"/>
  <c r="V334" i="3"/>
  <c r="T334" i="3"/>
  <c r="P334" i="3"/>
  <c r="BI332" i="3"/>
  <c r="BH332" i="3"/>
  <c r="BG332" i="3"/>
  <c r="BF332" i="3"/>
  <c r="X332" i="3"/>
  <c r="V332" i="3"/>
  <c r="T332" i="3"/>
  <c r="P332" i="3"/>
  <c r="BI331" i="3"/>
  <c r="BH331" i="3"/>
  <c r="BG331" i="3"/>
  <c r="BF331" i="3"/>
  <c r="X331" i="3"/>
  <c r="V331" i="3"/>
  <c r="T331" i="3"/>
  <c r="P331" i="3"/>
  <c r="BI330" i="3"/>
  <c r="BH330" i="3"/>
  <c r="BG330" i="3"/>
  <c r="BF330" i="3"/>
  <c r="X330" i="3"/>
  <c r="V330" i="3"/>
  <c r="T330" i="3"/>
  <c r="P330" i="3"/>
  <c r="BI327" i="3"/>
  <c r="BH327" i="3"/>
  <c r="BG327" i="3"/>
  <c r="BF327" i="3"/>
  <c r="X327" i="3"/>
  <c r="V327" i="3"/>
  <c r="T327" i="3"/>
  <c r="P327" i="3"/>
  <c r="BI325" i="3"/>
  <c r="BH325" i="3"/>
  <c r="BG325" i="3"/>
  <c r="BF325" i="3"/>
  <c r="X325" i="3"/>
  <c r="V325" i="3"/>
  <c r="T325" i="3"/>
  <c r="P325" i="3"/>
  <c r="BI323" i="3"/>
  <c r="BH323" i="3"/>
  <c r="BG323" i="3"/>
  <c r="BF323" i="3"/>
  <c r="X323" i="3"/>
  <c r="V323" i="3"/>
  <c r="T323" i="3"/>
  <c r="P323" i="3"/>
  <c r="BI322" i="3"/>
  <c r="BH322" i="3"/>
  <c r="BG322" i="3"/>
  <c r="BF322" i="3"/>
  <c r="X322" i="3"/>
  <c r="V322" i="3"/>
  <c r="T322" i="3"/>
  <c r="P322" i="3"/>
  <c r="BI321" i="3"/>
  <c r="BH321" i="3"/>
  <c r="BG321" i="3"/>
  <c r="BF321" i="3"/>
  <c r="X321" i="3"/>
  <c r="V321" i="3"/>
  <c r="T321" i="3"/>
  <c r="P321" i="3"/>
  <c r="BI320" i="3"/>
  <c r="BH320" i="3"/>
  <c r="BG320" i="3"/>
  <c r="BF320" i="3"/>
  <c r="X320" i="3"/>
  <c r="V320" i="3"/>
  <c r="T320" i="3"/>
  <c r="P320" i="3"/>
  <c r="BI318" i="3"/>
  <c r="BH318" i="3"/>
  <c r="BG318" i="3"/>
  <c r="BF318" i="3"/>
  <c r="X318" i="3"/>
  <c r="V318" i="3"/>
  <c r="T318" i="3"/>
  <c r="P318" i="3"/>
  <c r="BI317" i="3"/>
  <c r="BH317" i="3"/>
  <c r="BG317" i="3"/>
  <c r="BF317" i="3"/>
  <c r="X317" i="3"/>
  <c r="V317" i="3"/>
  <c r="T317" i="3"/>
  <c r="P317" i="3"/>
  <c r="BI316" i="3"/>
  <c r="BH316" i="3"/>
  <c r="BG316" i="3"/>
  <c r="BF316" i="3"/>
  <c r="X316" i="3"/>
  <c r="V316" i="3"/>
  <c r="T316" i="3"/>
  <c r="P316" i="3"/>
  <c r="BI315" i="3"/>
  <c r="BH315" i="3"/>
  <c r="BG315" i="3"/>
  <c r="BF315" i="3"/>
  <c r="X315" i="3"/>
  <c r="V315" i="3"/>
  <c r="T315" i="3"/>
  <c r="P315" i="3"/>
  <c r="BI314" i="3"/>
  <c r="BH314" i="3"/>
  <c r="BG314" i="3"/>
  <c r="BF314" i="3"/>
  <c r="X314" i="3"/>
  <c r="V314" i="3"/>
  <c r="T314" i="3"/>
  <c r="P314" i="3"/>
  <c r="BI313" i="3"/>
  <c r="BH313" i="3"/>
  <c r="BG313" i="3"/>
  <c r="BF313" i="3"/>
  <c r="X313" i="3"/>
  <c r="V313" i="3"/>
  <c r="T313" i="3"/>
  <c r="P313" i="3"/>
  <c r="BI312" i="3"/>
  <c r="BH312" i="3"/>
  <c r="BG312" i="3"/>
  <c r="BF312" i="3"/>
  <c r="X312" i="3"/>
  <c r="V312" i="3"/>
  <c r="T312" i="3"/>
  <c r="P312" i="3"/>
  <c r="BI311" i="3"/>
  <c r="BH311" i="3"/>
  <c r="BG311" i="3"/>
  <c r="BF311" i="3"/>
  <c r="X311" i="3"/>
  <c r="V311" i="3"/>
  <c r="T311" i="3"/>
  <c r="P311" i="3"/>
  <c r="BI310" i="3"/>
  <c r="BH310" i="3"/>
  <c r="BG310" i="3"/>
  <c r="BF310" i="3"/>
  <c r="X310" i="3"/>
  <c r="V310" i="3"/>
  <c r="T310" i="3"/>
  <c r="P310" i="3"/>
  <c r="BI309" i="3"/>
  <c r="BH309" i="3"/>
  <c r="BG309" i="3"/>
  <c r="BF309" i="3"/>
  <c r="X309" i="3"/>
  <c r="V309" i="3"/>
  <c r="T309" i="3"/>
  <c r="P309" i="3"/>
  <c r="BI308" i="3"/>
  <c r="BH308" i="3"/>
  <c r="BG308" i="3"/>
  <c r="BF308" i="3"/>
  <c r="X308" i="3"/>
  <c r="V308" i="3"/>
  <c r="T308" i="3"/>
  <c r="P308" i="3"/>
  <c r="BI307" i="3"/>
  <c r="BH307" i="3"/>
  <c r="BG307" i="3"/>
  <c r="BF307" i="3"/>
  <c r="X307" i="3"/>
  <c r="V307" i="3"/>
  <c r="T307" i="3"/>
  <c r="P307" i="3"/>
  <c r="BI306" i="3"/>
  <c r="BH306" i="3"/>
  <c r="BG306" i="3"/>
  <c r="BF306" i="3"/>
  <c r="X306" i="3"/>
  <c r="V306" i="3"/>
  <c r="T306" i="3"/>
  <c r="P306" i="3"/>
  <c r="BI305" i="3"/>
  <c r="BH305" i="3"/>
  <c r="BG305" i="3"/>
  <c r="BF305" i="3"/>
  <c r="X305" i="3"/>
  <c r="V305" i="3"/>
  <c r="T305" i="3"/>
  <c r="P305" i="3"/>
  <c r="BI304" i="3"/>
  <c r="BH304" i="3"/>
  <c r="BG304" i="3"/>
  <c r="BF304" i="3"/>
  <c r="X304" i="3"/>
  <c r="V304" i="3"/>
  <c r="T304" i="3"/>
  <c r="P304" i="3"/>
  <c r="BI303" i="3"/>
  <c r="BH303" i="3"/>
  <c r="BG303" i="3"/>
  <c r="BF303" i="3"/>
  <c r="X303" i="3"/>
  <c r="V303" i="3"/>
  <c r="T303" i="3"/>
  <c r="P303" i="3"/>
  <c r="BI302" i="3"/>
  <c r="BH302" i="3"/>
  <c r="BG302" i="3"/>
  <c r="BF302" i="3"/>
  <c r="X302" i="3"/>
  <c r="V302" i="3"/>
  <c r="T302" i="3"/>
  <c r="P302" i="3"/>
  <c r="BI301" i="3"/>
  <c r="BH301" i="3"/>
  <c r="BG301" i="3"/>
  <c r="BF301" i="3"/>
  <c r="X301" i="3"/>
  <c r="V301" i="3"/>
  <c r="T301" i="3"/>
  <c r="P301" i="3"/>
  <c r="BI300" i="3"/>
  <c r="BH300" i="3"/>
  <c r="BG300" i="3"/>
  <c r="BF300" i="3"/>
  <c r="X300" i="3"/>
  <c r="V300" i="3"/>
  <c r="T300" i="3"/>
  <c r="P300" i="3"/>
  <c r="BI298" i="3"/>
  <c r="BH298" i="3"/>
  <c r="BG298" i="3"/>
  <c r="BF298" i="3"/>
  <c r="X298" i="3"/>
  <c r="V298" i="3"/>
  <c r="T298" i="3"/>
  <c r="P298" i="3"/>
  <c r="BI296" i="3"/>
  <c r="BH296" i="3"/>
  <c r="BG296" i="3"/>
  <c r="BF296" i="3"/>
  <c r="X296" i="3"/>
  <c r="V296" i="3"/>
  <c r="T296" i="3"/>
  <c r="P296" i="3"/>
  <c r="BI294" i="3"/>
  <c r="BH294" i="3"/>
  <c r="BG294" i="3"/>
  <c r="BF294" i="3"/>
  <c r="X294" i="3"/>
  <c r="V294" i="3"/>
  <c r="T294" i="3"/>
  <c r="P294" i="3"/>
  <c r="BI292" i="3"/>
  <c r="BH292" i="3"/>
  <c r="BG292" i="3"/>
  <c r="BF292" i="3"/>
  <c r="X292" i="3"/>
  <c r="V292" i="3"/>
  <c r="T292" i="3"/>
  <c r="P292" i="3"/>
  <c r="BI290" i="3"/>
  <c r="BH290" i="3"/>
  <c r="BG290" i="3"/>
  <c r="BF290" i="3"/>
  <c r="X290" i="3"/>
  <c r="V290" i="3"/>
  <c r="T290" i="3"/>
  <c r="P290" i="3"/>
  <c r="BI288" i="3"/>
  <c r="BH288" i="3"/>
  <c r="BG288" i="3"/>
  <c r="BF288" i="3"/>
  <c r="X288" i="3"/>
  <c r="V288" i="3"/>
  <c r="T288" i="3"/>
  <c r="P288" i="3"/>
  <c r="BI287" i="3"/>
  <c r="BH287" i="3"/>
  <c r="BG287" i="3"/>
  <c r="BF287" i="3"/>
  <c r="X287" i="3"/>
  <c r="V287" i="3"/>
  <c r="T287" i="3"/>
  <c r="P287" i="3"/>
  <c r="BI286" i="3"/>
  <c r="BH286" i="3"/>
  <c r="BG286" i="3"/>
  <c r="BF286" i="3"/>
  <c r="X286" i="3"/>
  <c r="V286" i="3"/>
  <c r="T286" i="3"/>
  <c r="P286" i="3"/>
  <c r="BI284" i="3"/>
  <c r="BH284" i="3"/>
  <c r="BG284" i="3"/>
  <c r="BF284" i="3"/>
  <c r="X284" i="3"/>
  <c r="V284" i="3"/>
  <c r="T284" i="3"/>
  <c r="P284" i="3"/>
  <c r="BI283" i="3"/>
  <c r="BH283" i="3"/>
  <c r="BG283" i="3"/>
  <c r="BF283" i="3"/>
  <c r="X283" i="3"/>
  <c r="V283" i="3"/>
  <c r="T283" i="3"/>
  <c r="P283" i="3"/>
  <c r="BI281" i="3"/>
  <c r="BH281" i="3"/>
  <c r="BG281" i="3"/>
  <c r="BF281" i="3"/>
  <c r="X281" i="3"/>
  <c r="V281" i="3"/>
  <c r="T281" i="3"/>
  <c r="P281" i="3"/>
  <c r="BI280" i="3"/>
  <c r="BH280" i="3"/>
  <c r="BG280" i="3"/>
  <c r="BF280" i="3"/>
  <c r="X280" i="3"/>
  <c r="V280" i="3"/>
  <c r="T280" i="3"/>
  <c r="P280" i="3"/>
  <c r="BI278" i="3"/>
  <c r="BH278" i="3"/>
  <c r="BG278" i="3"/>
  <c r="BF278" i="3"/>
  <c r="X278" i="3"/>
  <c r="V278" i="3"/>
  <c r="T278" i="3"/>
  <c r="P278" i="3"/>
  <c r="BI276" i="3"/>
  <c r="BH276" i="3"/>
  <c r="BG276" i="3"/>
  <c r="BF276" i="3"/>
  <c r="X276" i="3"/>
  <c r="V276" i="3"/>
  <c r="T276" i="3"/>
  <c r="P276" i="3"/>
  <c r="BI275" i="3"/>
  <c r="BH275" i="3"/>
  <c r="BG275" i="3"/>
  <c r="BF275" i="3"/>
  <c r="X275" i="3"/>
  <c r="V275" i="3"/>
  <c r="T275" i="3"/>
  <c r="P275" i="3"/>
  <c r="BI274" i="3"/>
  <c r="BH274" i="3"/>
  <c r="BG274" i="3"/>
  <c r="BF274" i="3"/>
  <c r="X274" i="3"/>
  <c r="V274" i="3"/>
  <c r="T274" i="3"/>
  <c r="P274" i="3"/>
  <c r="BI273" i="3"/>
  <c r="BH273" i="3"/>
  <c r="BG273" i="3"/>
  <c r="BF273" i="3"/>
  <c r="X273" i="3"/>
  <c r="V273" i="3"/>
  <c r="T273" i="3"/>
  <c r="P273" i="3"/>
  <c r="BI272" i="3"/>
  <c r="BH272" i="3"/>
  <c r="BG272" i="3"/>
  <c r="BF272" i="3"/>
  <c r="X272" i="3"/>
  <c r="V272" i="3"/>
  <c r="T272" i="3"/>
  <c r="P272" i="3"/>
  <c r="BI271" i="3"/>
  <c r="BH271" i="3"/>
  <c r="BG271" i="3"/>
  <c r="BF271" i="3"/>
  <c r="X271" i="3"/>
  <c r="V271" i="3"/>
  <c r="T271" i="3"/>
  <c r="P271" i="3"/>
  <c r="BI270" i="3"/>
  <c r="BH270" i="3"/>
  <c r="BG270" i="3"/>
  <c r="BF270" i="3"/>
  <c r="X270" i="3"/>
  <c r="V270" i="3"/>
  <c r="T270" i="3"/>
  <c r="P270" i="3"/>
  <c r="BI269" i="3"/>
  <c r="BH269" i="3"/>
  <c r="BG269" i="3"/>
  <c r="BF269" i="3"/>
  <c r="X269" i="3"/>
  <c r="V269" i="3"/>
  <c r="T269" i="3"/>
  <c r="P269" i="3"/>
  <c r="BI268" i="3"/>
  <c r="BH268" i="3"/>
  <c r="BG268" i="3"/>
  <c r="BF268" i="3"/>
  <c r="X268" i="3"/>
  <c r="V268" i="3"/>
  <c r="T268" i="3"/>
  <c r="P268" i="3"/>
  <c r="BI266" i="3"/>
  <c r="BH266" i="3"/>
  <c r="BG266" i="3"/>
  <c r="BF266" i="3"/>
  <c r="X266" i="3"/>
  <c r="V266" i="3"/>
  <c r="T266" i="3"/>
  <c r="P266" i="3"/>
  <c r="BI265" i="3"/>
  <c r="BH265" i="3"/>
  <c r="BG265" i="3"/>
  <c r="BF265" i="3"/>
  <c r="X265" i="3"/>
  <c r="V265" i="3"/>
  <c r="T265" i="3"/>
  <c r="P265" i="3"/>
  <c r="BI263" i="3"/>
  <c r="BH263" i="3"/>
  <c r="BG263" i="3"/>
  <c r="BF263" i="3"/>
  <c r="X263" i="3"/>
  <c r="V263" i="3"/>
  <c r="T263" i="3"/>
  <c r="P263" i="3"/>
  <c r="BI262" i="3"/>
  <c r="BH262" i="3"/>
  <c r="BG262" i="3"/>
  <c r="BF262" i="3"/>
  <c r="X262" i="3"/>
  <c r="V262" i="3"/>
  <c r="T262" i="3"/>
  <c r="P262" i="3"/>
  <c r="BI261" i="3"/>
  <c r="BH261" i="3"/>
  <c r="BG261" i="3"/>
  <c r="BF261" i="3"/>
  <c r="X261" i="3"/>
  <c r="V261" i="3"/>
  <c r="T261" i="3"/>
  <c r="P261" i="3"/>
  <c r="BI255" i="3"/>
  <c r="BH255" i="3"/>
  <c r="BG255" i="3"/>
  <c r="BF255" i="3"/>
  <c r="X255" i="3"/>
  <c r="V255" i="3"/>
  <c r="T255" i="3"/>
  <c r="P255" i="3"/>
  <c r="BI253" i="3"/>
  <c r="BH253" i="3"/>
  <c r="BG253" i="3"/>
  <c r="BF253" i="3"/>
  <c r="X253" i="3"/>
  <c r="V253" i="3"/>
  <c r="T253" i="3"/>
  <c r="P253" i="3"/>
  <c r="BI251" i="3"/>
  <c r="BH251" i="3"/>
  <c r="BG251" i="3"/>
  <c r="BF251" i="3"/>
  <c r="X251" i="3"/>
  <c r="V251" i="3"/>
  <c r="T251" i="3"/>
  <c r="P251" i="3"/>
  <c r="BI249" i="3"/>
  <c r="BH249" i="3"/>
  <c r="BG249" i="3"/>
  <c r="BF249" i="3"/>
  <c r="X249" i="3"/>
  <c r="V249" i="3"/>
  <c r="T249" i="3"/>
  <c r="P249" i="3"/>
  <c r="BI247" i="3"/>
  <c r="BH247" i="3"/>
  <c r="BG247" i="3"/>
  <c r="BF247" i="3"/>
  <c r="X247" i="3"/>
  <c r="V247" i="3"/>
  <c r="T247" i="3"/>
  <c r="P247" i="3"/>
  <c r="BI246" i="3"/>
  <c r="BH246" i="3"/>
  <c r="BG246" i="3"/>
  <c r="BF246" i="3"/>
  <c r="X246" i="3"/>
  <c r="V246" i="3"/>
  <c r="T246" i="3"/>
  <c r="P246" i="3"/>
  <c r="BI245" i="3"/>
  <c r="BH245" i="3"/>
  <c r="BG245" i="3"/>
  <c r="BF245" i="3"/>
  <c r="X245" i="3"/>
  <c r="V245" i="3"/>
  <c r="T245" i="3"/>
  <c r="P245" i="3"/>
  <c r="BI244" i="3"/>
  <c r="BH244" i="3"/>
  <c r="BG244" i="3"/>
  <c r="BF244" i="3"/>
  <c r="X244" i="3"/>
  <c r="V244" i="3"/>
  <c r="T244" i="3"/>
  <c r="P244" i="3"/>
  <c r="BI243" i="3"/>
  <c r="BH243" i="3"/>
  <c r="BG243" i="3"/>
  <c r="BF243" i="3"/>
  <c r="X243" i="3"/>
  <c r="V243" i="3"/>
  <c r="T243" i="3"/>
  <c r="P243" i="3"/>
  <c r="BI242" i="3"/>
  <c r="BH242" i="3"/>
  <c r="BG242" i="3"/>
  <c r="BF242" i="3"/>
  <c r="X242" i="3"/>
  <c r="V242" i="3"/>
  <c r="T242" i="3"/>
  <c r="P242" i="3"/>
  <c r="BI240" i="3"/>
  <c r="BH240" i="3"/>
  <c r="BG240" i="3"/>
  <c r="BF240" i="3"/>
  <c r="X240" i="3"/>
  <c r="V240" i="3"/>
  <c r="T240" i="3"/>
  <c r="P240" i="3"/>
  <c r="BI238" i="3"/>
  <c r="BH238" i="3"/>
  <c r="BG238" i="3"/>
  <c r="BF238" i="3"/>
  <c r="X238" i="3"/>
  <c r="V238" i="3"/>
  <c r="T238" i="3"/>
  <c r="P238" i="3"/>
  <c r="BI233" i="3"/>
  <c r="BH233" i="3"/>
  <c r="BG233" i="3"/>
  <c r="BF233" i="3"/>
  <c r="X233" i="3"/>
  <c r="V233" i="3"/>
  <c r="T233" i="3"/>
  <c r="P233" i="3"/>
  <c r="BI232" i="3"/>
  <c r="BH232" i="3"/>
  <c r="BG232" i="3"/>
  <c r="BF232" i="3"/>
  <c r="X232" i="3"/>
  <c r="V232" i="3"/>
  <c r="T232" i="3"/>
  <c r="P232" i="3"/>
  <c r="BI230" i="3"/>
  <c r="BH230" i="3"/>
  <c r="BG230" i="3"/>
  <c r="BF230" i="3"/>
  <c r="X230" i="3"/>
  <c r="V230" i="3"/>
  <c r="T230" i="3"/>
  <c r="P230" i="3"/>
  <c r="BI228" i="3"/>
  <c r="BH228" i="3"/>
  <c r="BG228" i="3"/>
  <c r="BF228" i="3"/>
  <c r="X228" i="3"/>
  <c r="V228" i="3"/>
  <c r="T228" i="3"/>
  <c r="P228" i="3"/>
  <c r="BI227" i="3"/>
  <c r="BH227" i="3"/>
  <c r="BG227" i="3"/>
  <c r="BF227" i="3"/>
  <c r="X227" i="3"/>
  <c r="V227" i="3"/>
  <c r="T227" i="3"/>
  <c r="P227" i="3"/>
  <c r="BI225" i="3"/>
  <c r="BH225" i="3"/>
  <c r="BG225" i="3"/>
  <c r="BF225" i="3"/>
  <c r="X225" i="3"/>
  <c r="V225" i="3"/>
  <c r="T225" i="3"/>
  <c r="P225" i="3"/>
  <c r="BI224" i="3"/>
  <c r="BH224" i="3"/>
  <c r="BG224" i="3"/>
  <c r="BF224" i="3"/>
  <c r="X224" i="3"/>
  <c r="V224" i="3"/>
  <c r="T224" i="3"/>
  <c r="P224" i="3"/>
  <c r="BI223" i="3"/>
  <c r="BH223" i="3"/>
  <c r="BG223" i="3"/>
  <c r="BF223" i="3"/>
  <c r="X223" i="3"/>
  <c r="V223" i="3"/>
  <c r="T223" i="3"/>
  <c r="P223" i="3"/>
  <c r="BI221" i="3"/>
  <c r="BH221" i="3"/>
  <c r="BG221" i="3"/>
  <c r="BF221" i="3"/>
  <c r="X221" i="3"/>
  <c r="V221" i="3"/>
  <c r="T221" i="3"/>
  <c r="P221" i="3"/>
  <c r="BI219" i="3"/>
  <c r="BH219" i="3"/>
  <c r="BG219" i="3"/>
  <c r="BF219" i="3"/>
  <c r="X219" i="3"/>
  <c r="V219" i="3"/>
  <c r="T219" i="3"/>
  <c r="P219" i="3"/>
  <c r="BI217" i="3"/>
  <c r="BH217" i="3"/>
  <c r="BG217" i="3"/>
  <c r="BF217" i="3"/>
  <c r="X217" i="3"/>
  <c r="V217" i="3"/>
  <c r="T217" i="3"/>
  <c r="P217" i="3"/>
  <c r="BI215" i="3"/>
  <c r="BH215" i="3"/>
  <c r="BG215" i="3"/>
  <c r="BF215" i="3"/>
  <c r="X215" i="3"/>
  <c r="V215" i="3"/>
  <c r="T215" i="3"/>
  <c r="P215" i="3"/>
  <c r="BI214" i="3"/>
  <c r="BH214" i="3"/>
  <c r="BG214" i="3"/>
  <c r="BF214" i="3"/>
  <c r="X214" i="3"/>
  <c r="V214" i="3"/>
  <c r="T214" i="3"/>
  <c r="P214" i="3"/>
  <c r="BI213" i="3"/>
  <c r="BH213" i="3"/>
  <c r="BG213" i="3"/>
  <c r="BF213" i="3"/>
  <c r="X213" i="3"/>
  <c r="V213" i="3"/>
  <c r="T213" i="3"/>
  <c r="P213" i="3"/>
  <c r="BI209" i="3"/>
  <c r="BH209" i="3"/>
  <c r="BG209" i="3"/>
  <c r="BF209" i="3"/>
  <c r="X209" i="3"/>
  <c r="V209" i="3"/>
  <c r="T209" i="3"/>
  <c r="P209" i="3"/>
  <c r="BI206" i="3"/>
  <c r="BH206" i="3"/>
  <c r="BG206" i="3"/>
  <c r="BF206" i="3"/>
  <c r="X206" i="3"/>
  <c r="V206" i="3"/>
  <c r="T206" i="3"/>
  <c r="P206" i="3"/>
  <c r="BI204" i="3"/>
  <c r="BH204" i="3"/>
  <c r="BG204" i="3"/>
  <c r="BF204" i="3"/>
  <c r="X204" i="3"/>
  <c r="V204" i="3"/>
  <c r="T204" i="3"/>
  <c r="P204" i="3"/>
  <c r="BI202" i="3"/>
  <c r="BH202" i="3"/>
  <c r="BG202" i="3"/>
  <c r="BF202" i="3"/>
  <c r="X202" i="3"/>
  <c r="V202" i="3"/>
  <c r="T202" i="3"/>
  <c r="P202" i="3"/>
  <c r="BI200" i="3"/>
  <c r="BH200" i="3"/>
  <c r="BG200" i="3"/>
  <c r="BF200" i="3"/>
  <c r="X200" i="3"/>
  <c r="V200" i="3"/>
  <c r="T200" i="3"/>
  <c r="P200" i="3"/>
  <c r="BI198" i="3"/>
  <c r="BH198" i="3"/>
  <c r="BG198" i="3"/>
  <c r="BF198" i="3"/>
  <c r="X198" i="3"/>
  <c r="V198" i="3"/>
  <c r="T198" i="3"/>
  <c r="P198" i="3"/>
  <c r="BI197" i="3"/>
  <c r="BH197" i="3"/>
  <c r="BG197" i="3"/>
  <c r="BF197" i="3"/>
  <c r="X197" i="3"/>
  <c r="V197" i="3"/>
  <c r="T197" i="3"/>
  <c r="P197" i="3"/>
  <c r="BI195" i="3"/>
  <c r="BH195" i="3"/>
  <c r="BG195" i="3"/>
  <c r="BF195" i="3"/>
  <c r="X195" i="3"/>
  <c r="V195" i="3"/>
  <c r="T195" i="3"/>
  <c r="P195" i="3"/>
  <c r="BI191" i="3"/>
  <c r="BH191" i="3"/>
  <c r="BG191" i="3"/>
  <c r="BF191" i="3"/>
  <c r="X191" i="3"/>
  <c r="V191" i="3"/>
  <c r="T191" i="3"/>
  <c r="P191" i="3"/>
  <c r="BI190" i="3"/>
  <c r="BH190" i="3"/>
  <c r="BG190" i="3"/>
  <c r="BF190" i="3"/>
  <c r="X190" i="3"/>
  <c r="V190" i="3"/>
  <c r="T190" i="3"/>
  <c r="P190" i="3"/>
  <c r="BI188" i="3"/>
  <c r="BH188" i="3"/>
  <c r="BG188" i="3"/>
  <c r="BF188" i="3"/>
  <c r="X188" i="3"/>
  <c r="V188" i="3"/>
  <c r="T188" i="3"/>
  <c r="P188" i="3"/>
  <c r="BI186" i="3"/>
  <c r="BH186" i="3"/>
  <c r="BG186" i="3"/>
  <c r="BF186" i="3"/>
  <c r="X186" i="3"/>
  <c r="V186" i="3"/>
  <c r="T186" i="3"/>
  <c r="P186" i="3"/>
  <c r="BI184" i="3"/>
  <c r="BH184" i="3"/>
  <c r="BG184" i="3"/>
  <c r="BF184" i="3"/>
  <c r="X184" i="3"/>
  <c r="V184" i="3"/>
  <c r="T184" i="3"/>
  <c r="P184" i="3"/>
  <c r="BI180" i="3"/>
  <c r="BH180" i="3"/>
  <c r="BG180" i="3"/>
  <c r="BF180" i="3"/>
  <c r="X180" i="3"/>
  <c r="V180" i="3"/>
  <c r="T180" i="3"/>
  <c r="P180" i="3"/>
  <c r="BI179" i="3"/>
  <c r="BH179" i="3"/>
  <c r="BG179" i="3"/>
  <c r="BF179" i="3"/>
  <c r="X179" i="3"/>
  <c r="V179" i="3"/>
  <c r="T179" i="3"/>
  <c r="P179" i="3"/>
  <c r="BI177" i="3"/>
  <c r="BH177" i="3"/>
  <c r="BG177" i="3"/>
  <c r="BF177" i="3"/>
  <c r="X177" i="3"/>
  <c r="V177" i="3"/>
  <c r="T177" i="3"/>
  <c r="P177" i="3"/>
  <c r="BI175" i="3"/>
  <c r="BH175" i="3"/>
  <c r="BG175" i="3"/>
  <c r="BF175" i="3"/>
  <c r="X175" i="3"/>
  <c r="V175" i="3"/>
  <c r="T175" i="3"/>
  <c r="P175" i="3"/>
  <c r="BI174" i="3"/>
  <c r="BH174" i="3"/>
  <c r="BG174" i="3"/>
  <c r="BF174" i="3"/>
  <c r="X174" i="3"/>
  <c r="V174" i="3"/>
  <c r="T174" i="3"/>
  <c r="P174" i="3"/>
  <c r="BI173" i="3"/>
  <c r="BH173" i="3"/>
  <c r="BG173" i="3"/>
  <c r="BF173" i="3"/>
  <c r="X173" i="3"/>
  <c r="V173" i="3"/>
  <c r="T173" i="3"/>
  <c r="P173" i="3"/>
  <c r="J167" i="3"/>
  <c r="J166" i="3"/>
  <c r="F166" i="3"/>
  <c r="F164" i="3"/>
  <c r="E162" i="3"/>
  <c r="BI149" i="3"/>
  <c r="BH149" i="3"/>
  <c r="BG149" i="3"/>
  <c r="BF149" i="3"/>
  <c r="BI148" i="3"/>
  <c r="BH148" i="3"/>
  <c r="BG148" i="3"/>
  <c r="BF148" i="3"/>
  <c r="BE148" i="3"/>
  <c r="BI147" i="3"/>
  <c r="BH147" i="3"/>
  <c r="BG147" i="3"/>
  <c r="BF147" i="3"/>
  <c r="BE147" i="3"/>
  <c r="BI146" i="3"/>
  <c r="BH146" i="3"/>
  <c r="BG146" i="3"/>
  <c r="BF146" i="3"/>
  <c r="BE146" i="3"/>
  <c r="BI145" i="3"/>
  <c r="BH145" i="3"/>
  <c r="BG145" i="3"/>
  <c r="BF145" i="3"/>
  <c r="BE145" i="3"/>
  <c r="BI144" i="3"/>
  <c r="BH144" i="3"/>
  <c r="BG144" i="3"/>
  <c r="BF144" i="3"/>
  <c r="BE144" i="3"/>
  <c r="J92" i="3"/>
  <c r="J91" i="3"/>
  <c r="F91" i="3"/>
  <c r="F89" i="3"/>
  <c r="E87" i="3"/>
  <c r="J18" i="3"/>
  <c r="E18" i="3"/>
  <c r="F167" i="3" s="1"/>
  <c r="J17" i="3"/>
  <c r="J12" i="3"/>
  <c r="J164" i="3"/>
  <c r="E7" i="3"/>
  <c r="E85" i="3"/>
  <c r="K41" i="2"/>
  <c r="K40" i="2"/>
  <c r="BA95" i="1" s="1"/>
  <c r="K39" i="2"/>
  <c r="AZ95" i="1" s="1"/>
  <c r="BI301" i="2"/>
  <c r="BH301" i="2"/>
  <c r="BG301" i="2"/>
  <c r="BF301" i="2"/>
  <c r="X301" i="2"/>
  <c r="X300" i="2" s="1"/>
  <c r="V301" i="2"/>
  <c r="V300" i="2" s="1"/>
  <c r="T301" i="2"/>
  <c r="T300" i="2" s="1"/>
  <c r="P301" i="2"/>
  <c r="BI298" i="2"/>
  <c r="BH298" i="2"/>
  <c r="BG298" i="2"/>
  <c r="BF298" i="2"/>
  <c r="X298" i="2"/>
  <c r="X297" i="2"/>
  <c r="V298" i="2"/>
  <c r="V297" i="2"/>
  <c r="T298" i="2"/>
  <c r="T297" i="2"/>
  <c r="P298" i="2"/>
  <c r="BI296" i="2"/>
  <c r="BH296" i="2"/>
  <c r="BG296" i="2"/>
  <c r="BF296" i="2"/>
  <c r="X296" i="2"/>
  <c r="V296" i="2"/>
  <c r="T296" i="2"/>
  <c r="P296" i="2"/>
  <c r="BI295" i="2"/>
  <c r="BH295" i="2"/>
  <c r="BG295" i="2"/>
  <c r="BF295" i="2"/>
  <c r="X295" i="2"/>
  <c r="V295" i="2"/>
  <c r="T295" i="2"/>
  <c r="P295" i="2"/>
  <c r="BI292" i="2"/>
  <c r="BH292" i="2"/>
  <c r="BG292" i="2"/>
  <c r="BF292" i="2"/>
  <c r="X292" i="2"/>
  <c r="X291" i="2" s="1"/>
  <c r="V292" i="2"/>
  <c r="V291" i="2" s="1"/>
  <c r="T292" i="2"/>
  <c r="T291" i="2" s="1"/>
  <c r="P292" i="2"/>
  <c r="BI287" i="2"/>
  <c r="BH287" i="2"/>
  <c r="BG287" i="2"/>
  <c r="BF287" i="2"/>
  <c r="X287" i="2"/>
  <c r="V287" i="2"/>
  <c r="T287" i="2"/>
  <c r="P287" i="2"/>
  <c r="BI285" i="2"/>
  <c r="BH285" i="2"/>
  <c r="BG285" i="2"/>
  <c r="BF285" i="2"/>
  <c r="X285" i="2"/>
  <c r="V285" i="2"/>
  <c r="T285" i="2"/>
  <c r="P285" i="2"/>
  <c r="BI283" i="2"/>
  <c r="BH283" i="2"/>
  <c r="BG283" i="2"/>
  <c r="BF283" i="2"/>
  <c r="X283" i="2"/>
  <c r="V283" i="2"/>
  <c r="T283" i="2"/>
  <c r="P283" i="2"/>
  <c r="BI282" i="2"/>
  <c r="BH282" i="2"/>
  <c r="BG282" i="2"/>
  <c r="BF282" i="2"/>
  <c r="X282" i="2"/>
  <c r="V282" i="2"/>
  <c r="T282" i="2"/>
  <c r="P282" i="2"/>
  <c r="BK282" i="2" s="1"/>
  <c r="BI280" i="2"/>
  <c r="BH280" i="2"/>
  <c r="BG280" i="2"/>
  <c r="BF280" i="2"/>
  <c r="X280" i="2"/>
  <c r="V280" i="2"/>
  <c r="T280" i="2"/>
  <c r="P280" i="2"/>
  <c r="BI279" i="2"/>
  <c r="BH279" i="2"/>
  <c r="BG279" i="2"/>
  <c r="BF279" i="2"/>
  <c r="X279" i="2"/>
  <c r="V279" i="2"/>
  <c r="T279" i="2"/>
  <c r="P279" i="2"/>
  <c r="BI278" i="2"/>
  <c r="BH278" i="2"/>
  <c r="BG278" i="2"/>
  <c r="BF278" i="2"/>
  <c r="X278" i="2"/>
  <c r="V278" i="2"/>
  <c r="T278" i="2"/>
  <c r="P278" i="2"/>
  <c r="BI277" i="2"/>
  <c r="BH277" i="2"/>
  <c r="BG277" i="2"/>
  <c r="BF277" i="2"/>
  <c r="X277" i="2"/>
  <c r="V277" i="2"/>
  <c r="T277" i="2"/>
  <c r="P277" i="2"/>
  <c r="BI276" i="2"/>
  <c r="BH276" i="2"/>
  <c r="BG276" i="2"/>
  <c r="BF276" i="2"/>
  <c r="X276" i="2"/>
  <c r="V276" i="2"/>
  <c r="T276" i="2"/>
  <c r="P276" i="2"/>
  <c r="BI274" i="2"/>
  <c r="BH274" i="2"/>
  <c r="BG274" i="2"/>
  <c r="BF274" i="2"/>
  <c r="X274" i="2"/>
  <c r="X273" i="2"/>
  <c r="V274" i="2"/>
  <c r="V273" i="2"/>
  <c r="T274" i="2"/>
  <c r="T273" i="2"/>
  <c r="P274" i="2"/>
  <c r="BI272" i="2"/>
  <c r="BH272" i="2"/>
  <c r="BG272" i="2"/>
  <c r="BF272" i="2"/>
  <c r="X272" i="2"/>
  <c r="V272" i="2"/>
  <c r="T272" i="2"/>
  <c r="P272" i="2"/>
  <c r="BI271" i="2"/>
  <c r="BH271" i="2"/>
  <c r="BG271" i="2"/>
  <c r="BF271" i="2"/>
  <c r="X271" i="2"/>
  <c r="V271" i="2"/>
  <c r="T271" i="2"/>
  <c r="P271" i="2"/>
  <c r="BI270" i="2"/>
  <c r="BH270" i="2"/>
  <c r="BG270" i="2"/>
  <c r="BF270" i="2"/>
  <c r="X270" i="2"/>
  <c r="V270" i="2"/>
  <c r="T270" i="2"/>
  <c r="P270" i="2"/>
  <c r="BI269" i="2"/>
  <c r="BH269" i="2"/>
  <c r="BG269" i="2"/>
  <c r="BF269" i="2"/>
  <c r="X269" i="2"/>
  <c r="V269" i="2"/>
  <c r="T269" i="2"/>
  <c r="P269" i="2"/>
  <c r="BI268" i="2"/>
  <c r="BH268" i="2"/>
  <c r="BG268" i="2"/>
  <c r="BF268" i="2"/>
  <c r="X268" i="2"/>
  <c r="V268" i="2"/>
  <c r="T268" i="2"/>
  <c r="P268" i="2"/>
  <c r="BI267" i="2"/>
  <c r="BH267" i="2"/>
  <c r="BG267" i="2"/>
  <c r="BF267" i="2"/>
  <c r="X267" i="2"/>
  <c r="V267" i="2"/>
  <c r="T267" i="2"/>
  <c r="P267" i="2"/>
  <c r="BI265" i="2"/>
  <c r="BH265" i="2"/>
  <c r="BG265" i="2"/>
  <c r="BF265" i="2"/>
  <c r="X265" i="2"/>
  <c r="V265" i="2"/>
  <c r="T265" i="2"/>
  <c r="P265" i="2"/>
  <c r="BI263" i="2"/>
  <c r="BH263" i="2"/>
  <c r="BG263" i="2"/>
  <c r="BF263" i="2"/>
  <c r="X263" i="2"/>
  <c r="V263" i="2"/>
  <c r="T263" i="2"/>
  <c r="P263" i="2"/>
  <c r="BI261" i="2"/>
  <c r="BH261" i="2"/>
  <c r="BG261" i="2"/>
  <c r="BF261" i="2"/>
  <c r="X261" i="2"/>
  <c r="V261" i="2"/>
  <c r="T261" i="2"/>
  <c r="P261" i="2"/>
  <c r="BI259" i="2"/>
  <c r="BH259" i="2"/>
  <c r="BG259" i="2"/>
  <c r="BF259" i="2"/>
  <c r="X259" i="2"/>
  <c r="V259" i="2"/>
  <c r="T259" i="2"/>
  <c r="P259" i="2"/>
  <c r="BI258" i="2"/>
  <c r="BH258" i="2"/>
  <c r="BG258" i="2"/>
  <c r="BF258" i="2"/>
  <c r="X258" i="2"/>
  <c r="V258" i="2"/>
  <c r="T258" i="2"/>
  <c r="P258" i="2"/>
  <c r="BI257" i="2"/>
  <c r="BH257" i="2"/>
  <c r="BG257" i="2"/>
  <c r="BF257" i="2"/>
  <c r="X257" i="2"/>
  <c r="V257" i="2"/>
  <c r="T257" i="2"/>
  <c r="P257" i="2"/>
  <c r="BI256" i="2"/>
  <c r="BH256" i="2"/>
  <c r="BG256" i="2"/>
  <c r="BF256" i="2"/>
  <c r="X256" i="2"/>
  <c r="V256" i="2"/>
  <c r="T256" i="2"/>
  <c r="P256" i="2"/>
  <c r="BI255" i="2"/>
  <c r="BH255" i="2"/>
  <c r="BG255" i="2"/>
  <c r="BF255" i="2"/>
  <c r="X255" i="2"/>
  <c r="V255" i="2"/>
  <c r="T255" i="2"/>
  <c r="P255" i="2"/>
  <c r="BI253" i="2"/>
  <c r="BH253" i="2"/>
  <c r="BG253" i="2"/>
  <c r="BF253" i="2"/>
  <c r="X253" i="2"/>
  <c r="V253" i="2"/>
  <c r="T253" i="2"/>
  <c r="P253" i="2"/>
  <c r="BI251" i="2"/>
  <c r="BH251" i="2"/>
  <c r="BG251" i="2"/>
  <c r="BF251" i="2"/>
  <c r="X251" i="2"/>
  <c r="V251" i="2"/>
  <c r="T251" i="2"/>
  <c r="P251" i="2"/>
  <c r="BI249" i="2"/>
  <c r="BH249" i="2"/>
  <c r="BG249" i="2"/>
  <c r="BF249" i="2"/>
  <c r="X249" i="2"/>
  <c r="V249" i="2"/>
  <c r="T249" i="2"/>
  <c r="P249" i="2"/>
  <c r="BI247" i="2"/>
  <c r="BH247" i="2"/>
  <c r="BG247" i="2"/>
  <c r="BF247" i="2"/>
  <c r="X247" i="2"/>
  <c r="V247" i="2"/>
  <c r="T247" i="2"/>
  <c r="P247" i="2"/>
  <c r="BI245" i="2"/>
  <c r="BH245" i="2"/>
  <c r="BG245" i="2"/>
  <c r="BF245" i="2"/>
  <c r="X245" i="2"/>
  <c r="V245" i="2"/>
  <c r="T245" i="2"/>
  <c r="P245" i="2"/>
  <c r="BI243" i="2"/>
  <c r="BH243" i="2"/>
  <c r="BG243" i="2"/>
  <c r="BF243" i="2"/>
  <c r="X243" i="2"/>
  <c r="V243" i="2"/>
  <c r="T243" i="2"/>
  <c r="P243" i="2"/>
  <c r="BI242" i="2"/>
  <c r="BH242" i="2"/>
  <c r="BG242" i="2"/>
  <c r="BF242" i="2"/>
  <c r="X242" i="2"/>
  <c r="V242" i="2"/>
  <c r="T242" i="2"/>
  <c r="P242" i="2"/>
  <c r="BI241" i="2"/>
  <c r="BH241" i="2"/>
  <c r="BG241" i="2"/>
  <c r="BF241" i="2"/>
  <c r="X241" i="2"/>
  <c r="V241" i="2"/>
  <c r="T241" i="2"/>
  <c r="P241" i="2"/>
  <c r="BI240" i="2"/>
  <c r="BH240" i="2"/>
  <c r="BG240" i="2"/>
  <c r="BF240" i="2"/>
  <c r="X240" i="2"/>
  <c r="V240" i="2"/>
  <c r="T240" i="2"/>
  <c r="P240" i="2"/>
  <c r="BI238" i="2"/>
  <c r="BH238" i="2"/>
  <c r="BG238" i="2"/>
  <c r="BF238" i="2"/>
  <c r="X238" i="2"/>
  <c r="V238" i="2"/>
  <c r="T238" i="2"/>
  <c r="P238" i="2"/>
  <c r="BI237" i="2"/>
  <c r="BH237" i="2"/>
  <c r="BG237" i="2"/>
  <c r="BF237" i="2"/>
  <c r="X237" i="2"/>
  <c r="V237" i="2"/>
  <c r="T237" i="2"/>
  <c r="P237" i="2"/>
  <c r="BI235" i="2"/>
  <c r="BH235" i="2"/>
  <c r="BG235" i="2"/>
  <c r="BF235" i="2"/>
  <c r="X235" i="2"/>
  <c r="V235" i="2"/>
  <c r="T235" i="2"/>
  <c r="P235" i="2"/>
  <c r="BI234" i="2"/>
  <c r="BH234" i="2"/>
  <c r="BG234" i="2"/>
  <c r="BF234" i="2"/>
  <c r="X234" i="2"/>
  <c r="V234" i="2"/>
  <c r="T234" i="2"/>
  <c r="P234" i="2"/>
  <c r="BI232" i="2"/>
  <c r="BH232" i="2"/>
  <c r="BG232" i="2"/>
  <c r="BF232" i="2"/>
  <c r="X232" i="2"/>
  <c r="V232" i="2"/>
  <c r="T232" i="2"/>
  <c r="P232" i="2"/>
  <c r="BI231" i="2"/>
  <c r="BH231" i="2"/>
  <c r="BG231" i="2"/>
  <c r="BF231" i="2"/>
  <c r="X231" i="2"/>
  <c r="V231" i="2"/>
  <c r="T231" i="2"/>
  <c r="P231" i="2"/>
  <c r="BI229" i="2"/>
  <c r="BH229" i="2"/>
  <c r="BG229" i="2"/>
  <c r="BF229" i="2"/>
  <c r="X229" i="2"/>
  <c r="X228" i="2" s="1"/>
  <c r="V229" i="2"/>
  <c r="V228" i="2" s="1"/>
  <c r="T229" i="2"/>
  <c r="T228" i="2" s="1"/>
  <c r="P229" i="2"/>
  <c r="BI226" i="2"/>
  <c r="BH226" i="2"/>
  <c r="BG226" i="2"/>
  <c r="BF226" i="2"/>
  <c r="X226" i="2"/>
  <c r="X225" i="2"/>
  <c r="V226" i="2"/>
  <c r="V225" i="2"/>
  <c r="T226" i="2"/>
  <c r="T225" i="2"/>
  <c r="P226" i="2"/>
  <c r="BI224" i="2"/>
  <c r="BH224" i="2"/>
  <c r="BG224" i="2"/>
  <c r="BF224" i="2"/>
  <c r="X224" i="2"/>
  <c r="V224" i="2"/>
  <c r="T224" i="2"/>
  <c r="P224" i="2"/>
  <c r="BI223" i="2"/>
  <c r="BH223" i="2"/>
  <c r="BG223" i="2"/>
  <c r="BF223" i="2"/>
  <c r="X223" i="2"/>
  <c r="V223" i="2"/>
  <c r="T223" i="2"/>
  <c r="P223" i="2"/>
  <c r="BI222" i="2"/>
  <c r="BH222" i="2"/>
  <c r="BG222" i="2"/>
  <c r="BF222" i="2"/>
  <c r="X222" i="2"/>
  <c r="V222" i="2"/>
  <c r="T222" i="2"/>
  <c r="P222" i="2"/>
  <c r="BI221" i="2"/>
  <c r="BH221" i="2"/>
  <c r="BG221" i="2"/>
  <c r="BF221" i="2"/>
  <c r="X221" i="2"/>
  <c r="V221" i="2"/>
  <c r="T221" i="2"/>
  <c r="P221" i="2"/>
  <c r="BI219" i="2"/>
  <c r="BH219" i="2"/>
  <c r="BG219" i="2"/>
  <c r="BF219" i="2"/>
  <c r="X219" i="2"/>
  <c r="V219" i="2"/>
  <c r="T219" i="2"/>
  <c r="P219" i="2"/>
  <c r="BI218" i="2"/>
  <c r="BH218" i="2"/>
  <c r="BG218" i="2"/>
  <c r="BF218" i="2"/>
  <c r="X218" i="2"/>
  <c r="V218" i="2"/>
  <c r="T218" i="2"/>
  <c r="P218" i="2"/>
  <c r="BI216" i="2"/>
  <c r="BH216" i="2"/>
  <c r="BG216" i="2"/>
  <c r="BF216" i="2"/>
  <c r="X216" i="2"/>
  <c r="V216" i="2"/>
  <c r="T216" i="2"/>
  <c r="P216" i="2"/>
  <c r="BI215" i="2"/>
  <c r="BH215" i="2"/>
  <c r="BG215" i="2"/>
  <c r="BF215" i="2"/>
  <c r="X215" i="2"/>
  <c r="V215" i="2"/>
  <c r="T215" i="2"/>
  <c r="P215" i="2"/>
  <c r="BI214" i="2"/>
  <c r="BH214" i="2"/>
  <c r="BG214" i="2"/>
  <c r="BF214" i="2"/>
  <c r="X214" i="2"/>
  <c r="V214" i="2"/>
  <c r="T214" i="2"/>
  <c r="P214" i="2"/>
  <c r="BI212" i="2"/>
  <c r="BH212" i="2"/>
  <c r="BG212" i="2"/>
  <c r="BF212" i="2"/>
  <c r="X212" i="2"/>
  <c r="V212" i="2"/>
  <c r="T212" i="2"/>
  <c r="P212" i="2"/>
  <c r="BI211" i="2"/>
  <c r="BH211" i="2"/>
  <c r="BG211" i="2"/>
  <c r="BF211" i="2"/>
  <c r="X211" i="2"/>
  <c r="V211" i="2"/>
  <c r="T211" i="2"/>
  <c r="P211" i="2"/>
  <c r="BI209" i="2"/>
  <c r="BH209" i="2"/>
  <c r="BG209" i="2"/>
  <c r="BF209" i="2"/>
  <c r="X209" i="2"/>
  <c r="V209" i="2"/>
  <c r="T209" i="2"/>
  <c r="P209" i="2"/>
  <c r="BI208" i="2"/>
  <c r="BH208" i="2"/>
  <c r="BG208" i="2"/>
  <c r="BF208" i="2"/>
  <c r="X208" i="2"/>
  <c r="V208" i="2"/>
  <c r="T208" i="2"/>
  <c r="P208" i="2"/>
  <c r="BI206" i="2"/>
  <c r="BH206" i="2"/>
  <c r="BG206" i="2"/>
  <c r="BF206" i="2"/>
  <c r="X206" i="2"/>
  <c r="V206" i="2"/>
  <c r="T206" i="2"/>
  <c r="P206" i="2"/>
  <c r="BI205" i="2"/>
  <c r="BH205" i="2"/>
  <c r="BG205" i="2"/>
  <c r="BF205" i="2"/>
  <c r="X205" i="2"/>
  <c r="V205" i="2"/>
  <c r="T205" i="2"/>
  <c r="P205" i="2"/>
  <c r="BI204" i="2"/>
  <c r="BH204" i="2"/>
  <c r="BG204" i="2"/>
  <c r="BF204" i="2"/>
  <c r="X204" i="2"/>
  <c r="V204" i="2"/>
  <c r="T204" i="2"/>
  <c r="P204" i="2"/>
  <c r="BI203" i="2"/>
  <c r="BH203" i="2"/>
  <c r="BG203" i="2"/>
  <c r="BF203" i="2"/>
  <c r="X203" i="2"/>
  <c r="V203" i="2"/>
  <c r="T203" i="2"/>
  <c r="P203" i="2"/>
  <c r="BI202" i="2"/>
  <c r="BH202" i="2"/>
  <c r="BG202" i="2"/>
  <c r="BF202" i="2"/>
  <c r="X202" i="2"/>
  <c r="V202" i="2"/>
  <c r="T202" i="2"/>
  <c r="P202" i="2"/>
  <c r="BI200" i="2"/>
  <c r="BH200" i="2"/>
  <c r="BG200" i="2"/>
  <c r="BF200" i="2"/>
  <c r="X200" i="2"/>
  <c r="V200" i="2"/>
  <c r="T200" i="2"/>
  <c r="P200" i="2"/>
  <c r="BI198" i="2"/>
  <c r="BH198" i="2"/>
  <c r="BG198" i="2"/>
  <c r="BF198" i="2"/>
  <c r="X198" i="2"/>
  <c r="V198" i="2"/>
  <c r="T198" i="2"/>
  <c r="P198" i="2"/>
  <c r="BI196" i="2"/>
  <c r="BH196" i="2"/>
  <c r="BG196" i="2"/>
  <c r="BF196" i="2"/>
  <c r="X196" i="2"/>
  <c r="V196" i="2"/>
  <c r="T196" i="2"/>
  <c r="P196" i="2"/>
  <c r="BI195" i="2"/>
  <c r="BH195" i="2"/>
  <c r="BG195" i="2"/>
  <c r="BF195" i="2"/>
  <c r="X195" i="2"/>
  <c r="V195" i="2"/>
  <c r="T195" i="2"/>
  <c r="P195" i="2"/>
  <c r="BI194" i="2"/>
  <c r="BH194" i="2"/>
  <c r="BG194" i="2"/>
  <c r="BF194" i="2"/>
  <c r="X194" i="2"/>
  <c r="V194" i="2"/>
  <c r="T194" i="2"/>
  <c r="P194" i="2"/>
  <c r="BI193" i="2"/>
  <c r="BH193" i="2"/>
  <c r="BG193" i="2"/>
  <c r="BF193" i="2"/>
  <c r="X193" i="2"/>
  <c r="V193" i="2"/>
  <c r="T193" i="2"/>
  <c r="P193" i="2"/>
  <c r="BI192" i="2"/>
  <c r="BH192" i="2"/>
  <c r="BG192" i="2"/>
  <c r="BF192" i="2"/>
  <c r="X192" i="2"/>
  <c r="V192" i="2"/>
  <c r="T192" i="2"/>
  <c r="P192" i="2"/>
  <c r="BI190" i="2"/>
  <c r="BH190" i="2"/>
  <c r="BG190" i="2"/>
  <c r="BF190" i="2"/>
  <c r="X190" i="2"/>
  <c r="V190" i="2"/>
  <c r="T190" i="2"/>
  <c r="P190" i="2"/>
  <c r="BI189" i="2"/>
  <c r="BH189" i="2"/>
  <c r="BG189" i="2"/>
  <c r="BF189" i="2"/>
  <c r="X189" i="2"/>
  <c r="V189" i="2"/>
  <c r="T189" i="2"/>
  <c r="P189" i="2"/>
  <c r="BI188" i="2"/>
  <c r="BH188" i="2"/>
  <c r="BG188" i="2"/>
  <c r="BF188" i="2"/>
  <c r="X188" i="2"/>
  <c r="V188" i="2"/>
  <c r="T188" i="2"/>
  <c r="P188" i="2"/>
  <c r="BI186" i="2"/>
  <c r="BH186" i="2"/>
  <c r="BG186" i="2"/>
  <c r="BF186" i="2"/>
  <c r="X186" i="2"/>
  <c r="V186" i="2"/>
  <c r="T186" i="2"/>
  <c r="P186" i="2"/>
  <c r="BI184" i="2"/>
  <c r="BH184" i="2"/>
  <c r="BG184" i="2"/>
  <c r="BF184" i="2"/>
  <c r="X184" i="2"/>
  <c r="V184" i="2"/>
  <c r="T184" i="2"/>
  <c r="P184" i="2"/>
  <c r="BI182" i="2"/>
  <c r="BH182" i="2"/>
  <c r="BG182" i="2"/>
  <c r="BF182" i="2"/>
  <c r="X182" i="2"/>
  <c r="V182" i="2"/>
  <c r="T182" i="2"/>
  <c r="P182" i="2"/>
  <c r="BI178" i="2"/>
  <c r="BH178" i="2"/>
  <c r="BG178" i="2"/>
  <c r="BF178" i="2"/>
  <c r="X178" i="2"/>
  <c r="V178" i="2"/>
  <c r="T178" i="2"/>
  <c r="P178" i="2"/>
  <c r="BI174" i="2"/>
  <c r="BH174" i="2"/>
  <c r="BG174" i="2"/>
  <c r="BF174" i="2"/>
  <c r="X174" i="2"/>
  <c r="V174" i="2"/>
  <c r="T174" i="2"/>
  <c r="P174" i="2"/>
  <c r="BI172" i="2"/>
  <c r="BH172" i="2"/>
  <c r="BG172" i="2"/>
  <c r="BF172" i="2"/>
  <c r="X172" i="2"/>
  <c r="V172" i="2"/>
  <c r="T172" i="2"/>
  <c r="P172" i="2"/>
  <c r="BI170" i="2"/>
  <c r="BH170" i="2"/>
  <c r="BG170" i="2"/>
  <c r="BF170" i="2"/>
  <c r="X170" i="2"/>
  <c r="V170" i="2"/>
  <c r="T170" i="2"/>
  <c r="P170" i="2"/>
  <c r="BI168" i="2"/>
  <c r="BH168" i="2"/>
  <c r="BG168" i="2"/>
  <c r="BF168" i="2"/>
  <c r="X168" i="2"/>
  <c r="V168" i="2"/>
  <c r="T168" i="2"/>
  <c r="P168" i="2"/>
  <c r="BI166" i="2"/>
  <c r="BH166" i="2"/>
  <c r="BG166" i="2"/>
  <c r="BF166" i="2"/>
  <c r="X166" i="2"/>
  <c r="V166" i="2"/>
  <c r="T166" i="2"/>
  <c r="P166" i="2"/>
  <c r="BI162" i="2"/>
  <c r="BH162" i="2"/>
  <c r="BG162" i="2"/>
  <c r="BF162" i="2"/>
  <c r="X162" i="2"/>
  <c r="V162" i="2"/>
  <c r="T162" i="2"/>
  <c r="P162" i="2"/>
  <c r="BI158" i="2"/>
  <c r="BH158" i="2"/>
  <c r="BG158" i="2"/>
  <c r="BF158" i="2"/>
  <c r="X158" i="2"/>
  <c r="V158" i="2"/>
  <c r="T158" i="2"/>
  <c r="P158" i="2"/>
  <c r="BI156" i="2"/>
  <c r="BH156" i="2"/>
  <c r="BG156" i="2"/>
  <c r="BF156" i="2"/>
  <c r="X156" i="2"/>
  <c r="V156" i="2"/>
  <c r="T156" i="2"/>
  <c r="P156" i="2"/>
  <c r="BI155" i="2"/>
  <c r="BH155" i="2"/>
  <c r="BG155" i="2"/>
  <c r="BF155" i="2"/>
  <c r="X155" i="2"/>
  <c r="V155" i="2"/>
  <c r="T155" i="2"/>
  <c r="P155" i="2"/>
  <c r="BI153" i="2"/>
  <c r="BH153" i="2"/>
  <c r="BG153" i="2"/>
  <c r="BF153" i="2"/>
  <c r="X153" i="2"/>
  <c r="X152" i="2" s="1"/>
  <c r="V153" i="2"/>
  <c r="V152" i="2" s="1"/>
  <c r="T153" i="2"/>
  <c r="T152" i="2" s="1"/>
  <c r="P153" i="2"/>
  <c r="K153" i="2" s="1"/>
  <c r="BE153" i="2" s="1"/>
  <c r="BI151" i="2"/>
  <c r="BH151" i="2"/>
  <c r="BG151" i="2"/>
  <c r="BF151" i="2"/>
  <c r="X151" i="2"/>
  <c r="V151" i="2"/>
  <c r="T151" i="2"/>
  <c r="P151" i="2"/>
  <c r="BK151" i="2" s="1"/>
  <c r="BI150" i="2"/>
  <c r="BH150" i="2"/>
  <c r="BG150" i="2"/>
  <c r="BF150" i="2"/>
  <c r="X150" i="2"/>
  <c r="V150" i="2"/>
  <c r="T150" i="2"/>
  <c r="P150" i="2"/>
  <c r="K150" i="2" s="1"/>
  <c r="BE150" i="2" s="1"/>
  <c r="J144" i="2"/>
  <c r="J143" i="2"/>
  <c r="F143" i="2"/>
  <c r="F141" i="2"/>
  <c r="E139" i="2"/>
  <c r="BI126" i="2"/>
  <c r="BH126" i="2"/>
  <c r="BG126" i="2"/>
  <c r="BF126" i="2"/>
  <c r="BI125" i="2"/>
  <c r="BH125" i="2"/>
  <c r="BG125" i="2"/>
  <c r="BF125" i="2"/>
  <c r="BE125" i="2"/>
  <c r="BI124" i="2"/>
  <c r="BH124" i="2"/>
  <c r="BG124" i="2"/>
  <c r="BF124" i="2"/>
  <c r="BE124" i="2"/>
  <c r="BI123" i="2"/>
  <c r="BH123" i="2"/>
  <c r="BG123" i="2"/>
  <c r="BF123" i="2"/>
  <c r="BE123" i="2"/>
  <c r="BI122" i="2"/>
  <c r="BH122" i="2"/>
  <c r="BG122" i="2"/>
  <c r="BF122" i="2"/>
  <c r="BE122" i="2"/>
  <c r="BI121" i="2"/>
  <c r="BH121" i="2"/>
  <c r="BG121" i="2"/>
  <c r="BF121" i="2"/>
  <c r="BE121" i="2"/>
  <c r="J92" i="2"/>
  <c r="J91" i="2"/>
  <c r="F91" i="2"/>
  <c r="F89" i="2"/>
  <c r="E87" i="2"/>
  <c r="J18" i="2"/>
  <c r="E18" i="2"/>
  <c r="F92" i="2"/>
  <c r="J17" i="2"/>
  <c r="J12" i="2"/>
  <c r="J89" i="2" s="1"/>
  <c r="E7" i="2"/>
  <c r="E85" i="2" s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L90" i="1"/>
  <c r="AM90" i="1"/>
  <c r="AM89" i="1"/>
  <c r="L89" i="1"/>
  <c r="AM87" i="1"/>
  <c r="L87" i="1"/>
  <c r="L85" i="1"/>
  <c r="L84" i="1"/>
  <c r="R280" i="2"/>
  <c r="R232" i="2"/>
  <c r="R206" i="2"/>
  <c r="R282" i="2"/>
  <c r="Q226" i="2"/>
  <c r="R174" i="2"/>
  <c r="Q292" i="2"/>
  <c r="Q282" i="2"/>
  <c r="Q204" i="2"/>
  <c r="R184" i="2"/>
  <c r="Q272" i="2"/>
  <c r="Q205" i="2"/>
  <c r="Q296" i="2"/>
  <c r="Q265" i="2"/>
  <c r="Q195" i="2"/>
  <c r="Q249" i="2"/>
  <c r="Q203" i="2"/>
  <c r="R274" i="2"/>
  <c r="R241" i="2"/>
  <c r="R166" i="2"/>
  <c r="BK242" i="2"/>
  <c r="BK198" i="2"/>
  <c r="BK192" i="2"/>
  <c r="BK212" i="2"/>
  <c r="BK202" i="2"/>
  <c r="K249" i="2"/>
  <c r="BE249" i="2"/>
  <c r="BK221" i="2"/>
  <c r="R944" i="3"/>
  <c r="R891" i="3"/>
  <c r="Q806" i="3"/>
  <c r="Q403" i="3"/>
  <c r="Q909" i="3"/>
  <c r="R814" i="3"/>
  <c r="R682" i="3"/>
  <c r="R439" i="3"/>
  <c r="R221" i="3"/>
  <c r="R1013" i="3"/>
  <c r="R917" i="3"/>
  <c r="Q819" i="3"/>
  <c r="Q650" i="3"/>
  <c r="Q545" i="3"/>
  <c r="Q399" i="3"/>
  <c r="R342" i="3"/>
  <c r="R304" i="3"/>
  <c r="R243" i="3"/>
  <c r="R830" i="3"/>
  <c r="Q722" i="3"/>
  <c r="R658" i="3"/>
  <c r="Q529" i="3"/>
  <c r="R309" i="3"/>
  <c r="R567" i="3"/>
  <c r="Q269" i="3"/>
  <c r="R812" i="3"/>
  <c r="R650" i="3"/>
  <c r="R579" i="3"/>
  <c r="R477" i="3"/>
  <c r="R372" i="3"/>
  <c r="R190" i="3"/>
  <c r="Q742" i="3"/>
  <c r="Q623" i="3"/>
  <c r="R539" i="3"/>
  <c r="R370" i="3"/>
  <c r="Q219" i="3"/>
  <c r="Q949" i="3"/>
  <c r="Q910" i="3"/>
  <c r="R807" i="3"/>
  <c r="Q712" i="3"/>
  <c r="R615" i="3"/>
  <c r="Q408" i="3"/>
  <c r="Q332" i="3"/>
  <c r="Q292" i="3"/>
  <c r="Q1056" i="3"/>
  <c r="Q925" i="3"/>
  <c r="Q795" i="3"/>
  <c r="R938" i="3"/>
  <c r="R817" i="3"/>
  <c r="R659" i="3"/>
  <c r="R447" i="3"/>
  <c r="R300" i="3"/>
  <c r="Q957" i="3"/>
  <c r="R785" i="3"/>
  <c r="Q704" i="3"/>
  <c r="R617" i="3"/>
  <c r="Q459" i="3"/>
  <c r="Q251" i="3"/>
  <c r="R198" i="3"/>
  <c r="Q969" i="3"/>
  <c r="Q906" i="3"/>
  <c r="Q695" i="3"/>
  <c r="Q471" i="3"/>
  <c r="K559" i="3"/>
  <c r="BE559" i="3" s="1"/>
  <c r="K244" i="3"/>
  <c r="BE244" i="3" s="1"/>
  <c r="BK643" i="3"/>
  <c r="K230" i="3"/>
  <c r="BE230" i="3" s="1"/>
  <c r="K941" i="3"/>
  <c r="BE941" i="3" s="1"/>
  <c r="K738" i="3"/>
  <c r="BE738" i="3" s="1"/>
  <c r="BK978" i="3"/>
  <c r="K681" i="3"/>
  <c r="BE681" i="3"/>
  <c r="K919" i="3"/>
  <c r="BE919" i="3"/>
  <c r="K728" i="3"/>
  <c r="BE728" i="3"/>
  <c r="BE367" i="3"/>
  <c r="K928" i="3"/>
  <c r="BE928" i="3"/>
  <c r="BE749" i="3"/>
  <c r="BK781" i="3"/>
  <c r="K568" i="3"/>
  <c r="BE568" i="3" s="1"/>
  <c r="BK316" i="3"/>
  <c r="BK937" i="3"/>
  <c r="BK842" i="3"/>
  <c r="K863" i="3"/>
  <c r="BE863" i="3" s="1"/>
  <c r="BK173" i="3"/>
  <c r="K348" i="3"/>
  <c r="BE348" i="3" s="1"/>
  <c r="K800" i="3"/>
  <c r="BE800" i="3" s="1"/>
  <c r="BK705" i="3"/>
  <c r="K292" i="3"/>
  <c r="BE292" i="3" s="1"/>
  <c r="BK893" i="3"/>
  <c r="BE544" i="3"/>
  <c r="K310" i="3"/>
  <c r="BE310" i="3"/>
  <c r="BK600" i="3"/>
  <c r="K477" i="3"/>
  <c r="BE477" i="3" s="1"/>
  <c r="Q161" i="4"/>
  <c r="Q166" i="4"/>
  <c r="R145" i="4"/>
  <c r="R217" i="4"/>
  <c r="R173" i="4"/>
  <c r="Q194" i="4"/>
  <c r="Q163" i="4"/>
  <c r="R201" i="4"/>
  <c r="R143" i="4"/>
  <c r="K168" i="4"/>
  <c r="BE168" i="4"/>
  <c r="K172" i="4"/>
  <c r="BE172" i="4"/>
  <c r="K143" i="4"/>
  <c r="BE143" i="4"/>
  <c r="R261" i="2"/>
  <c r="Q572" i="3"/>
  <c r="K332" i="3"/>
  <c r="R911" i="3"/>
  <c r="Q809" i="3"/>
  <c r="R758" i="3"/>
  <c r="Q599" i="3"/>
  <c r="Q451" i="3"/>
  <c r="Q1060" i="3"/>
  <c r="Q864" i="3"/>
  <c r="Q803" i="3"/>
  <c r="Q286" i="3"/>
  <c r="R1020" i="3"/>
  <c r="Q682" i="3"/>
  <c r="Q580" i="3"/>
  <c r="R419" i="3"/>
  <c r="Q177" i="3"/>
  <c r="Q924" i="3"/>
  <c r="Q585" i="3"/>
  <c r="Q373" i="3"/>
  <c r="R272" i="3"/>
  <c r="R838" i="3"/>
  <c r="R771" i="3"/>
  <c r="BK647" i="3"/>
  <c r="R584" i="3"/>
  <c r="Q526" i="3"/>
  <c r="R426" i="3"/>
  <c r="R392" i="3"/>
  <c r="R244" i="3"/>
  <c r="Q1047" i="3"/>
  <c r="R953" i="3"/>
  <c r="Q705" i="3"/>
  <c r="Q616" i="3"/>
  <c r="Q547" i="3"/>
  <c r="Q476" i="3"/>
  <c r="Q314" i="3"/>
  <c r="Q179" i="3"/>
  <c r="Q953" i="3"/>
  <c r="Q896" i="3"/>
  <c r="Q812" i="3"/>
  <c r="R742" i="3"/>
  <c r="Q691" i="3"/>
  <c r="Q561" i="3"/>
  <c r="Q414" i="3"/>
  <c r="Q349" i="3"/>
  <c r="Q303" i="3"/>
  <c r="Q184" i="3"/>
  <c r="Q978" i="3"/>
  <c r="R790" i="3"/>
  <c r="R978" i="3"/>
  <c r="Q836" i="3"/>
  <c r="Q714" i="3"/>
  <c r="Q658" i="3"/>
  <c r="Q600" i="3"/>
  <c r="Q516" i="3"/>
  <c r="Q463" i="3"/>
  <c r="Q271" i="3"/>
  <c r="Q1012" i="3"/>
  <c r="Q951" i="3"/>
  <c r="R832" i="3"/>
  <c r="R769" i="3"/>
  <c r="R691" i="3"/>
  <c r="Q551" i="3"/>
  <c r="R390" i="3"/>
  <c r="R1042" i="3"/>
  <c r="R776" i="3"/>
  <c r="Q717" i="3"/>
  <c r="R683" i="3"/>
  <c r="R623" i="3"/>
  <c r="R483" i="3"/>
  <c r="Q347" i="3"/>
  <c r="R245" i="3"/>
  <c r="R1037" i="3"/>
  <c r="Q962" i="3"/>
  <c r="Q865" i="3"/>
  <c r="Q1019" i="3"/>
  <c r="R853" i="3"/>
  <c r="R649" i="3"/>
  <c r="Q541" i="3"/>
  <c r="Q473" i="3"/>
  <c r="Q404" i="3"/>
  <c r="Q308" i="3"/>
  <c r="R184" i="3"/>
  <c r="Q790" i="3"/>
  <c r="R610" i="3"/>
  <c r="Q384" i="3"/>
  <c r="R269" i="3"/>
  <c r="K1053" i="3"/>
  <c r="BE1053" i="3" s="1"/>
  <c r="BK591" i="3"/>
  <c r="BK345" i="3"/>
  <c r="BE772" i="3"/>
  <c r="BK270" i="3"/>
  <c r="BK952" i="3"/>
  <c r="BE746" i="3"/>
  <c r="K179" i="3"/>
  <c r="BE179" i="3"/>
  <c r="K948" i="3"/>
  <c r="BE948" i="3"/>
  <c r="BK699" i="3"/>
  <c r="K824" i="3"/>
  <c r="BE824" i="3" s="1"/>
  <c r="K648" i="3"/>
  <c r="BE648" i="3" s="1"/>
  <c r="K298" i="3"/>
  <c r="BE298" i="3" s="1"/>
  <c r="BK927" i="3"/>
  <c r="BK820" i="3"/>
  <c r="BK695" i="3"/>
  <c r="BK461" i="3"/>
  <c r="K195" i="3"/>
  <c r="BE195" i="3"/>
  <c r="BK901" i="3"/>
  <c r="K828" i="3"/>
  <c r="BE828" i="3" s="1"/>
  <c r="K552" i="3"/>
  <c r="BE552" i="3" s="1"/>
  <c r="BK335" i="3"/>
  <c r="BE674" i="3"/>
  <c r="BK290" i="3"/>
  <c r="K932" i="3"/>
  <c r="BE932" i="3" s="1"/>
  <c r="BK740" i="3"/>
  <c r="K564" i="3"/>
  <c r="BE564" i="3"/>
  <c r="BE384" i="3"/>
  <c r="BK338" i="3"/>
  <c r="K604" i="3"/>
  <c r="BE604" i="3" s="1"/>
  <c r="K563" i="3"/>
  <c r="BE563" i="3" s="1"/>
  <c r="K278" i="3"/>
  <c r="BE278" i="3" s="1"/>
  <c r="BK791" i="3"/>
  <c r="BK550" i="3"/>
  <c r="Q195" i="4"/>
  <c r="Q190" i="4"/>
  <c r="R162" i="4"/>
  <c r="Q151" i="4"/>
  <c r="Q216" i="4"/>
  <c r="R151" i="4"/>
  <c r="Q171" i="4"/>
  <c r="R186" i="4"/>
  <c r="R160" i="4"/>
  <c r="K174" i="4"/>
  <c r="BE174" i="4"/>
  <c r="K201" i="4"/>
  <c r="BE201" i="4"/>
  <c r="BK206" i="4"/>
  <c r="BK149" i="4"/>
  <c r="R182" i="2"/>
  <c r="Q261" i="2"/>
  <c r="R238" i="2"/>
  <c r="R196" i="2"/>
  <c r="Q287" i="2"/>
  <c r="R215" i="2"/>
  <c r="R190" i="2"/>
  <c r="R265" i="2"/>
  <c r="Q218" i="2"/>
  <c r="R296" i="2"/>
  <c r="R279" i="2"/>
  <c r="R222" i="2"/>
  <c r="BK188" i="2"/>
  <c r="Q151" i="2"/>
  <c r="R216" i="2"/>
  <c r="Q172" i="2"/>
  <c r="Q211" i="2"/>
  <c r="K267" i="2"/>
  <c r="BE267" i="2" s="1"/>
  <c r="BK280" i="2"/>
  <c r="BK270" i="2"/>
  <c r="K156" i="2"/>
  <c r="BE156" i="2" s="1"/>
  <c r="BK263" i="2"/>
  <c r="BK168" i="2"/>
  <c r="K195" i="2"/>
  <c r="BE195" i="2" s="1"/>
  <c r="Q975" i="3"/>
  <c r="Q805" i="3"/>
  <c r="R711" i="3"/>
  <c r="Q639" i="3"/>
  <c r="Q577" i="3"/>
  <c r="R550" i="3"/>
  <c r="Q475" i="3"/>
  <c r="R367" i="3"/>
  <c r="Q1011" i="3"/>
  <c r="Q881" i="3"/>
  <c r="R824" i="3"/>
  <c r="Q785" i="3"/>
  <c r="R651" i="3"/>
  <c r="R408" i="3"/>
  <c r="Q278" i="3"/>
  <c r="Q198" i="3"/>
  <c r="Q940" i="3"/>
  <c r="R849" i="3"/>
  <c r="Q656" i="3"/>
  <c r="R437" i="3"/>
  <c r="R280" i="3"/>
  <c r="Q261" i="3"/>
  <c r="Q1006" i="3"/>
  <c r="R834" i="3"/>
  <c r="R689" i="3"/>
  <c r="Q643" i="3"/>
  <c r="R542" i="3"/>
  <c r="Q397" i="3"/>
  <c r="Q228" i="3"/>
  <c r="Q1024" i="3"/>
  <c r="Q818" i="3"/>
  <c r="R750" i="3"/>
  <c r="Q659" i="3"/>
  <c r="R562" i="3"/>
  <c r="R174" i="3"/>
  <c r="R885" i="3"/>
  <c r="Q512" i="3"/>
  <c r="R317" i="3"/>
  <c r="Q238" i="3"/>
  <c r="Q798" i="3"/>
  <c r="R697" i="3"/>
  <c r="Q601" i="3"/>
  <c r="Q485" i="3"/>
  <c r="R412" i="3"/>
  <c r="R325" i="3"/>
  <c r="R855" i="3"/>
  <c r="Q764" i="3"/>
  <c r="Q692" i="3"/>
  <c r="R599" i="3"/>
  <c r="Q364" i="3"/>
  <c r="Q301" i="3"/>
  <c r="R186" i="3"/>
  <c r="R931" i="3"/>
  <c r="R803" i="3"/>
  <c r="Q1057" i="3"/>
  <c r="R963" i="3"/>
  <c r="R831" i="3"/>
  <c r="R699" i="3"/>
  <c r="R559" i="3"/>
  <c r="R498" i="3"/>
  <c r="R337" i="3"/>
  <c r="R177" i="3"/>
  <c r="Q954" i="3"/>
  <c r="R904" i="3"/>
  <c r="R791" i="3"/>
  <c r="R702" i="3"/>
  <c r="R360" i="3"/>
  <c r="R175" i="3"/>
  <c r="K820" i="3"/>
  <c r="R707" i="3"/>
  <c r="Q662" i="3"/>
  <c r="Q566" i="3"/>
  <c r="Q401" i="3"/>
  <c r="R266" i="3"/>
  <c r="Q217" i="3"/>
  <c r="R972" i="3"/>
  <c r="R879" i="3"/>
  <c r="Q1015" i="3"/>
  <c r="Q863" i="3"/>
  <c r="R666" i="3"/>
  <c r="R537" i="3"/>
  <c r="R443" i="3"/>
  <c r="R357" i="3"/>
  <c r="Q312" i="3"/>
  <c r="Q175" i="3"/>
  <c r="R881" i="3"/>
  <c r="R624" i="3"/>
  <c r="Q410" i="3"/>
  <c r="BK742" i="3"/>
  <c r="K447" i="3"/>
  <c r="BE447" i="3" s="1"/>
  <c r="K177" i="3"/>
  <c r="BE177" i="3" s="1"/>
  <c r="BK571" i="3"/>
  <c r="K213" i="3"/>
  <c r="BE213" i="3"/>
  <c r="BK832" i="3"/>
  <c r="K1050" i="3"/>
  <c r="BE1050" i="3" s="1"/>
  <c r="K775" i="3"/>
  <c r="BE775" i="3" s="1"/>
  <c r="BK673" i="3"/>
  <c r="K899" i="3"/>
  <c r="BE899" i="3"/>
  <c r="BK780" i="3"/>
  <c r="BK593" i="3"/>
  <c r="K265" i="3"/>
  <c r="BE265" i="3"/>
  <c r="K865" i="3"/>
  <c r="BE865" i="3"/>
  <c r="BK729" i="3"/>
  <c r="BK553" i="3"/>
  <c r="BK412" i="3"/>
  <c r="BK895" i="3"/>
  <c r="K783" i="3"/>
  <c r="BE783" i="3" s="1"/>
  <c r="BK484" i="3"/>
  <c r="BK232" i="3"/>
  <c r="K387" i="3"/>
  <c r="BE387" i="3" s="1"/>
  <c r="BK272" i="3"/>
  <c r="K803" i="3"/>
  <c r="BE803" i="3"/>
  <c r="BE649" i="3"/>
  <c r="K486" i="3"/>
  <c r="BE486" i="3"/>
  <c r="BK933" i="3"/>
  <c r="BK398" i="3"/>
  <c r="K849" i="3"/>
  <c r="BE849" i="3"/>
  <c r="BE463" i="3"/>
  <c r="BK855" i="3"/>
  <c r="BK637" i="3"/>
  <c r="BE437" i="3"/>
  <c r="BK247" i="3"/>
  <c r="K773" i="3"/>
  <c r="BE773" i="3" s="1"/>
  <c r="BK630" i="3"/>
  <c r="BK251" i="3"/>
  <c r="K903" i="3"/>
  <c r="BE903" i="3"/>
  <c r="K635" i="3"/>
  <c r="BE635" i="3"/>
  <c r="BK242" i="3"/>
  <c r="BK683" i="3"/>
  <c r="K548" i="3"/>
  <c r="BE548" i="3" s="1"/>
  <c r="BK417" i="3"/>
  <c r="R220" i="4"/>
  <c r="Q149" i="4"/>
  <c r="R196" i="4"/>
  <c r="R153" i="4"/>
  <c r="R206" i="4"/>
  <c r="R213" i="4"/>
  <c r="Q217" i="4"/>
  <c r="R195" i="4"/>
  <c r="K197" i="4"/>
  <c r="BE197" i="4"/>
  <c r="K188" i="4"/>
  <c r="BE188" i="4"/>
  <c r="BK171" i="4"/>
  <c r="BK144" i="4"/>
  <c r="R240" i="2"/>
  <c r="R186" i="2"/>
  <c r="Q253" i="2"/>
  <c r="R214" i="2"/>
  <c r="Q298" i="2"/>
  <c r="Q267" i="2"/>
  <c r="R202" i="2"/>
  <c r="R150" i="2"/>
  <c r="Q243" i="2"/>
  <c r="Q153" i="2"/>
  <c r="Q271" i="2"/>
  <c r="R219" i="2"/>
  <c r="Q278" i="2"/>
  <c r="Q222" i="2"/>
  <c r="Q193" i="2"/>
  <c r="Q268" i="2"/>
  <c r="Q235" i="2"/>
  <c r="R172" i="2"/>
  <c r="BK265" i="2"/>
  <c r="BK208" i="2"/>
  <c r="BK256" i="2"/>
  <c r="K269" i="2"/>
  <c r="BE269" i="2" s="1"/>
  <c r="K232" i="2"/>
  <c r="BE232" i="2" s="1"/>
  <c r="K162" i="2"/>
  <c r="BE162" i="2" s="1"/>
  <c r="K196" i="2"/>
  <c r="BE196" i="2" s="1"/>
  <c r="Q942" i="3"/>
  <c r="Q887" i="3"/>
  <c r="Q757" i="3"/>
  <c r="R386" i="3"/>
  <c r="Q274" i="3"/>
  <c r="Q853" i="3"/>
  <c r="Q646" i="3"/>
  <c r="Q415" i="3"/>
  <c r="R977" i="3"/>
  <c r="R897" i="3"/>
  <c r="Q804" i="3"/>
  <c r="R727" i="3"/>
  <c r="Q604" i="3"/>
  <c r="Q294" i="3"/>
  <c r="Q1043" i="3"/>
  <c r="R969" i="3"/>
  <c r="R919" i="3"/>
  <c r="Q782" i="3"/>
  <c r="R526" i="3"/>
  <c r="R347" i="3"/>
  <c r="Q315" i="3"/>
  <c r="Q195" i="3"/>
  <c r="Q847" i="3"/>
  <c r="Q696" i="3"/>
  <c r="R603" i="3"/>
  <c r="Q439" i="3"/>
  <c r="Q396" i="3"/>
  <c r="Q247" i="3"/>
  <c r="Q938" i="3"/>
  <c r="R782" i="3"/>
  <c r="R553" i="3"/>
  <c r="R322" i="3"/>
  <c r="Q221" i="3"/>
  <c r="Q829" i="3"/>
  <c r="R679" i="3"/>
  <c r="R592" i="3"/>
  <c r="Q542" i="3"/>
  <c r="R384" i="3"/>
  <c r="R283" i="3"/>
  <c r="R1035" i="3"/>
  <c r="R906" i="3"/>
  <c r="Q699" i="3"/>
  <c r="R591" i="3"/>
  <c r="R529" i="3"/>
  <c r="Q387" i="3"/>
  <c r="Q591" i="3"/>
  <c r="R482" i="3"/>
  <c r="Q362" i="3"/>
  <c r="R298" i="3"/>
  <c r="Q240" i="3"/>
  <c r="R1019" i="3"/>
  <c r="Q772" i="3"/>
  <c r="R967" i="3"/>
  <c r="R828" i="3"/>
  <c r="Q732" i="3"/>
  <c r="Q612" i="3"/>
  <c r="Q519" i="3"/>
  <c r="R467" i="3"/>
  <c r="R274" i="3"/>
  <c r="R1046" i="3"/>
  <c r="Q997" i="3"/>
  <c r="Q927" i="3"/>
  <c r="R801" i="3"/>
  <c r="R722" i="3"/>
  <c r="Q630" i="3"/>
  <c r="Q391" i="3"/>
  <c r="R997" i="3"/>
  <c r="Q817" i="3"/>
  <c r="Q726" i="3"/>
  <c r="R664" i="3"/>
  <c r="R600" i="3"/>
  <c r="Q480" i="3"/>
  <c r="R396" i="3"/>
  <c r="R224" i="3"/>
  <c r="R964" i="3"/>
  <c r="R861" i="3"/>
  <c r="R842" i="3"/>
  <c r="Q677" i="3"/>
  <c r="Q557" i="3"/>
  <c r="R463" i="3"/>
  <c r="R318" i="3"/>
  <c r="Q950" i="3"/>
  <c r="R772" i="3"/>
  <c r="R524" i="3"/>
  <c r="R364" i="3"/>
  <c r="R253" i="3"/>
  <c r="K766" i="3"/>
  <c r="BE766" i="3" s="1"/>
  <c r="K440" i="3"/>
  <c r="BE440" i="3" s="1"/>
  <c r="K240" i="3"/>
  <c r="BE240" i="3" s="1"/>
  <c r="BK874" i="3"/>
  <c r="BK956" i="3"/>
  <c r="BE767" i="3"/>
  <c r="BK1055" i="3"/>
  <c r="K790" i="3"/>
  <c r="BE790" i="3" s="1"/>
  <c r="K647" i="3"/>
  <c r="BE647" i="3" s="1"/>
  <c r="BK1025" i="3"/>
  <c r="K943" i="3"/>
  <c r="BE943" i="3"/>
  <c r="K788" i="3"/>
  <c r="BE788" i="3"/>
  <c r="BE567" i="3"/>
  <c r="K223" i="3"/>
  <c r="BE223" i="3"/>
  <c r="K829" i="3"/>
  <c r="BE829" i="3"/>
  <c r="BK1051" i="3"/>
  <c r="BK834" i="3"/>
  <c r="BE450" i="3"/>
  <c r="K847" i="3"/>
  <c r="BE847" i="3" s="1"/>
  <c r="K651" i="3"/>
  <c r="BE651" i="3" s="1"/>
  <c r="BK370" i="3"/>
  <c r="BK868" i="3"/>
  <c r="BK380" i="3"/>
  <c r="K283" i="3"/>
  <c r="BE283" i="3"/>
  <c r="BE713" i="3"/>
  <c r="K524" i="3"/>
  <c r="BE524" i="3"/>
  <c r="BK599" i="3"/>
  <c r="K902" i="3"/>
  <c r="BE902" i="3"/>
  <c r="BK361" i="3"/>
  <c r="K795" i="3"/>
  <c r="BE795" i="3"/>
  <c r="BE539" i="3"/>
  <c r="BK253" i="3"/>
  <c r="K748" i="3"/>
  <c r="BE748" i="3" s="1"/>
  <c r="K660" i="3"/>
  <c r="BE660" i="3" s="1"/>
  <c r="BK353" i="3"/>
  <c r="BK271" i="3"/>
  <c r="BK200" i="3"/>
  <c r="K859" i="3"/>
  <c r="BE859" i="3"/>
  <c r="BE561" i="3"/>
  <c r="BK332" i="3"/>
  <c r="BK793" i="3"/>
  <c r="R149" i="4"/>
  <c r="R256" i="2"/>
  <c r="R224" i="2"/>
  <c r="Q170" i="2"/>
  <c r="R243" i="2"/>
  <c r="Q208" i="2"/>
  <c r="R295" i="2"/>
  <c r="R283" i="2"/>
  <c r="Q200" i="2"/>
  <c r="R170" i="2"/>
  <c r="Q255" i="2"/>
  <c r="Q216" i="2"/>
  <c r="Q277" i="2"/>
  <c r="Q257" i="2"/>
  <c r="Q166" i="2"/>
  <c r="Q242" i="2"/>
  <c r="AU94" i="1"/>
  <c r="R200" i="2"/>
  <c r="BK285" i="2"/>
  <c r="BK216" i="2"/>
  <c r="BK295" i="2"/>
  <c r="BK209" i="2"/>
  <c r="K234" i="2"/>
  <c r="BE234" i="2"/>
  <c r="BK174" i="2"/>
  <c r="R966" i="3"/>
  <c r="Q904" i="3"/>
  <c r="R818" i="3"/>
  <c r="Q750" i="3"/>
  <c r="Q348" i="3"/>
  <c r="R200" i="3"/>
  <c r="R877" i="3"/>
  <c r="Q820" i="3"/>
  <c r="Q776" i="3"/>
  <c r="Q343" i="3"/>
  <c r="Q245" i="3"/>
  <c r="Q966" i="3"/>
  <c r="R844" i="3"/>
  <c r="R710" i="3"/>
  <c r="K510" i="3"/>
  <c r="R290" i="3"/>
  <c r="R1057" i="3"/>
  <c r="R942" i="3"/>
  <c r="Q868" i="3"/>
  <c r="R729" i="3"/>
  <c r="R593" i="3"/>
  <c r="R484" i="3"/>
  <c r="Q337" i="3"/>
  <c r="Q1053" i="3"/>
  <c r="R836" i="3"/>
  <c r="Q751" i="3"/>
  <c r="Q707" i="3"/>
  <c r="Q594" i="3"/>
  <c r="R213" i="3"/>
  <c r="R956" i="3"/>
  <c r="Q796" i="3"/>
  <c r="Q490" i="3"/>
  <c r="R251" i="3"/>
  <c r="R775" i="3"/>
  <c r="Q622" i="3"/>
  <c r="R560" i="3"/>
  <c r="Q424" i="3"/>
  <c r="Q400" i="3"/>
  <c r="Q360" i="3"/>
  <c r="R191" i="3"/>
  <c r="Q827" i="3"/>
  <c r="Q626" i="3"/>
  <c r="Q560" i="3"/>
  <c r="Q392" i="3"/>
  <c r="R227" i="3"/>
  <c r="Q944" i="3"/>
  <c r="Q891" i="3"/>
  <c r="R804" i="3"/>
  <c r="R751" i="3"/>
  <c r="R616" i="3"/>
  <c r="R535" i="3"/>
  <c r="Q311" i="3"/>
  <c r="Q273" i="3"/>
  <c r="R1049" i="3"/>
  <c r="Q832" i="3"/>
  <c r="Q760" i="3"/>
  <c r="R933" i="3"/>
  <c r="Q765" i="3"/>
  <c r="K617" i="3"/>
  <c r="Q543" i="3"/>
  <c r="Q483" i="3"/>
  <c r="R330" i="3"/>
  <c r="R179" i="3"/>
  <c r="R694" i="3"/>
  <c r="R627" i="3"/>
  <c r="Q579" i="3"/>
  <c r="R430" i="3"/>
  <c r="Q287" i="3"/>
  <c r="R232" i="3"/>
  <c r="R1036" i="3"/>
  <c r="Q943" i="3"/>
  <c r="Q866" i="3"/>
  <c r="R957" i="3"/>
  <c r="Q681" i="3"/>
  <c r="R538" i="3"/>
  <c r="Q441" i="3"/>
  <c r="Q338" i="3"/>
  <c r="R209" i="3"/>
  <c r="BK1018" i="3"/>
  <c r="R789" i="3"/>
  <c r="R645" i="3"/>
  <c r="R473" i="3"/>
  <c r="R292" i="3"/>
  <c r="K427" i="3"/>
  <c r="BE427" i="3" s="1"/>
  <c r="K280" i="3"/>
  <c r="BE280" i="3" s="1"/>
  <c r="BK1010" i="3"/>
  <c r="BK586" i="3"/>
  <c r="BK1048" i="3"/>
  <c r="BK914" i="3"/>
  <c r="BK215" i="3"/>
  <c r="K940" i="3"/>
  <c r="BE940" i="3"/>
  <c r="BE659" i="3"/>
  <c r="BK910" i="3"/>
  <c r="K414" i="3"/>
  <c r="BE414" i="3" s="1"/>
  <c r="K304" i="3"/>
  <c r="BE304" i="3"/>
  <c r="BK835" i="3"/>
  <c r="K317" i="3"/>
  <c r="BE317" i="3" s="1"/>
  <c r="K786" i="3"/>
  <c r="BE786" i="3" s="1"/>
  <c r="BK678" i="3"/>
  <c r="BE541" i="3"/>
  <c r="BK391" i="3"/>
  <c r="BK610" i="3"/>
  <c r="K221" i="3"/>
  <c r="BE221" i="3" s="1"/>
  <c r="K712" i="3"/>
  <c r="BE712" i="3" s="1"/>
  <c r="BK406" i="3"/>
  <c r="BK665" i="3"/>
  <c r="BK608" i="3"/>
  <c r="BK808" i="3"/>
  <c r="K757" i="3"/>
  <c r="BE757" i="3"/>
  <c r="BE638" i="3"/>
  <c r="K451" i="3"/>
  <c r="BE451" i="3"/>
  <c r="K303" i="3"/>
  <c r="BE303" i="3"/>
  <c r="K905" i="3"/>
  <c r="BE905" i="3"/>
  <c r="BE762" i="3"/>
  <c r="K433" i="3"/>
  <c r="BE433" i="3"/>
  <c r="BK864" i="3"/>
  <c r="BK658" i="3"/>
  <c r="BK538" i="3"/>
  <c r="R221" i="4"/>
  <c r="Q213" i="4"/>
  <c r="Q153" i="4"/>
  <c r="Q173" i="4"/>
  <c r="R184" i="4"/>
  <c r="Q204" i="4"/>
  <c r="R199" i="4"/>
  <c r="Q178" i="4"/>
  <c r="K178" i="4"/>
  <c r="BE178" i="4" s="1"/>
  <c r="K191" i="4"/>
  <c r="BE191" i="4" s="1"/>
  <c r="BK173" i="4"/>
  <c r="R245" i="2"/>
  <c r="Q229" i="2"/>
  <c r="Q178" i="2"/>
  <c r="R263" i="2"/>
  <c r="Q247" i="2"/>
  <c r="Q212" i="2"/>
  <c r="Q295" i="2"/>
  <c r="R255" i="2"/>
  <c r="R155" i="2"/>
  <c r="Q245" i="2"/>
  <c r="R204" i="2"/>
  <c r="Q259" i="2"/>
  <c r="Q190" i="2"/>
  <c r="R277" i="2"/>
  <c r="R235" i="2"/>
  <c r="Q192" i="2"/>
  <c r="R269" i="2"/>
  <c r="Q224" i="2"/>
  <c r="R156" i="2"/>
  <c r="BK247" i="2"/>
  <c r="BK223" i="2"/>
  <c r="BK200" i="2"/>
  <c r="K189" i="2"/>
  <c r="BE189" i="2" s="1"/>
  <c r="BK186" i="2"/>
  <c r="Q948" i="3"/>
  <c r="Q907" i="3"/>
  <c r="R763" i="3"/>
  <c r="Q689" i="3"/>
  <c r="R619" i="3"/>
  <c r="R569" i="3"/>
  <c r="R474" i="3"/>
  <c r="BK357" i="3"/>
  <c r="R922" i="3"/>
  <c r="Q851" i="3"/>
  <c r="R792" i="3"/>
  <c r="R677" i="3"/>
  <c r="Q467" i="3"/>
  <c r="Q928" i="3"/>
  <c r="R846" i="3"/>
  <c r="Q779" i="3"/>
  <c r="Q666" i="3"/>
  <c r="R594" i="3"/>
  <c r="Q386" i="3"/>
  <c r="R214" i="3"/>
  <c r="R1010" i="3"/>
  <c r="R908" i="3"/>
  <c r="Q824" i="3"/>
  <c r="R676" i="3"/>
  <c r="R555" i="3"/>
  <c r="Q447" i="3"/>
  <c r="Q344" i="3"/>
  <c r="R887" i="3"/>
  <c r="R476" i="3"/>
  <c r="Q1042" i="3"/>
  <c r="Q902" i="3"/>
  <c r="Q636" i="3"/>
  <c r="R561" i="3"/>
  <c r="Q398" i="3"/>
  <c r="R310" i="3"/>
  <c r="R242" i="3"/>
  <c r="Q1055" i="3"/>
  <c r="Q987" i="3"/>
  <c r="R815" i="3"/>
  <c r="Q1049" i="3"/>
  <c r="Q934" i="3"/>
  <c r="Q748" i="3"/>
  <c r="Q657" i="3"/>
  <c r="Q539" i="3"/>
  <c r="R339" i="3"/>
  <c r="R302" i="3"/>
  <c r="Q1026" i="3"/>
  <c r="R925" i="3"/>
  <c r="Q787" i="3"/>
  <c r="Q587" i="3"/>
  <c r="Q546" i="3"/>
  <c r="Q334" i="3"/>
  <c r="R913" i="3"/>
  <c r="R840" i="3"/>
  <c r="Q964" i="3"/>
  <c r="Q746" i="3"/>
  <c r="Q652" i="3"/>
  <c r="R585" i="3"/>
  <c r="Q482" i="3"/>
  <c r="R362" i="3"/>
  <c r="Q310" i="3"/>
  <c r="Q947" i="3"/>
  <c r="Q697" i="3"/>
  <c r="R576" i="3"/>
  <c r="BK907" i="3"/>
  <c r="BK687" i="3"/>
  <c r="K970" i="3"/>
  <c r="BE970" i="3"/>
  <c r="BK878" i="3"/>
  <c r="BK677" i="3"/>
  <c r="BK386" i="3"/>
  <c r="K246" i="3"/>
  <c r="BE246" i="3" s="1"/>
  <c r="BK839" i="3"/>
  <c r="BK861" i="3"/>
  <c r="BK652" i="3"/>
  <c r="BK261" i="3"/>
  <c r="BK966" i="3"/>
  <c r="BK885" i="3"/>
  <c r="BE752" i="3"/>
  <c r="K360" i="3"/>
  <c r="BE360" i="3"/>
  <c r="BK190" i="3"/>
  <c r="BK679" i="3"/>
  <c r="K812" i="3"/>
  <c r="BE812" i="3"/>
  <c r="BK917" i="3"/>
  <c r="BK423" i="3"/>
  <c r="K228" i="3"/>
  <c r="BE228" i="3" s="1"/>
  <c r="BK799" i="3"/>
  <c r="K180" i="3"/>
  <c r="BE180" i="3"/>
  <c r="BK691" i="3"/>
  <c r="K521" i="3"/>
  <c r="BE521" i="3" s="1"/>
  <c r="K833" i="3"/>
  <c r="BE833" i="3"/>
  <c r="K686" i="3"/>
  <c r="BE686" i="3" s="1"/>
  <c r="BK556" i="3"/>
  <c r="Q221" i="4"/>
  <c r="Q184" i="4"/>
  <c r="K211" i="4"/>
  <c r="BE211" i="4"/>
  <c r="K166" i="4"/>
  <c r="BE166" i="4"/>
  <c r="Q241" i="2"/>
  <c r="R203" i="2"/>
  <c r="Q283" i="2"/>
  <c r="R231" i="2"/>
  <c r="Q156" i="2"/>
  <c r="R287" i="2"/>
  <c r="R209" i="2"/>
  <c r="R192" i="2"/>
  <c r="Q256" i="2"/>
  <c r="Q232" i="2"/>
  <c r="Q158" i="2"/>
  <c r="R278" i="2"/>
  <c r="R218" i="2"/>
  <c r="R168" i="2"/>
  <c r="R253" i="2"/>
  <c r="R189" i="2"/>
  <c r="R272" i="2"/>
  <c r="R234" i="2"/>
  <c r="Q184" i="2"/>
  <c r="BK158" i="2"/>
  <c r="K243" i="2"/>
  <c r="BE243" i="2"/>
  <c r="BK274" i="2"/>
  <c r="K166" i="2"/>
  <c r="BE166" i="2" s="1"/>
  <c r="BK194" i="2"/>
  <c r="K245" i="2"/>
  <c r="BE245" i="2"/>
  <c r="K170" i="2"/>
  <c r="BE170" i="2"/>
  <c r="K240" i="2"/>
  <c r="BE240" i="2"/>
  <c r="R943" i="3"/>
  <c r="Q901" i="3"/>
  <c r="R827" i="3"/>
  <c r="Q801" i="3"/>
  <c r="R705" i="3"/>
  <c r="Q318" i="3"/>
  <c r="R215" i="3"/>
  <c r="R902" i="3"/>
  <c r="Q821" i="3"/>
  <c r="R740" i="3"/>
  <c r="Q531" i="3"/>
  <c r="K305" i="3"/>
  <c r="R1063" i="3"/>
  <c r="R941" i="3"/>
  <c r="Q810" i="3"/>
  <c r="R717" i="3"/>
  <c r="R568" i="3"/>
  <c r="R403" i="3"/>
  <c r="Q281" i="3"/>
  <c r="R1055" i="3"/>
  <c r="R962" i="3"/>
  <c r="Q882" i="3"/>
  <c r="Q771" i="3"/>
  <c r="R669" i="3"/>
  <c r="R490" i="3"/>
  <c r="Q383" i="3"/>
  <c r="Q214" i="3"/>
  <c r="R833" i="3"/>
  <c r="R755" i="3"/>
  <c r="R731" i="3"/>
  <c r="R587" i="3"/>
  <c r="R415" i="3"/>
  <c r="R246" i="3"/>
  <c r="Q963" i="3"/>
  <c r="R839" i="3"/>
  <c r="R510" i="3"/>
  <c r="R263" i="3"/>
  <c r="Q912" i="3"/>
  <c r="R808" i="3"/>
  <c r="R749" i="3"/>
  <c r="K639" i="3"/>
  <c r="R552" i="3"/>
  <c r="Q430" i="3"/>
  <c r="Q389" i="3"/>
  <c r="Q300" i="3"/>
  <c r="R204" i="3"/>
  <c r="R907" i="3"/>
  <c r="R639" i="3"/>
  <c r="Q596" i="3"/>
  <c r="Q393" i="3"/>
  <c r="Q331" i="3"/>
  <c r="R1018" i="3"/>
  <c r="Q935" i="3"/>
  <c r="Q883" i="3"/>
  <c r="Q769" i="3"/>
  <c r="R924" i="3"/>
  <c r="R786" i="3"/>
  <c r="Q640" i="3"/>
  <c r="Q517" i="3"/>
  <c r="R424" i="3"/>
  <c r="R312" i="3"/>
  <c r="Q1003" i="3"/>
  <c r="R950" i="3"/>
  <c r="R753" i="3"/>
  <c r="R635" i="3"/>
  <c r="R543" i="3"/>
  <c r="R355" i="3"/>
  <c r="Q1027" i="3"/>
  <c r="Q955" i="3"/>
  <c r="Q731" i="3"/>
  <c r="Q649" i="3"/>
  <c r="R571" i="3"/>
  <c r="Q428" i="3"/>
  <c r="Q290" i="3"/>
  <c r="Q213" i="3"/>
  <c r="Q1010" i="3"/>
  <c r="R900" i="3"/>
  <c r="R788" i="3"/>
  <c r="Q474" i="3"/>
  <c r="R286" i="3"/>
  <c r="BK603" i="3"/>
  <c r="K364" i="3"/>
  <c r="BE364" i="3" s="1"/>
  <c r="K219" i="3"/>
  <c r="BE219" i="3"/>
  <c r="K957" i="3"/>
  <c r="BE957" i="3" s="1"/>
  <c r="BK294" i="3"/>
  <c r="BK204" i="3"/>
  <c r="BK900" i="3"/>
  <c r="BK191" i="3"/>
  <c r="BK934" i="3"/>
  <c r="BK1023" i="3"/>
  <c r="K938" i="3"/>
  <c r="BE938" i="3" s="1"/>
  <c r="BK750" i="3"/>
  <c r="K400" i="3"/>
  <c r="BE400" i="3" s="1"/>
  <c r="K640" i="3"/>
  <c r="BE640" i="3" s="1"/>
  <c r="BK321" i="3"/>
  <c r="BK827" i="3"/>
  <c r="BK344" i="3"/>
  <c r="BK939" i="3"/>
  <c r="BK774" i="3"/>
  <c r="BK533" i="3"/>
  <c r="K372" i="3"/>
  <c r="BE372" i="3" s="1"/>
  <c r="K551" i="3"/>
  <c r="BE551" i="3"/>
  <c r="BK358" i="3"/>
  <c r="K821" i="3"/>
  <c r="BE821" i="3"/>
  <c r="BK723" i="3"/>
  <c r="BK415" i="3"/>
  <c r="K714" i="3"/>
  <c r="BE714" i="3"/>
  <c r="K613" i="3"/>
  <c r="BE613" i="3"/>
  <c r="K404" i="3"/>
  <c r="BE404" i="3"/>
  <c r="K794" i="3"/>
  <c r="BE794" i="3"/>
  <c r="BK726" i="3"/>
  <c r="K620" i="3"/>
  <c r="BE620" i="3"/>
  <c r="K397" i="3"/>
  <c r="BE397" i="3" s="1"/>
  <c r="BK243" i="3"/>
  <c r="K909" i="3"/>
  <c r="BE909" i="3"/>
  <c r="K573" i="3"/>
  <c r="BE573" i="3"/>
  <c r="K523" i="3"/>
  <c r="BE523" i="3"/>
  <c r="K313" i="3"/>
  <c r="BE313" i="3"/>
  <c r="BK724" i="3"/>
  <c r="BK579" i="3"/>
  <c r="BK480" i="3"/>
  <c r="Q188" i="4"/>
  <c r="Q240" i="2"/>
  <c r="R153" i="2"/>
  <c r="Q285" i="2"/>
  <c r="R194" i="2"/>
  <c r="R271" i="2"/>
  <c r="Q150" i="2"/>
  <c r="Q269" i="2"/>
  <c r="R226" i="2"/>
  <c r="Q174" i="2"/>
  <c r="R258" i="2"/>
  <c r="Q188" i="2"/>
  <c r="Q270" i="2"/>
  <c r="Q215" i="2"/>
  <c r="K237" i="2"/>
  <c r="BE237" i="2" s="1"/>
  <c r="K257" i="2"/>
  <c r="BE257" i="2" s="1"/>
  <c r="K235" i="2"/>
  <c r="BE235" i="2" s="1"/>
  <c r="K182" i="2"/>
  <c r="BE182" i="2"/>
  <c r="R420" i="3"/>
  <c r="R303" i="3"/>
  <c r="Q905" i="3"/>
  <c r="K831" i="3"/>
  <c r="Q759" i="3"/>
  <c r="R556" i="3"/>
  <c r="Q342" i="3"/>
  <c r="R918" i="3"/>
  <c r="Q842" i="3"/>
  <c r="R738" i="3"/>
  <c r="R601" i="3"/>
  <c r="R563" i="3"/>
  <c r="R387" i="3"/>
  <c r="Q1023" i="3"/>
  <c r="R937" i="3"/>
  <c r="Q849" i="3"/>
  <c r="Q770" i="3"/>
  <c r="R678" i="3"/>
  <c r="Q406" i="3"/>
  <c r="R338" i="3"/>
  <c r="R287" i="3"/>
  <c r="Q202" i="3"/>
  <c r="R1022" i="3"/>
  <c r="K764" i="3"/>
  <c r="R732" i="3"/>
  <c r="R626" i="3"/>
  <c r="R541" i="3"/>
  <c r="R306" i="3"/>
  <c r="R914" i="3"/>
  <c r="Q791" i="3"/>
  <c r="R459" i="3"/>
  <c r="R261" i="3"/>
  <c r="Q879" i="3"/>
  <c r="Q740" i="3"/>
  <c r="R620" i="3"/>
  <c r="R546" i="3"/>
  <c r="Q419" i="3"/>
  <c r="R348" i="3"/>
  <c r="Q215" i="3"/>
  <c r="Q1021" i="3"/>
  <c r="Q844" i="3"/>
  <c r="Q620" i="3"/>
  <c r="R557" i="3"/>
  <c r="Q449" i="3"/>
  <c r="R334" i="3"/>
  <c r="R1014" i="3"/>
  <c r="R893" i="3"/>
  <c r="Q792" i="3"/>
  <c r="Q667" i="3"/>
  <c r="Q589" i="3"/>
  <c r="Q514" i="3"/>
  <c r="R647" i="3"/>
  <c r="R440" i="3"/>
  <c r="R173" i="3"/>
  <c r="R940" i="3"/>
  <c r="R756" i="3"/>
  <c r="Q679" i="3"/>
  <c r="Q598" i="3"/>
  <c r="R454" i="3"/>
  <c r="Q325" i="3"/>
  <c r="Q243" i="3"/>
  <c r="R988" i="3"/>
  <c r="Q937" i="3"/>
  <c r="Q835" i="3"/>
  <c r="R974" i="3"/>
  <c r="R686" i="3"/>
  <c r="Q603" i="3"/>
  <c r="R449" i="3"/>
  <c r="Q313" i="3"/>
  <c r="Q920" i="3"/>
  <c r="R874" i="3"/>
  <c r="Q625" i="3"/>
  <c r="Q454" i="3"/>
  <c r="R262" i="3"/>
  <c r="K931" i="3"/>
  <c r="BE931" i="3"/>
  <c r="K490" i="3"/>
  <c r="BE490" i="3" s="1"/>
  <c r="K312" i="3"/>
  <c r="BE312" i="3"/>
  <c r="BK1035" i="3"/>
  <c r="K877" i="3"/>
  <c r="BE877" i="3"/>
  <c r="BK542" i="3"/>
  <c r="BK945" i="3"/>
  <c r="BK614" i="3"/>
  <c r="K950" i="3"/>
  <c r="BE950" i="3"/>
  <c r="BK706" i="3"/>
  <c r="K1041" i="3"/>
  <c r="BE1041" i="3"/>
  <c r="BK960" i="3"/>
  <c r="BK755" i="3"/>
  <c r="BK426" i="3"/>
  <c r="K249" i="3"/>
  <c r="BE249" i="3"/>
  <c r="BK815" i="3"/>
  <c r="BK689" i="3"/>
  <c r="K469" i="3"/>
  <c r="BE469" i="3" s="1"/>
  <c r="K331" i="3"/>
  <c r="BE331" i="3" s="1"/>
  <c r="K175" i="3"/>
  <c r="BE175" i="3"/>
  <c r="BK916" i="3"/>
  <c r="BK809" i="3"/>
  <c r="K286" i="3"/>
  <c r="BE286" i="3"/>
  <c r="BK785" i="3"/>
  <c r="K393" i="3"/>
  <c r="BE393" i="3" s="1"/>
  <c r="K711" i="3"/>
  <c r="BE711" i="3"/>
  <c r="K528" i="3"/>
  <c r="BE528" i="3" s="1"/>
  <c r="BK831" i="3"/>
  <c r="BK623" i="3"/>
  <c r="BK512" i="3"/>
  <c r="BK402" i="3"/>
  <c r="R212" i="4"/>
  <c r="Q212" i="4"/>
  <c r="Q209" i="4"/>
  <c r="R163" i="4"/>
  <c r="Q218" i="4"/>
  <c r="Q206" i="4"/>
  <c r="R166" i="4"/>
  <c r="R147" i="4"/>
  <c r="K184" i="4"/>
  <c r="BE184" i="4"/>
  <c r="K179" i="4"/>
  <c r="BE179" i="4" s="1"/>
  <c r="K199" i="4"/>
  <c r="BE199" i="4"/>
  <c r="K194" i="4"/>
  <c r="BE194" i="4" s="1"/>
  <c r="R242" i="2"/>
  <c r="Q214" i="2"/>
  <c r="R151" i="2"/>
  <c r="Q258" i="2"/>
  <c r="R301" i="2"/>
  <c r="R229" i="2"/>
  <c r="Q189" i="2"/>
  <c r="R270" i="2"/>
  <c r="R237" i="2"/>
  <c r="Q202" i="2"/>
  <c r="Q301" i="2"/>
  <c r="R249" i="2"/>
  <c r="K211" i="2"/>
  <c r="R276" i="2"/>
  <c r="Q194" i="2"/>
  <c r="Q276" i="2"/>
  <c r="R257" i="2"/>
  <c r="Q182" i="2"/>
  <c r="BK287" i="2"/>
  <c r="BK214" i="2"/>
  <c r="BK259" i="2"/>
  <c r="BK292" i="2"/>
  <c r="BK178" i="2"/>
  <c r="K258" i="2"/>
  <c r="BE258" i="2"/>
  <c r="R955" i="3"/>
  <c r="R903" i="3"/>
  <c r="R863" i="3"/>
  <c r="Q498" i="3"/>
  <c r="Q402" i="3"/>
  <c r="R323" i="3"/>
  <c r="Q1004" i="3"/>
  <c r="R892" i="3"/>
  <c r="R713" i="3"/>
  <c r="Q535" i="3"/>
  <c r="Q302" i="3"/>
  <c r="R188" i="3"/>
  <c r="Q970" i="3"/>
  <c r="Q862" i="3"/>
  <c r="R596" i="3"/>
  <c r="R270" i="3"/>
  <c r="Q246" i="3"/>
  <c r="R1003" i="3"/>
  <c r="R779" i="3"/>
  <c r="Q685" i="3"/>
  <c r="Q549" i="3"/>
  <c r="R382" i="3"/>
  <c r="R281" i="3"/>
  <c r="Q188" i="3"/>
  <c r="R757" i="3"/>
  <c r="Q671" i="3"/>
  <c r="Q610" i="3"/>
  <c r="Q440" i="3"/>
  <c r="R344" i="3"/>
  <c r="Q930" i="3"/>
  <c r="R859" i="3"/>
  <c r="R767" i="3"/>
  <c r="R759" i="3"/>
  <c r="R748" i="3"/>
  <c r="Q727" i="3"/>
  <c r="Q710" i="3"/>
  <c r="Q683" i="3"/>
  <c r="Q673" i="3"/>
  <c r="R648" i="3"/>
  <c r="Q624" i="3"/>
  <c r="R613" i="3"/>
  <c r="Q582" i="3"/>
  <c r="Q469" i="3"/>
  <c r="Q321" i="3"/>
  <c r="Q1052" i="3"/>
  <c r="Q763" i="3"/>
  <c r="R671" i="3"/>
  <c r="Q619" i="3"/>
  <c r="Q521" i="3"/>
  <c r="Q378" i="3"/>
  <c r="Q316" i="3"/>
  <c r="R1043" i="3"/>
  <c r="Q956" i="3"/>
  <c r="R709" i="3"/>
  <c r="Q615" i="3"/>
  <c r="R516" i="3"/>
  <c r="R373" i="3"/>
  <c r="R202" i="3"/>
  <c r="R912" i="3"/>
  <c r="Q840" i="3"/>
  <c r="Q781" i="3"/>
  <c r="R622" i="3"/>
  <c r="R533" i="3"/>
  <c r="Q341" i="3"/>
  <c r="Q270" i="3"/>
  <c r="Q1048" i="3"/>
  <c r="K897" i="3"/>
  <c r="R1052" i="3"/>
  <c r="Q895" i="3"/>
  <c r="Q738" i="3"/>
  <c r="R577" i="3"/>
  <c r="R512" i="3"/>
  <c r="Q317" i="3"/>
  <c r="Q173" i="3"/>
  <c r="Q931" i="3"/>
  <c r="Q788" i="3"/>
  <c r="R696" i="3"/>
  <c r="Q550" i="3"/>
  <c r="R441" i="3"/>
  <c r="Q190" i="3"/>
  <c r="Q945" i="3"/>
  <c r="R735" i="3"/>
  <c r="Q703" i="3"/>
  <c r="Q660" i="3"/>
  <c r="R572" i="3"/>
  <c r="Q423" i="3"/>
  <c r="Q249" i="3"/>
  <c r="R195" i="3"/>
  <c r="Q952" i="3"/>
  <c r="Q855" i="3"/>
  <c r="R975" i="3"/>
  <c r="R737" i="3"/>
  <c r="Q635" i="3"/>
  <c r="R521" i="3"/>
  <c r="R401" i="3"/>
  <c r="R275" i="3"/>
  <c r="Q888" i="3"/>
  <c r="Q528" i="3"/>
  <c r="Q422" i="3"/>
  <c r="K485" i="3"/>
  <c r="BE485" i="3" s="1"/>
  <c r="K206" i="3"/>
  <c r="BE206" i="3"/>
  <c r="BK1001" i="3"/>
  <c r="BK598" i="3"/>
  <c r="BK255" i="3"/>
  <c r="BK881" i="3"/>
  <c r="K722" i="3"/>
  <c r="BE722" i="3" s="1"/>
  <c r="K853" i="3"/>
  <c r="BE853" i="3"/>
  <c r="BK612" i="3"/>
  <c r="K307" i="3"/>
  <c r="BE307" i="3" s="1"/>
  <c r="BK906" i="3"/>
  <c r="BK727" i="3"/>
  <c r="K525" i="3"/>
  <c r="BE525" i="3" s="1"/>
  <c r="BK349" i="3"/>
  <c r="K682" i="3"/>
  <c r="BE682" i="3" s="1"/>
  <c r="K953" i="3"/>
  <c r="BE953" i="3"/>
  <c r="BK796" i="3"/>
  <c r="K582" i="3"/>
  <c r="BE582" i="3" s="1"/>
  <c r="K362" i="3"/>
  <c r="BE362" i="3"/>
  <c r="BK526" i="3"/>
  <c r="BK424" i="3"/>
  <c r="BK281" i="3"/>
  <c r="K188" i="3"/>
  <c r="BE188" i="3" s="1"/>
  <c r="K771" i="3"/>
  <c r="BE771" i="3"/>
  <c r="BK554" i="3"/>
  <c r="BK389" i="3"/>
  <c r="BK692" i="3"/>
  <c r="K516" i="3"/>
  <c r="BE516" i="3"/>
  <c r="BK410" i="3"/>
  <c r="R191" i="4"/>
  <c r="Q143" i="4"/>
  <c r="R216" i="4"/>
  <c r="R172" i="4"/>
  <c r="Q159" i="4"/>
  <c r="R211" i="4"/>
  <c r="Q162" i="4"/>
  <c r="K221" i="4"/>
  <c r="BE221" i="4" s="1"/>
  <c r="K209" i="4"/>
  <c r="BE209" i="4"/>
  <c r="BK177" i="4"/>
  <c r="K152" i="4"/>
  <c r="BE152" i="4"/>
  <c r="R205" i="2"/>
  <c r="Q279" i="2"/>
  <c r="R223" i="2"/>
  <c r="BK277" i="2"/>
  <c r="BK276" i="2"/>
  <c r="BK278" i="2"/>
  <c r="R433" i="3"/>
  <c r="Q322" i="3"/>
  <c r="Q933" i="3"/>
  <c r="R864" i="3"/>
  <c r="Q637" i="3"/>
  <c r="Q412" i="3"/>
  <c r="Q276" i="3"/>
  <c r="Q1016" i="3"/>
  <c r="R851" i="3"/>
  <c r="R662" i="3"/>
  <c r="R397" i="3"/>
  <c r="R217" i="3"/>
  <c r="Q958" i="3"/>
  <c r="R896" i="3"/>
  <c r="R692" i="3"/>
  <c r="R570" i="3"/>
  <c r="Q504" i="3"/>
  <c r="Q361" i="3"/>
  <c r="R327" i="3"/>
  <c r="Q255" i="3"/>
  <c r="R862" i="3"/>
  <c r="Q758" i="3"/>
  <c r="R703" i="3"/>
  <c r="R667" i="3"/>
  <c r="Q563" i="3"/>
  <c r="R487" i="3"/>
  <c r="R284" i="3"/>
  <c r="Q206" i="3"/>
  <c r="Q778" i="3"/>
  <c r="Q645" i="3"/>
  <c r="Q571" i="3"/>
  <c r="R479" i="3"/>
  <c r="Q394" i="3"/>
  <c r="R294" i="3"/>
  <c r="Q1046" i="3"/>
  <c r="R954" i="3"/>
  <c r="Q735" i="3"/>
  <c r="R681" i="3"/>
  <c r="R574" i="3"/>
  <c r="R485" i="3"/>
  <c r="Q380" i="3"/>
  <c r="Q225" i="3"/>
  <c r="R1001" i="3"/>
  <c r="Q915" i="3"/>
  <c r="R822" i="3"/>
  <c r="R762" i="3"/>
  <c r="Q629" i="3"/>
  <c r="R536" i="3"/>
  <c r="Q382" i="3"/>
  <c r="R308" i="3"/>
  <c r="R206" i="3"/>
  <c r="Q1020" i="3"/>
  <c r="R829" i="3"/>
  <c r="R1047" i="3"/>
  <c r="Q885" i="3"/>
  <c r="Q780" i="3"/>
  <c r="Q680" i="3"/>
  <c r="R604" i="3"/>
  <c r="Q527" i="3"/>
  <c r="R469" i="3"/>
  <c r="Q335" i="3"/>
  <c r="Q200" i="3"/>
  <c r="Q1001" i="3"/>
  <c r="R820" i="3"/>
  <c r="Q767" i="3"/>
  <c r="Q581" i="3"/>
  <c r="R475" i="3"/>
  <c r="R353" i="3"/>
  <c r="R1023" i="3"/>
  <c r="R816" i="3"/>
  <c r="R685" i="3"/>
  <c r="Q641" i="3"/>
  <c r="R545" i="3"/>
  <c r="R313" i="3"/>
  <c r="R230" i="3"/>
  <c r="Q977" i="3"/>
  <c r="R930" i="3"/>
  <c r="Q846" i="3"/>
  <c r="R949" i="3"/>
  <c r="Q702" i="3"/>
  <c r="Q628" i="3"/>
  <c r="Q450" i="3"/>
  <c r="Q353" i="3"/>
  <c r="Q284" i="3"/>
  <c r="Q893" i="3"/>
  <c r="R630" i="3"/>
  <c r="Q486" i="3"/>
  <c r="Q330" i="3"/>
  <c r="BK645" i="3"/>
  <c r="K392" i="3"/>
  <c r="BE392" i="3" s="1"/>
  <c r="BK227" i="3"/>
  <c r="BK913" i="3"/>
  <c r="K273" i="3"/>
  <c r="BE273" i="3" s="1"/>
  <c r="BK954" i="3"/>
  <c r="K627" i="3"/>
  <c r="BE627" i="3" s="1"/>
  <c r="K955" i="3"/>
  <c r="BE955" i="3"/>
  <c r="K765" i="3"/>
  <c r="BE765" i="3" s="1"/>
  <c r="BK650" i="3"/>
  <c r="BK949" i="3"/>
  <c r="K671" i="3"/>
  <c r="BE671" i="3"/>
  <c r="K390" i="3"/>
  <c r="BE390" i="3" s="1"/>
  <c r="K547" i="3"/>
  <c r="BE547" i="3"/>
  <c r="BK263" i="3"/>
  <c r="BK704" i="3"/>
  <c r="BK296" i="3"/>
  <c r="BK779" i="3"/>
  <c r="K572" i="3"/>
  <c r="BE572" i="3" s="1"/>
  <c r="BK944" i="3"/>
  <c r="K517" i="3"/>
  <c r="BE517" i="3"/>
  <c r="BK330" i="3"/>
  <c r="K262" i="3"/>
  <c r="BE262" i="3"/>
  <c r="BK915" i="3"/>
  <c r="BK764" i="3"/>
  <c r="K537" i="3"/>
  <c r="BE537" i="3"/>
  <c r="BK197" i="3"/>
  <c r="BK606" i="3"/>
  <c r="BK531" i="3"/>
  <c r="Q145" i="4"/>
  <c r="Q196" i="4"/>
  <c r="R218" i="4"/>
  <c r="Q174" i="4"/>
  <c r="R202" i="4"/>
  <c r="R159" i="4"/>
  <c r="R168" i="4"/>
  <c r="Q199" i="4"/>
  <c r="K160" i="4"/>
  <c r="BE160" i="4"/>
  <c r="K193" i="4"/>
  <c r="BE193" i="4" s="1"/>
  <c r="K163" i="4"/>
  <c r="BE163" i="4"/>
  <c r="Q237" i="2"/>
  <c r="R212" i="2"/>
  <c r="R162" i="2"/>
  <c r="R259" i="2"/>
  <c r="Q221" i="2"/>
  <c r="R158" i="2"/>
  <c r="R292" i="2"/>
  <c r="R221" i="2"/>
  <c r="R188" i="2"/>
  <c r="Q251" i="2"/>
  <c r="Q168" i="2"/>
  <c r="R268" i="2"/>
  <c r="R211" i="2"/>
  <c r="BK283" i="2"/>
  <c r="K204" i="2"/>
  <c r="BE204" i="2"/>
  <c r="K205" i="2"/>
  <c r="BE205" i="2" s="1"/>
  <c r="R927" i="3"/>
  <c r="Q838" i="3"/>
  <c r="R695" i="3"/>
  <c r="Q573" i="3"/>
  <c r="Q477" i="3"/>
  <c r="Q390" i="3"/>
  <c r="R276" i="3"/>
  <c r="Q900" i="3"/>
  <c r="Q794" i="3"/>
  <c r="R723" i="3"/>
  <c r="Q559" i="3"/>
  <c r="R388" i="3"/>
  <c r="Q1008" i="3"/>
  <c r="Q913" i="3"/>
  <c r="Q830" i="3"/>
  <c r="R728" i="3"/>
  <c r="R582" i="3"/>
  <c r="Q427" i="3"/>
  <c r="Q1025" i="3"/>
  <c r="R921" i="3"/>
  <c r="R883" i="3"/>
  <c r="Q774" i="3"/>
  <c r="R660" i="3"/>
  <c r="R451" i="3"/>
  <c r="R307" i="3"/>
  <c r="Q197" i="3"/>
  <c r="R889" i="3"/>
  <c r="Q814" i="3"/>
  <c r="BK613" i="3"/>
  <c r="R586" i="3"/>
  <c r="R428" i="3"/>
  <c r="R378" i="3"/>
  <c r="R180" i="3"/>
  <c r="Q886" i="3"/>
  <c r="Q280" i="3"/>
  <c r="Q897" i="3"/>
  <c r="Q755" i="3"/>
  <c r="R641" i="3"/>
  <c r="Q555" i="3"/>
  <c r="R423" i="3"/>
  <c r="Q230" i="3"/>
  <c r="Q967" i="3"/>
  <c r="Q903" i="3"/>
  <c r="R640" i="3"/>
  <c r="Q538" i="3"/>
  <c r="Q309" i="3"/>
  <c r="Q1013" i="3"/>
  <c r="Q923" i="3"/>
  <c r="Q826" i="3"/>
  <c r="Q756" i="3"/>
  <c r="Q669" i="3"/>
  <c r="R519" i="3"/>
  <c r="R343" i="3"/>
  <c r="Q262" i="3"/>
  <c r="Q1022" i="3"/>
  <c r="K834" i="3"/>
  <c r="R766" i="3"/>
  <c r="R835" i="3"/>
  <c r="Q709" i="3"/>
  <c r="R638" i="3"/>
  <c r="Q553" i="3"/>
  <c r="R504" i="3"/>
  <c r="R383" i="3"/>
  <c r="R278" i="3"/>
  <c r="Q1036" i="3"/>
  <c r="Q980" i="3"/>
  <c r="Q899" i="3"/>
  <c r="Q799" i="3"/>
  <c r="Q761" i="3"/>
  <c r="Q569" i="3"/>
  <c r="Q443" i="3"/>
  <c r="R249" i="3"/>
  <c r="R970" i="3"/>
  <c r="Q775" i="3"/>
  <c r="Q686" i="3"/>
  <c r="Q642" i="3"/>
  <c r="Q533" i="3"/>
  <c r="Q306" i="3"/>
  <c r="R1025" i="3"/>
  <c r="Q932" i="3"/>
  <c r="Q839" i="3"/>
  <c r="R894" i="3"/>
  <c r="Q713" i="3"/>
  <c r="Q627" i="3"/>
  <c r="R528" i="3"/>
  <c r="Q431" i="3"/>
  <c r="R335" i="3"/>
  <c r="Q204" i="3"/>
  <c r="Q892" i="3"/>
  <c r="R712" i="3"/>
  <c r="R431" i="3"/>
  <c r="Q233" i="3"/>
  <c r="BK641" i="3"/>
  <c r="K325" i="3"/>
  <c r="BE325" i="3" s="1"/>
  <c r="BK1046" i="3"/>
  <c r="K601" i="3"/>
  <c r="BE601" i="3"/>
  <c r="BK972" i="3"/>
  <c r="BK624" i="3"/>
  <c r="K667" i="3"/>
  <c r="BE667" i="3"/>
  <c r="BK964" i="3"/>
  <c r="BK814" i="3"/>
  <c r="K284" i="3"/>
  <c r="BE284" i="3"/>
  <c r="BK951" i="3"/>
  <c r="K388" i="3"/>
  <c r="BE388" i="3"/>
  <c r="BK876" i="3"/>
  <c r="K577" i="3"/>
  <c r="BE577" i="3" s="1"/>
  <c r="BK405" i="3"/>
  <c r="K1047" i="3"/>
  <c r="BE1047" i="3" s="1"/>
  <c r="BK879" i="3"/>
  <c r="BK694" i="3"/>
  <c r="K454" i="3"/>
  <c r="BE454" i="3" s="1"/>
  <c r="BK225" i="3"/>
  <c r="K731" i="3"/>
  <c r="BE731" i="3"/>
  <c r="BK341" i="3"/>
  <c r="BK822" i="3"/>
  <c r="BK664" i="3"/>
  <c r="K530" i="3"/>
  <c r="BE530" i="3" s="1"/>
  <c r="BK396" i="3"/>
  <c r="BK622" i="3"/>
  <c r="BK431" i="3"/>
  <c r="K306" i="3"/>
  <c r="BE306" i="3" s="1"/>
  <c r="K792" i="3"/>
  <c r="BE792" i="3"/>
  <c r="BK373" i="3"/>
  <c r="K560" i="3"/>
  <c r="BE560" i="3"/>
  <c r="K337" i="3"/>
  <c r="BE337" i="3" s="1"/>
  <c r="K769" i="3"/>
  <c r="BE769" i="3"/>
  <c r="K596" i="3"/>
  <c r="BE596" i="3" s="1"/>
  <c r="K308" i="3"/>
  <c r="BE308" i="3"/>
  <c r="BK233" i="3"/>
  <c r="K819" i="3"/>
  <c r="BE819" i="3" s="1"/>
  <c r="K514" i="3"/>
  <c r="BE514" i="3"/>
  <c r="K214" i="3"/>
  <c r="BE214" i="3" s="1"/>
  <c r="BK782" i="3"/>
  <c r="Q197" i="4"/>
  <c r="R157" i="4"/>
  <c r="K142" i="4"/>
  <c r="BE142" i="4"/>
  <c r="K202" i="4"/>
  <c r="BE202" i="4" s="1"/>
  <c r="BK217" i="4"/>
  <c r="K151" i="4"/>
  <c r="BE151" i="4"/>
  <c r="R267" i="2"/>
  <c r="Q186" i="2"/>
  <c r="K172" i="2"/>
  <c r="BE172" i="2"/>
  <c r="BK226" i="2"/>
  <c r="K255" i="2"/>
  <c r="BE255" i="2"/>
  <c r="BK251" i="2"/>
  <c r="BK241" i="2"/>
  <c r="R1058" i="3"/>
  <c r="R934" i="3"/>
  <c r="Q884" i="3"/>
  <c r="Q816" i="3"/>
  <c r="Q584" i="3"/>
  <c r="Q562" i="3"/>
  <c r="R452" i="3"/>
  <c r="Q339" i="3"/>
  <c r="R225" i="3"/>
  <c r="R796" i="3"/>
  <c r="R564" i="3"/>
  <c r="Q307" i="3"/>
  <c r="Q232" i="3"/>
  <c r="R947" i="3"/>
  <c r="R884" i="3"/>
  <c r="R680" i="3"/>
  <c r="Q570" i="3"/>
  <c r="Q268" i="3"/>
  <c r="R1016" i="3"/>
  <c r="R805" i="3"/>
  <c r="R657" i="3"/>
  <c r="R450" i="3"/>
  <c r="Q357" i="3"/>
  <c r="Q972" i="3"/>
  <c r="R888" i="3"/>
  <c r="R393" i="3"/>
  <c r="R268" i="3"/>
  <c r="Q834" i="3"/>
  <c r="Q718" i="3"/>
  <c r="R618" i="3"/>
  <c r="Q487" i="3"/>
  <c r="Q417" i="3"/>
  <c r="R271" i="3"/>
  <c r="Q1041" i="3"/>
  <c r="R810" i="3"/>
  <c r="Q613" i="3"/>
  <c r="R548" i="3"/>
  <c r="R389" i="3"/>
  <c r="Q186" i="3"/>
  <c r="R948" i="3"/>
  <c r="Q908" i="3"/>
  <c r="R799" i="3"/>
  <c r="Q706" i="3"/>
  <c r="R684" i="3"/>
  <c r="Q548" i="3"/>
  <c r="R427" i="3"/>
  <c r="R315" i="3"/>
  <c r="R288" i="3"/>
  <c r="Q1058" i="3"/>
  <c r="Q922" i="3"/>
  <c r="Q783" i="3"/>
  <c r="Q985" i="3"/>
  <c r="R951" i="3"/>
  <c r="R821" i="3"/>
  <c r="Q728" i="3"/>
  <c r="Q536" i="3"/>
  <c r="Q355" i="3"/>
  <c r="Q974" i="3"/>
  <c r="R794" i="3"/>
  <c r="Q752" i="3"/>
  <c r="Q687" i="3"/>
  <c r="R625" i="3"/>
  <c r="R549" i="3"/>
  <c r="Q253" i="3"/>
  <c r="R219" i="3"/>
  <c r="Q960" i="3"/>
  <c r="R895" i="3"/>
  <c r="Q984" i="3"/>
  <c r="R865" i="3"/>
  <c r="Q665" i="3"/>
  <c r="R612" i="3"/>
  <c r="Q452" i="3"/>
  <c r="R358" i="3"/>
  <c r="R305" i="3"/>
  <c r="Q878" i="3"/>
  <c r="Q676" i="3"/>
  <c r="Q426" i="3"/>
  <c r="Q265" i="3"/>
  <c r="BK798" i="3"/>
  <c r="BK546" i="3"/>
  <c r="K309" i="3"/>
  <c r="BE309" i="3" s="1"/>
  <c r="K707" i="3"/>
  <c r="BE707" i="3"/>
  <c r="BK557" i="3"/>
  <c r="BK967" i="3"/>
  <c r="K805" i="3"/>
  <c r="BE805" i="3"/>
  <c r="BK894" i="3"/>
  <c r="K776" i="3"/>
  <c r="BE776" i="3"/>
  <c r="BK618" i="3"/>
  <c r="BK342" i="3"/>
  <c r="BK920" i="3"/>
  <c r="K816" i="3"/>
  <c r="BE816" i="3" s="1"/>
  <c r="BK268" i="3"/>
  <c r="K753" i="3"/>
  <c r="BE753" i="3"/>
  <c r="BK904" i="3"/>
  <c r="BK662" i="3"/>
  <c r="BK536" i="3"/>
  <c r="K882" i="3"/>
  <c r="BE882" i="3" s="1"/>
  <c r="K676" i="3"/>
  <c r="BE676" i="3"/>
  <c r="BK570" i="3"/>
  <c r="BK448" i="3"/>
  <c r="R171" i="4"/>
  <c r="R190" i="4"/>
  <c r="R155" i="4"/>
  <c r="R161" i="4"/>
  <c r="R197" i="4"/>
  <c r="Q211" i="4"/>
  <c r="Q152" i="4"/>
  <c r="K195" i="4"/>
  <c r="BE195" i="4" s="1"/>
  <c r="BK198" i="4"/>
  <c r="BK153" i="4"/>
  <c r="Q238" i="2"/>
  <c r="Q209" i="2"/>
  <c r="R285" i="2"/>
  <c r="Q223" i="2"/>
  <c r="R298" i="2"/>
  <c r="R251" i="2"/>
  <c r="R193" i="2"/>
  <c r="Q162" i="2"/>
  <c r="Q234" i="2"/>
  <c r="Q196" i="2"/>
  <c r="Q280" i="2"/>
  <c r="Q231" i="2"/>
  <c r="R198" i="2"/>
  <c r="Q155" i="2"/>
  <c r="R208" i="2"/>
  <c r="R178" i="2"/>
  <c r="R247" i="2"/>
  <c r="BK301" i="2"/>
  <c r="K261" i="2"/>
  <c r="BE261" i="2"/>
  <c r="K190" i="2"/>
  <c r="BE190" i="2" s="1"/>
  <c r="K253" i="2"/>
  <c r="BE253" i="2"/>
  <c r="BK219" i="2"/>
  <c r="BK206" i="2"/>
  <c r="K184" i="2"/>
  <c r="BE184" i="2" s="1"/>
  <c r="R1048" i="3"/>
  <c r="Q638" i="3"/>
  <c r="R448" i="3"/>
  <c r="R341" i="3"/>
  <c r="R233" i="3"/>
  <c r="R866" i="3"/>
  <c r="Q802" i="3"/>
  <c r="R724" i="3"/>
  <c r="Q608" i="3"/>
  <c r="Q448" i="3"/>
  <c r="Q388" i="3"/>
  <c r="R1011" i="3"/>
  <c r="R935" i="3"/>
  <c r="Q859" i="3"/>
  <c r="R765" i="3"/>
  <c r="Q524" i="3"/>
  <c r="R405" i="3"/>
  <c r="BK313" i="3"/>
  <c r="Q180" i="3"/>
  <c r="R882" i="3"/>
  <c r="R780" i="3"/>
  <c r="R643" i="3"/>
  <c r="R547" i="3"/>
  <c r="R422" i="3"/>
  <c r="Q288" i="3"/>
  <c r="Q1037" i="3"/>
  <c r="R910" i="3"/>
  <c r="R764" i="3"/>
  <c r="R752" i="3"/>
  <c r="Q737" i="3"/>
  <c r="Q724" i="3"/>
  <c r="Q684" i="3"/>
  <c r="Q674" i="3"/>
  <c r="Q651" i="3"/>
  <c r="R646" i="3"/>
  <c r="Q614" i="3"/>
  <c r="Q597" i="3"/>
  <c r="R589" i="3"/>
  <c r="R531" i="3"/>
  <c r="Q433" i="3"/>
  <c r="R361" i="3"/>
  <c r="Q266" i="3"/>
  <c r="R905" i="3"/>
  <c r="R761" i="3"/>
  <c r="R674" i="3"/>
  <c r="R581" i="3"/>
  <c r="R525" i="3"/>
  <c r="R1056" i="3"/>
  <c r="Q988" i="3"/>
  <c r="Q828" i="3"/>
  <c r="Q793" i="3"/>
  <c r="R701" i="3"/>
  <c r="R628" i="3"/>
  <c r="Q544" i="3"/>
  <c r="K357" i="3"/>
  <c r="Q275" i="3"/>
  <c r="Q1050" i="3"/>
  <c r="R980" i="3"/>
  <c r="R781" i="3"/>
  <c r="R1051" i="3"/>
  <c r="R958" i="3"/>
  <c r="Q822" i="3"/>
  <c r="Q723" i="3"/>
  <c r="Q618" i="3"/>
  <c r="R544" i="3"/>
  <c r="Q420" i="3"/>
  <c r="Q272" i="3"/>
  <c r="Q1035" i="3"/>
  <c r="Q917" i="3"/>
  <c r="R826" i="3"/>
  <c r="R746" i="3"/>
  <c r="Q552" i="3"/>
  <c r="Q370" i="3"/>
  <c r="Q263" i="3"/>
  <c r="R920" i="3"/>
  <c r="Q711" i="3"/>
  <c r="R656" i="3"/>
  <c r="Q593" i="3"/>
  <c r="Q372" i="3"/>
  <c r="Q242" i="3"/>
  <c r="R1050" i="3"/>
  <c r="R945" i="3"/>
  <c r="Q889" i="3"/>
  <c r="Q1014" i="3"/>
  <c r="Q747" i="3"/>
  <c r="R637" i="3"/>
  <c r="Q523" i="3"/>
  <c r="Q320" i="3"/>
  <c r="Q283" i="3"/>
  <c r="R774" i="3"/>
  <c r="R527" i="3"/>
  <c r="R314" i="3"/>
  <c r="K1056" i="3"/>
  <c r="BE1056" i="3"/>
  <c r="K826" i="3"/>
  <c r="BE826" i="3" s="1"/>
  <c r="BK581" i="3"/>
  <c r="BK1060" i="3"/>
  <c r="BK419" i="3"/>
  <c r="K217" i="3"/>
  <c r="BE217" i="3"/>
  <c r="BK911" i="3"/>
  <c r="BK619" i="3"/>
  <c r="BK818" i="3"/>
  <c r="BK1043" i="3"/>
  <c r="K802" i="3"/>
  <c r="BE802" i="3" s="1"/>
  <c r="K394" i="3"/>
  <c r="BE394" i="3"/>
  <c r="K1058" i="3"/>
  <c r="BE1058" i="3" s="1"/>
  <c r="K846" i="3"/>
  <c r="BE846" i="3"/>
  <c r="K355" i="3"/>
  <c r="BE355" i="3" s="1"/>
  <c r="BK883" i="3"/>
  <c r="BK760" i="3"/>
  <c r="BK543" i="3"/>
  <c r="BK320" i="3"/>
  <c r="BK969" i="3"/>
  <c r="BK889" i="3"/>
  <c r="BK701" i="3"/>
  <c r="BK474" i="3"/>
  <c r="K702" i="3"/>
  <c r="BE702" i="3"/>
  <c r="K962" i="3"/>
  <c r="BE962" i="3" s="1"/>
  <c r="K806" i="3"/>
  <c r="BE806" i="3"/>
  <c r="K646" i="3"/>
  <c r="BE646" i="3" s="1"/>
  <c r="K467" i="3"/>
  <c r="BE467" i="3"/>
  <c r="BK924" i="3"/>
  <c r="K318" i="3"/>
  <c r="BE318" i="3"/>
  <c r="BK817" i="3"/>
  <c r="BK473" i="3"/>
  <c r="BK305" i="3"/>
  <c r="BK838" i="3"/>
  <c r="BK616" i="3"/>
  <c r="K443" i="3"/>
  <c r="BE443" i="3" s="1"/>
  <c r="BK923" i="3"/>
  <c r="BK732" i="3"/>
  <c r="K666" i="3"/>
  <c r="BE666" i="3" s="1"/>
  <c r="BK569" i="3"/>
  <c r="K343" i="3"/>
  <c r="BE343" i="3" s="1"/>
  <c r="K224" i="3"/>
  <c r="BE224" i="3"/>
  <c r="BK759" i="3"/>
  <c r="K475" i="3"/>
  <c r="BE475" i="3" s="1"/>
  <c r="K382" i="3"/>
  <c r="BE382" i="3"/>
  <c r="BK801" i="3"/>
  <c r="BK639" i="3"/>
  <c r="K529" i="3"/>
  <c r="BE529" i="3"/>
  <c r="Q179" i="4"/>
  <c r="Q220" i="4"/>
  <c r="Q144" i="4"/>
  <c r="Q191" i="4"/>
  <c r="R174" i="4"/>
  <c r="R198" i="4"/>
  <c r="Q157" i="4"/>
  <c r="R204" i="4"/>
  <c r="K220" i="4"/>
  <c r="BE220" i="4" s="1"/>
  <c r="K216" i="4"/>
  <c r="BE216" i="4"/>
  <c r="K196" i="4"/>
  <c r="BE196" i="4" s="1"/>
  <c r="BK147" i="4"/>
  <c r="BK162" i="4"/>
  <c r="Q198" i="2"/>
  <c r="Q274" i="2"/>
  <c r="Q219" i="2"/>
  <c r="K271" i="2"/>
  <c r="BE271" i="2" s="1"/>
  <c r="K222" i="2"/>
  <c r="BE222" i="2"/>
  <c r="K279" i="2"/>
  <c r="BE279" i="2" s="1"/>
  <c r="BK272" i="2"/>
  <c r="BK229" i="2"/>
  <c r="BK238" i="2"/>
  <c r="K193" i="2"/>
  <c r="BE193" i="2" s="1"/>
  <c r="K155" i="2"/>
  <c r="BE155" i="2"/>
  <c r="K231" i="2"/>
  <c r="BE231" i="2" s="1"/>
  <c r="Q941" i="3"/>
  <c r="Q831" i="3"/>
  <c r="R802" i="3"/>
  <c r="Q479" i="3"/>
  <c r="Q437" i="3"/>
  <c r="Q327" i="3"/>
  <c r="R223" i="3"/>
  <c r="R923" i="3"/>
  <c r="R868" i="3"/>
  <c r="Q694" i="3"/>
  <c r="Q554" i="3"/>
  <c r="R406" i="3"/>
  <c r="R255" i="3"/>
  <c r="R984" i="3"/>
  <c r="Q911" i="3"/>
  <c r="R718" i="3"/>
  <c r="R597" i="3"/>
  <c r="R400" i="3"/>
  <c r="R265" i="3"/>
  <c r="R1041" i="3"/>
  <c r="Q918" i="3"/>
  <c r="R878" i="3"/>
  <c r="Q754" i="3"/>
  <c r="Q648" i="3"/>
  <c r="R461" i="3"/>
  <c r="Q296" i="3"/>
  <c r="Q209" i="3"/>
  <c r="R1021" i="3"/>
  <c r="R819" i="3"/>
  <c r="Q762" i="3"/>
  <c r="R636" i="3"/>
  <c r="R486" i="3"/>
  <c r="R345" i="3"/>
  <c r="R1061" i="3"/>
  <c r="Q894" i="3"/>
  <c r="R566" i="3"/>
  <c r="R445" i="3"/>
  <c r="Q356" i="3"/>
  <c r="Q244" i="3"/>
  <c r="Q877" i="3"/>
  <c r="Q753" i="3"/>
  <c r="R551" i="3"/>
  <c r="R402" i="3"/>
  <c r="Q323" i="3"/>
  <c r="R1008" i="3"/>
  <c r="R916" i="3"/>
  <c r="R806" i="3"/>
  <c r="Q1063" i="3"/>
  <c r="Q919" i="3"/>
  <c r="Q766" i="3"/>
  <c r="Q568" i="3"/>
  <c r="R273" i="3"/>
  <c r="R1004" i="3"/>
  <c r="Q789" i="3"/>
  <c r="R939" i="3"/>
  <c r="R726" i="3"/>
  <c r="R642" i="3"/>
  <c r="R471" i="3"/>
  <c r="Q345" i="3"/>
  <c r="R296" i="3"/>
  <c r="R517" i="3"/>
  <c r="R301" i="3"/>
  <c r="BK585" i="3"/>
  <c r="K339" i="3"/>
  <c r="BE339" i="3" s="1"/>
  <c r="BK1057" i="3"/>
  <c r="K930" i="3"/>
  <c r="BE930" i="3"/>
  <c r="K566" i="3"/>
  <c r="BE566" i="3" s="1"/>
  <c r="BK238" i="3"/>
  <c r="K918" i="3"/>
  <c r="BE918" i="3" s="1"/>
  <c r="BK202" i="3"/>
  <c r="K922" i="3"/>
  <c r="BE922" i="3"/>
  <c r="BK1063" i="3"/>
  <c r="K886" i="3"/>
  <c r="BE886" i="3"/>
  <c r="K680" i="3"/>
  <c r="BE680" i="3" s="1"/>
  <c r="BK574" i="3"/>
  <c r="K275" i="3"/>
  <c r="BE275" i="3"/>
  <c r="K896" i="3"/>
  <c r="BE896" i="3" s="1"/>
  <c r="BK912" i="3"/>
  <c r="BK703" i="3"/>
  <c r="K483" i="3"/>
  <c r="BE483" i="3" s="1"/>
  <c r="K184" i="3"/>
  <c r="BE184" i="3"/>
  <c r="K958" i="3"/>
  <c r="BE958" i="3" s="1"/>
  <c r="K851" i="3"/>
  <c r="BE851" i="3"/>
  <c r="BK697" i="3"/>
  <c r="K504" i="3"/>
  <c r="BE504" i="3"/>
  <c r="BK186" i="3"/>
  <c r="BK356" i="3"/>
  <c r="K830" i="3"/>
  <c r="BE830" i="3"/>
  <c r="K696" i="3"/>
  <c r="BE696" i="3" s="1"/>
  <c r="K562" i="3"/>
  <c r="BE562" i="3"/>
  <c r="BK629" i="3"/>
  <c r="BK897" i="3"/>
  <c r="BK756" i="3"/>
  <c r="K891" i="3"/>
  <c r="BE891" i="3"/>
  <c r="K625" i="3"/>
  <c r="BE625" i="3" s="1"/>
  <c r="BK479" i="3"/>
  <c r="BK266" i="3"/>
  <c r="K787" i="3"/>
  <c r="BE787" i="3" s="1"/>
  <c r="K669" i="3"/>
  <c r="BE669" i="3"/>
  <c r="BK580" i="3"/>
  <c r="BK315" i="3"/>
  <c r="K209" i="3"/>
  <c r="BE209" i="3"/>
  <c r="K840" i="3"/>
  <c r="BE840" i="3" s="1"/>
  <c r="BK737" i="3"/>
  <c r="BK449" i="3"/>
  <c r="BK810" i="3"/>
  <c r="K584" i="3"/>
  <c r="BE584" i="3"/>
  <c r="BK399" i="3"/>
  <c r="Q177" i="4"/>
  <c r="R177" i="4"/>
  <c r="R193" i="4"/>
  <c r="Q155" i="4"/>
  <c r="Q147" i="4"/>
  <c r="Q193" i="4"/>
  <c r="R178" i="4"/>
  <c r="K159" i="4"/>
  <c r="BE159" i="4" s="1"/>
  <c r="BK212" i="4"/>
  <c r="BK161" i="4"/>
  <c r="K157" i="4"/>
  <c r="BE157" i="4" s="1"/>
  <c r="Q592" i="3"/>
  <c r="Q367" i="3"/>
  <c r="R1053" i="3"/>
  <c r="R809" i="3"/>
  <c r="R687" i="3"/>
  <c r="Q606" i="3"/>
  <c r="R530" i="3"/>
  <c r="R414" i="3"/>
  <c r="R331" i="3"/>
  <c r="Q223" i="3"/>
  <c r="R960" i="3"/>
  <c r="Q701" i="3"/>
  <c r="Q586" i="3"/>
  <c r="Q530" i="3"/>
  <c r="R320" i="3"/>
  <c r="R1012" i="3"/>
  <c r="R901" i="3"/>
  <c r="Q773" i="3"/>
  <c r="R614" i="3"/>
  <c r="Q537" i="3"/>
  <c r="R399" i="3"/>
  <c r="Q304" i="3"/>
  <c r="Q191" i="3"/>
  <c r="R1015" i="3"/>
  <c r="Q808" i="3"/>
  <c r="R1026" i="3"/>
  <c r="Q861" i="3"/>
  <c r="Q815" i="3"/>
  <c r="BK696" i="3"/>
  <c r="Q576" i="3"/>
  <c r="R514" i="3"/>
  <c r="R380" i="3"/>
  <c r="R311" i="3"/>
  <c r="R1060" i="3"/>
  <c r="R952" i="3"/>
  <c r="Q914" i="3"/>
  <c r="R800" i="3"/>
  <c r="Q715" i="3"/>
  <c r="R580" i="3"/>
  <c r="Q445" i="3"/>
  <c r="Q227" i="3"/>
  <c r="R899" i="3"/>
  <c r="R982" i="3"/>
  <c r="Q749" i="3"/>
  <c r="Q647" i="3"/>
  <c r="Q525" i="3"/>
  <c r="BK420" i="3"/>
  <c r="K301" i="3"/>
  <c r="BE301" i="3" s="1"/>
  <c r="K1049" i="3"/>
  <c r="BE1049" i="3"/>
  <c r="K908" i="3"/>
  <c r="BE908" i="3" s="1"/>
  <c r="K288" i="3"/>
  <c r="BE288" i="3"/>
  <c r="K758" i="3"/>
  <c r="BE758" i="3"/>
  <c r="BK887" i="3"/>
  <c r="BK715" i="3"/>
  <c r="BK441" i="3"/>
  <c r="K198" i="3"/>
  <c r="BE198" i="3" s="1"/>
  <c r="BK925" i="3"/>
  <c r="BK866" i="3"/>
  <c r="K710" i="3"/>
  <c r="BE710" i="3" s="1"/>
  <c r="BK519" i="3"/>
  <c r="BK947" i="3"/>
  <c r="BK657" i="3"/>
  <c r="BK510" i="3"/>
  <c r="BK626" i="3"/>
  <c r="K314" i="3"/>
  <c r="BE314" i="3"/>
  <c r="BK804" i="3"/>
  <c r="BK428" i="3"/>
  <c r="BK761" i="3"/>
  <c r="BK459" i="3"/>
  <c r="BK274" i="3"/>
  <c r="K709" i="3"/>
  <c r="BE709" i="3"/>
  <c r="BK656" i="3"/>
  <c r="BK527" i="3"/>
  <c r="BK276" i="3"/>
  <c r="K884" i="3"/>
  <c r="BE884" i="3"/>
  <c r="BK589" i="3"/>
  <c r="K452" i="3"/>
  <c r="BE452" i="3"/>
  <c r="K327" i="3"/>
  <c r="BE327" i="3" s="1"/>
  <c r="K807" i="3"/>
  <c r="BE807" i="3"/>
  <c r="K615" i="3"/>
  <c r="BE615" i="3" s="1"/>
  <c r="BK545" i="3"/>
  <c r="BK439" i="3"/>
  <c r="R179" i="4"/>
  <c r="Q186" i="4"/>
  <c r="Q160" i="4"/>
  <c r="Q201" i="4"/>
  <c r="Q142" i="4"/>
  <c r="Q198" i="4"/>
  <c r="Q202" i="4"/>
  <c r="BK218" i="4"/>
  <c r="K186" i="4"/>
  <c r="BE186" i="4" s="1"/>
  <c r="BK190" i="4"/>
  <c r="R195" i="2"/>
  <c r="Q263" i="2"/>
  <c r="Q206" i="2"/>
  <c r="BK298" i="2"/>
  <c r="BK296" i="2"/>
  <c r="K268" i="2"/>
  <c r="BE268" i="2" s="1"/>
  <c r="K188" i="2"/>
  <c r="BE188" i="2"/>
  <c r="BK224" i="2"/>
  <c r="K218" i="2"/>
  <c r="BE218" i="2" s="1"/>
  <c r="BK203" i="2"/>
  <c r="K215" i="2"/>
  <c r="BE215" i="2" s="1"/>
  <c r="BK211" i="2"/>
  <c r="R932" i="3"/>
  <c r="R876" i="3"/>
  <c r="Q807" i="3"/>
  <c r="R706" i="3"/>
  <c r="R349" i="3"/>
  <c r="Q921" i="3"/>
  <c r="R793" i="3"/>
  <c r="Q729" i="3"/>
  <c r="R398" i="3"/>
  <c r="R228" i="3"/>
  <c r="R985" i="3"/>
  <c r="Q874" i="3"/>
  <c r="R798" i="3"/>
  <c r="Q567" i="3"/>
  <c r="R394" i="3"/>
  <c r="Q1051" i="3"/>
  <c r="R787" i="3"/>
  <c r="R747" i="3"/>
  <c r="Q678" i="3"/>
  <c r="Q564" i="3"/>
  <c r="R410" i="3"/>
  <c r="R1006" i="3"/>
  <c r="R909" i="3"/>
  <c r="R773" i="3"/>
  <c r="R573" i="3"/>
  <c r="Q405" i="3"/>
  <c r="R332" i="3"/>
  <c r="R915" i="3"/>
  <c r="R760" i="3"/>
  <c r="R629" i="3"/>
  <c r="Q574" i="3"/>
  <c r="R488" i="3"/>
  <c r="R391" i="3"/>
  <c r="Q224" i="3"/>
  <c r="Q1018" i="3"/>
  <c r="R714" i="3"/>
  <c r="Q617" i="3"/>
  <c r="Q484" i="3"/>
  <c r="R356" i="3"/>
  <c r="R240" i="3"/>
  <c r="R1027" i="3"/>
  <c r="Q939" i="3"/>
  <c r="R847" i="3"/>
  <c r="Q800" i="3"/>
  <c r="R704" i="3"/>
  <c r="R665" i="3"/>
  <c r="Q556" i="3"/>
  <c r="R404" i="3"/>
  <c r="Q305" i="3"/>
  <c r="R238" i="3"/>
  <c r="R928" i="3"/>
  <c r="R770" i="3"/>
  <c r="Q982" i="3"/>
  <c r="Q916" i="3"/>
  <c r="R783" i="3"/>
  <c r="Q664" i="3"/>
  <c r="R606" i="3"/>
  <c r="R523" i="3"/>
  <c r="Q461" i="3"/>
  <c r="Q298" i="3"/>
  <c r="Q1061" i="3"/>
  <c r="R987" i="3"/>
  <c r="Q833" i="3"/>
  <c r="R754" i="3"/>
  <c r="R554" i="3"/>
  <c r="Q488" i="3"/>
  <c r="Q358" i="3"/>
  <c r="R197" i="3"/>
  <c r="R778" i="3"/>
  <c r="R715" i="3"/>
  <c r="R652" i="3"/>
  <c r="Q510" i="3"/>
  <c r="R247" i="3"/>
  <c r="R1024" i="3"/>
  <c r="R886" i="3"/>
  <c r="Q786" i="3"/>
  <c r="Q876" i="3"/>
  <c r="R673" i="3"/>
  <c r="R608" i="3"/>
  <c r="R480" i="3"/>
  <c r="R417" i="3"/>
  <c r="R316" i="3"/>
  <c r="Q174" i="3"/>
  <c r="R795" i="3"/>
  <c r="R598" i="3"/>
  <c r="R321" i="3"/>
  <c r="BK1061" i="3"/>
  <c r="K636" i="3"/>
  <c r="BE636" i="3"/>
  <c r="K482" i="3"/>
  <c r="BE482" i="3" s="1"/>
  <c r="BK287" i="3"/>
  <c r="K1052" i="3"/>
  <c r="BE1052" i="3"/>
  <c r="K347" i="3"/>
  <c r="BE347" i="3" s="1"/>
  <c r="BK888" i="3"/>
  <c r="K174" i="3"/>
  <c r="BE174" i="3" s="1"/>
  <c r="BK718" i="3"/>
  <c r="K1042" i="3"/>
  <c r="BE1042" i="3" s="1"/>
  <c r="K763" i="3"/>
  <c r="BE763" i="3"/>
  <c r="K269" i="3"/>
  <c r="BE269" i="3" s="1"/>
  <c r="K942" i="3"/>
  <c r="BE942" i="3"/>
  <c r="BK754" i="3"/>
  <c r="BK685" i="3"/>
  <c r="K476" i="3"/>
  <c r="BE476" i="3" s="1"/>
  <c r="BK302" i="3"/>
  <c r="BK963" i="3"/>
  <c r="K892" i="3"/>
  <c r="BE892" i="3" s="1"/>
  <c r="K789" i="3"/>
  <c r="BE789" i="3"/>
  <c r="BK535" i="3"/>
  <c r="K300" i="3"/>
  <c r="BE300" i="3" s="1"/>
  <c r="K770" i="3"/>
  <c r="BE770" i="3"/>
  <c r="BK334" i="3"/>
  <c r="BK921" i="3"/>
  <c r="K747" i="3"/>
  <c r="BE747" i="3"/>
  <c r="K628" i="3"/>
  <c r="BE628" i="3" s="1"/>
  <c r="BK408" i="3"/>
  <c r="K594" i="3"/>
  <c r="BE594" i="3" s="1"/>
  <c r="BK311" i="3"/>
  <c r="K844" i="3"/>
  <c r="BE844" i="3"/>
  <c r="BK587" i="3"/>
  <c r="BK935" i="3"/>
  <c r="BK684" i="3"/>
  <c r="K576" i="3"/>
  <c r="BE576" i="3" s="1"/>
  <c r="K323" i="3"/>
  <c r="BE323" i="3"/>
  <c r="K778" i="3"/>
  <c r="BE778" i="3" s="1"/>
  <c r="BK617" i="3"/>
  <c r="BK322" i="3"/>
  <c r="BK245" i="3"/>
  <c r="BK836" i="3"/>
  <c r="BK549" i="3"/>
  <c r="K422" i="3"/>
  <c r="BE422" i="3"/>
  <c r="BK862" i="3"/>
  <c r="K597" i="3"/>
  <c r="BE597" i="3"/>
  <c r="K498" i="3"/>
  <c r="BE498" i="3" s="1"/>
  <c r="Q172" i="4"/>
  <c r="R209" i="4"/>
  <c r="R152" i="4"/>
  <c r="R188" i="4"/>
  <c r="Q168" i="4"/>
  <c r="R194" i="4"/>
  <c r="R142" i="4"/>
  <c r="R144" i="4"/>
  <c r="BK213" i="4"/>
  <c r="K155" i="4"/>
  <c r="BE155" i="4"/>
  <c r="BK204" i="4"/>
  <c r="BK145" i="4"/>
  <c r="T154" i="2" l="1"/>
  <c r="T230" i="2"/>
  <c r="X236" i="2"/>
  <c r="R266" i="2"/>
  <c r="J108" i="2"/>
  <c r="BK281" i="2"/>
  <c r="K281" i="2"/>
  <c r="K111" i="2" s="1"/>
  <c r="BK294" i="2"/>
  <c r="T172" i="3"/>
  <c r="Q189" i="3"/>
  <c r="I99" i="3" s="1"/>
  <c r="R220" i="3"/>
  <c r="J101" i="3"/>
  <c r="V319" i="3"/>
  <c r="Q354" i="3"/>
  <c r="I105" i="3"/>
  <c r="R385" i="3"/>
  <c r="J109" i="3"/>
  <c r="V446" i="3"/>
  <c r="Q575" i="3"/>
  <c r="I115" i="3"/>
  <c r="V583" i="3"/>
  <c r="Q588" i="3"/>
  <c r="I117" i="3" s="1"/>
  <c r="Q602" i="3"/>
  <c r="I118" i="3"/>
  <c r="T841" i="3"/>
  <c r="V936" i="3"/>
  <c r="Q986" i="3"/>
  <c r="I131" i="3"/>
  <c r="V1045" i="3"/>
  <c r="T1059" i="3"/>
  <c r="Q213" i="2"/>
  <c r="I101" i="2"/>
  <c r="X230" i="2"/>
  <c r="R236" i="2"/>
  <c r="J106" i="2"/>
  <c r="Q281" i="2"/>
  <c r="I111" i="2" s="1"/>
  <c r="X172" i="3"/>
  <c r="Q208" i="3"/>
  <c r="I100" i="3"/>
  <c r="R366" i="3"/>
  <c r="R432" i="3"/>
  <c r="J111" i="3"/>
  <c r="X489" i="3"/>
  <c r="Q708" i="3"/>
  <c r="I120" i="3" s="1"/>
  <c r="Q898" i="3"/>
  <c r="I126" i="3"/>
  <c r="T986" i="3"/>
  <c r="Q1040" i="3"/>
  <c r="Q1038" i="3"/>
  <c r="I133" i="3"/>
  <c r="R1054" i="3"/>
  <c r="J138" i="3" s="1"/>
  <c r="R275" i="2"/>
  <c r="J110" i="2"/>
  <c r="V237" i="3"/>
  <c r="V385" i="3"/>
  <c r="T432" i="3"/>
  <c r="V532" i="3"/>
  <c r="R621" i="3"/>
  <c r="J119" i="3" s="1"/>
  <c r="X813" i="3"/>
  <c r="R837" i="3"/>
  <c r="J123" i="3" s="1"/>
  <c r="R986" i="3"/>
  <c r="J131" i="3"/>
  <c r="Q1045" i="3"/>
  <c r="Q154" i="2"/>
  <c r="I100" i="2" s="1"/>
  <c r="T236" i="2"/>
  <c r="T227" i="2" s="1"/>
  <c r="V266" i="2"/>
  <c r="T284" i="2"/>
  <c r="R294" i="2"/>
  <c r="V172" i="3"/>
  <c r="Q220" i="3"/>
  <c r="I101" i="3" s="1"/>
  <c r="X354" i="3"/>
  <c r="T385" i="3"/>
  <c r="V432" i="3"/>
  <c r="X708" i="3"/>
  <c r="Q837" i="3"/>
  <c r="I123" i="3"/>
  <c r="T890" i="3"/>
  <c r="Q890" i="3"/>
  <c r="I125" i="3" s="1"/>
  <c r="Q973" i="3"/>
  <c r="I130" i="3"/>
  <c r="X1040" i="3"/>
  <c r="X1038" i="3" s="1"/>
  <c r="Q1054" i="3"/>
  <c r="I138" i="3"/>
  <c r="R230" i="2"/>
  <c r="J105" i="2" s="1"/>
  <c r="X266" i="2"/>
  <c r="BK284" i="2"/>
  <c r="K284" i="2" s="1"/>
  <c r="K112" i="2" s="1"/>
  <c r="T237" i="3"/>
  <c r="R319" i="3"/>
  <c r="J103" i="3" s="1"/>
  <c r="V366" i="3"/>
  <c r="X446" i="3"/>
  <c r="R813" i="3"/>
  <c r="J122" i="3" s="1"/>
  <c r="V837" i="3"/>
  <c r="Q936" i="3"/>
  <c r="I127" i="3"/>
  <c r="V1017" i="3"/>
  <c r="T1054" i="3"/>
  <c r="Q172" i="3"/>
  <c r="I98" i="3"/>
  <c r="R208" i="3"/>
  <c r="J100" i="3" s="1"/>
  <c r="Q324" i="3"/>
  <c r="I104" i="3"/>
  <c r="X385" i="3"/>
  <c r="Q432" i="3"/>
  <c r="I111" i="3"/>
  <c r="Q489" i="3"/>
  <c r="I113" i="3" s="1"/>
  <c r="X621" i="3"/>
  <c r="Q841" i="3"/>
  <c r="I124" i="3"/>
  <c r="X890" i="3"/>
  <c r="R959" i="3"/>
  <c r="J128" i="3"/>
  <c r="X973" i="3"/>
  <c r="BK1059" i="3"/>
  <c r="K1059" i="3" s="1"/>
  <c r="K139" i="3" s="1"/>
  <c r="R149" i="2"/>
  <c r="J98" i="2" s="1"/>
  <c r="V213" i="2"/>
  <c r="V244" i="2"/>
  <c r="X275" i="2"/>
  <c r="R284" i="2"/>
  <c r="J112" i="2" s="1"/>
  <c r="X294" i="2"/>
  <c r="X293" i="2"/>
  <c r="R172" i="3"/>
  <c r="J98" i="3" s="1"/>
  <c r="V208" i="3"/>
  <c r="T324" i="3"/>
  <c r="X432" i="3"/>
  <c r="R489" i="3"/>
  <c r="J113" i="3"/>
  <c r="T708" i="3"/>
  <c r="V813" i="3"/>
  <c r="X898" i="3"/>
  <c r="X986" i="3"/>
  <c r="Q149" i="2"/>
  <c r="I98" i="2" s="1"/>
  <c r="X213" i="2"/>
  <c r="Q230" i="2"/>
  <c r="I105" i="2"/>
  <c r="T275" i="2"/>
  <c r="V284" i="2"/>
  <c r="X319" i="3"/>
  <c r="T366" i="3"/>
  <c r="R409" i="3"/>
  <c r="J110" i="3" s="1"/>
  <c r="R446" i="3"/>
  <c r="J112" i="3"/>
  <c r="T621" i="3"/>
  <c r="V898" i="3"/>
  <c r="R170" i="4"/>
  <c r="J101" i="4"/>
  <c r="R200" i="4"/>
  <c r="J104" i="4" s="1"/>
  <c r="X149" i="2"/>
  <c r="Q244" i="2"/>
  <c r="I107" i="2" s="1"/>
  <c r="Q284" i="2"/>
  <c r="I112" i="2"/>
  <c r="Q294" i="2"/>
  <c r="X237" i="3"/>
  <c r="T409" i="3"/>
  <c r="T532" i="3"/>
  <c r="V708" i="3"/>
  <c r="T837" i="3"/>
  <c r="X837" i="3"/>
  <c r="V890" i="3"/>
  <c r="X959" i="3"/>
  <c r="X1017" i="3"/>
  <c r="T1045" i="3"/>
  <c r="T1044" i="3"/>
  <c r="V1059" i="3"/>
  <c r="T170" i="4"/>
  <c r="X200" i="4"/>
  <c r="T213" i="2"/>
  <c r="T266" i="2"/>
  <c r="V281" i="2"/>
  <c r="T294" i="2"/>
  <c r="T293" i="2"/>
  <c r="R189" i="3"/>
  <c r="J99" i="3" s="1"/>
  <c r="V220" i="3"/>
  <c r="Q319" i="3"/>
  <c r="I103" i="3"/>
  <c r="R354" i="3"/>
  <c r="J105" i="3" s="1"/>
  <c r="T446" i="3"/>
  <c r="V489" i="3"/>
  <c r="V575" i="3"/>
  <c r="Q583" i="3"/>
  <c r="I116" i="3"/>
  <c r="V588" i="3"/>
  <c r="V602" i="3"/>
  <c r="R936" i="3"/>
  <c r="J127" i="3"/>
  <c r="V986" i="3"/>
  <c r="T141" i="4"/>
  <c r="V170" i="4"/>
  <c r="T185" i="4"/>
  <c r="V200" i="4"/>
  <c r="T208" i="4"/>
  <c r="T207" i="4" s="1"/>
  <c r="V154" i="2"/>
  <c r="V236" i="2"/>
  <c r="V227" i="2" s="1"/>
  <c r="Q266" i="2"/>
  <c r="I108" i="2" s="1"/>
  <c r="T281" i="2"/>
  <c r="Q237" i="3"/>
  <c r="T354" i="3"/>
  <c r="T489" i="3"/>
  <c r="R841" i="3"/>
  <c r="J124" i="3"/>
  <c r="R890" i="3"/>
  <c r="J125" i="3" s="1"/>
  <c r="Q959" i="3"/>
  <c r="I128" i="3"/>
  <c r="R973" i="3"/>
  <c r="J130" i="3" s="1"/>
  <c r="T1040" i="3"/>
  <c r="T1038" i="3"/>
  <c r="V1054" i="3"/>
  <c r="R141" i="4"/>
  <c r="X185" i="4"/>
  <c r="V208" i="4"/>
  <c r="V207" i="4" s="1"/>
  <c r="V230" i="2"/>
  <c r="Q236" i="2"/>
  <c r="I106" i="2" s="1"/>
  <c r="X281" i="2"/>
  <c r="R237" i="3"/>
  <c r="X366" i="3"/>
  <c r="Q409" i="3"/>
  <c r="I110" i="3" s="1"/>
  <c r="Q532" i="3"/>
  <c r="I114" i="3"/>
  <c r="R708" i="3"/>
  <c r="J120" i="3" s="1"/>
  <c r="T898" i="3"/>
  <c r="V959" i="3"/>
  <c r="R1017" i="3"/>
  <c r="J132" i="3" s="1"/>
  <c r="R1045" i="3"/>
  <c r="X141" i="4"/>
  <c r="X208" i="4"/>
  <c r="X207" i="4" s="1"/>
  <c r="R154" i="2"/>
  <c r="J100" i="2"/>
  <c r="X244" i="2"/>
  <c r="Q275" i="2"/>
  <c r="I110" i="2"/>
  <c r="V294" i="2"/>
  <c r="V293" i="2" s="1"/>
  <c r="X189" i="3"/>
  <c r="T220" i="3"/>
  <c r="V324" i="3"/>
  <c r="Q385" i="3"/>
  <c r="I109" i="3" s="1"/>
  <c r="X532" i="3"/>
  <c r="V621" i="3"/>
  <c r="Q813" i="3"/>
  <c r="I122" i="3" s="1"/>
  <c r="R898" i="3"/>
  <c r="J126" i="3"/>
  <c r="V1040" i="3"/>
  <c r="V1038" i="3" s="1"/>
  <c r="X1054" i="3"/>
  <c r="T200" i="4"/>
  <c r="V149" i="2"/>
  <c r="R213" i="2"/>
  <c r="J101" i="2"/>
  <c r="R244" i="2"/>
  <c r="J107" i="2" s="1"/>
  <c r="R281" i="2"/>
  <c r="J111" i="2"/>
  <c r="V189" i="3"/>
  <c r="R324" i="3"/>
  <c r="J104" i="3" s="1"/>
  <c r="X409" i="3"/>
  <c r="X575" i="3"/>
  <c r="T583" i="3"/>
  <c r="X583" i="3"/>
  <c r="T588" i="3"/>
  <c r="R588" i="3"/>
  <c r="J117" i="3" s="1"/>
  <c r="X602" i="3"/>
  <c r="X841" i="3"/>
  <c r="X936" i="3"/>
  <c r="V973" i="3"/>
  <c r="T1017" i="3"/>
  <c r="R1040" i="3"/>
  <c r="R1038" i="3"/>
  <c r="J133" i="3" s="1"/>
  <c r="Q1059" i="3"/>
  <c r="I139" i="3"/>
  <c r="V141" i="4"/>
  <c r="Q170" i="4"/>
  <c r="I101" i="4" s="1"/>
  <c r="R185" i="4"/>
  <c r="J103" i="4"/>
  <c r="R208" i="4"/>
  <c r="R207" i="4" s="1"/>
  <c r="J106" i="4" s="1"/>
  <c r="T149" i="2"/>
  <c r="T148" i="2" s="1"/>
  <c r="X208" i="3"/>
  <c r="X324" i="3"/>
  <c r="Q366" i="3"/>
  <c r="Q446" i="3"/>
  <c r="I112" i="3" s="1"/>
  <c r="T575" i="3"/>
  <c r="R575" i="3"/>
  <c r="J115" i="3" s="1"/>
  <c r="R583" i="3"/>
  <c r="J116" i="3"/>
  <c r="X588" i="3"/>
  <c r="T602" i="3"/>
  <c r="R602" i="3"/>
  <c r="J118" i="3"/>
  <c r="V841" i="3"/>
  <c r="T936" i="3"/>
  <c r="T973" i="3"/>
  <c r="Q1017" i="3"/>
  <c r="I132" i="3"/>
  <c r="X1045" i="3"/>
  <c r="R1059" i="3"/>
  <c r="J139" i="3"/>
  <c r="Q141" i="4"/>
  <c r="I98" i="4" s="1"/>
  <c r="Q185" i="4"/>
  <c r="I103" i="4"/>
  <c r="T215" i="4"/>
  <c r="T214" i="4" s="1"/>
  <c r="X154" i="2"/>
  <c r="T244" i="2"/>
  <c r="V275" i="2"/>
  <c r="X284" i="2"/>
  <c r="T189" i="3"/>
  <c r="T208" i="3"/>
  <c r="X220" i="3"/>
  <c r="T319" i="3"/>
  <c r="V354" i="3"/>
  <c r="V409" i="3"/>
  <c r="R532" i="3"/>
  <c r="J114" i="3" s="1"/>
  <c r="Q621" i="3"/>
  <c r="I119" i="3"/>
  <c r="T813" i="3"/>
  <c r="T959" i="3"/>
  <c r="X1059" i="3"/>
  <c r="X170" i="4"/>
  <c r="V185" i="4"/>
  <c r="Q200" i="4"/>
  <c r="I104" i="4" s="1"/>
  <c r="Q208" i="4"/>
  <c r="Q207" i="4"/>
  <c r="I106" i="4" s="1"/>
  <c r="V215" i="4"/>
  <c r="V214" i="4"/>
  <c r="X215" i="4"/>
  <c r="X214" i="4" s="1"/>
  <c r="Q215" i="4"/>
  <c r="Q214" i="4"/>
  <c r="I108" i="4"/>
  <c r="R215" i="4"/>
  <c r="R214" i="4" s="1"/>
  <c r="J108" i="4" s="1"/>
  <c r="R363" i="3"/>
  <c r="J106" i="3" s="1"/>
  <c r="BK228" i="2"/>
  <c r="K228" i="2"/>
  <c r="K104" i="2"/>
  <c r="BK297" i="2"/>
  <c r="K297" i="2" s="1"/>
  <c r="K116" i="2" s="1"/>
  <c r="BK300" i="2"/>
  <c r="K300" i="2" s="1"/>
  <c r="K117" i="2" s="1"/>
  <c r="Q811" i="3"/>
  <c r="I121" i="3"/>
  <c r="Q273" i="2"/>
  <c r="I109" i="2" s="1"/>
  <c r="BK971" i="3"/>
  <c r="K971" i="3"/>
  <c r="K129" i="3" s="1"/>
  <c r="R225" i="2"/>
  <c r="J102" i="2"/>
  <c r="Q297" i="2"/>
  <c r="I116" i="2" s="1"/>
  <c r="Q165" i="4"/>
  <c r="I99" i="4"/>
  <c r="Q152" i="2"/>
  <c r="I99" i="2" s="1"/>
  <c r="BK225" i="2"/>
  <c r="K225" i="2"/>
  <c r="K102" i="2"/>
  <c r="Q971" i="3"/>
  <c r="I129" i="3" s="1"/>
  <c r="Q1062" i="3"/>
  <c r="I140" i="3"/>
  <c r="Q228" i="2"/>
  <c r="BK291" i="2"/>
  <c r="K291" i="2"/>
  <c r="K113" i="2"/>
  <c r="Q225" i="2"/>
  <c r="I102" i="2" s="1"/>
  <c r="R228" i="2"/>
  <c r="J104" i="2"/>
  <c r="R291" i="2"/>
  <c r="J113" i="2" s="1"/>
  <c r="BK205" i="4"/>
  <c r="K205" i="4"/>
  <c r="K105" i="4" s="1"/>
  <c r="R811" i="3"/>
  <c r="J121" i="3"/>
  <c r="R971" i="3"/>
  <c r="J129" i="3" s="1"/>
  <c r="R165" i="4"/>
  <c r="J99" i="4"/>
  <c r="Q291" i="2"/>
  <c r="I113" i="2" s="1"/>
  <c r="Q300" i="2"/>
  <c r="I117" i="2"/>
  <c r="BK1062" i="3"/>
  <c r="K1062" i="3" s="1"/>
  <c r="K140" i="3" s="1"/>
  <c r="R167" i="4"/>
  <c r="J100" i="4"/>
  <c r="Q183" i="4"/>
  <c r="I102" i="4" s="1"/>
  <c r="R183" i="4"/>
  <c r="J102" i="4"/>
  <c r="BK273" i="2"/>
  <c r="K273" i="2" s="1"/>
  <c r="K109" i="2" s="1"/>
  <c r="R300" i="2"/>
  <c r="J117" i="2" s="1"/>
  <c r="Q205" i="4"/>
  <c r="I105" i="4"/>
  <c r="R152" i="2"/>
  <c r="J99" i="2" s="1"/>
  <c r="R273" i="2"/>
  <c r="J109" i="2"/>
  <c r="Q167" i="4"/>
  <c r="I100" i="4" s="1"/>
  <c r="R205" i="4"/>
  <c r="J105" i="4"/>
  <c r="R297" i="2"/>
  <c r="J116" i="2" s="1"/>
  <c r="Q363" i="3"/>
  <c r="I106" i="3"/>
  <c r="R1062" i="3"/>
  <c r="J140" i="3" s="1"/>
  <c r="J133" i="4"/>
  <c r="F136" i="4"/>
  <c r="E85" i="4"/>
  <c r="BE357" i="3"/>
  <c r="BE897" i="3"/>
  <c r="E160" i="3"/>
  <c r="BE639" i="3"/>
  <c r="F92" i="3"/>
  <c r="BE764" i="3"/>
  <c r="BE834" i="3"/>
  <c r="K294" i="2"/>
  <c r="K115" i="2" s="1"/>
  <c r="BE305" i="3"/>
  <c r="BE332" i="3"/>
  <c r="BE820" i="3"/>
  <c r="J89" i="3"/>
  <c r="BE510" i="3"/>
  <c r="BE831" i="3"/>
  <c r="BE617" i="3"/>
  <c r="J141" i="2"/>
  <c r="E137" i="2"/>
  <c r="F144" i="2"/>
  <c r="BE211" i="2"/>
  <c r="BK258" i="2"/>
  <c r="BK156" i="2"/>
  <c r="K272" i="2"/>
  <c r="BE272" i="2"/>
  <c r="BK195" i="2"/>
  <c r="K194" i="2"/>
  <c r="BE194" i="2"/>
  <c r="BK170" i="2"/>
  <c r="BK222" i="2"/>
  <c r="K247" i="2"/>
  <c r="BE247" i="2"/>
  <c r="BK711" i="3"/>
  <c r="K344" i="3"/>
  <c r="BE344" i="3" s="1"/>
  <c r="BK584" i="3"/>
  <c r="BK583" i="3"/>
  <c r="K583" i="3" s="1"/>
  <c r="K116" i="3" s="1"/>
  <c r="BK414" i="3"/>
  <c r="BK819" i="3"/>
  <c r="K691" i="3"/>
  <c r="BE691" i="3" s="1"/>
  <c r="BK1003" i="3"/>
  <c r="K608" i="3"/>
  <c r="BE608" i="3" s="1"/>
  <c r="BK918" i="3"/>
  <c r="K910" i="3"/>
  <c r="BE910" i="3"/>
  <c r="BK576" i="3"/>
  <c r="BK635" i="3"/>
  <c r="BK483" i="3"/>
  <c r="BK787" i="3"/>
  <c r="BK1056" i="3"/>
  <c r="BK903" i="3"/>
  <c r="K964" i="3"/>
  <c r="BE964" i="3"/>
  <c r="K592" i="3"/>
  <c r="BE592" i="3" s="1"/>
  <c r="BK530" i="3"/>
  <c r="K956" i="3"/>
  <c r="BE956" i="3" s="1"/>
  <c r="K817" i="3"/>
  <c r="BE817" i="3"/>
  <c r="K591" i="3"/>
  <c r="BE591" i="3" s="1"/>
  <c r="BK931" i="3"/>
  <c r="BK404" i="3"/>
  <c r="K972" i="3"/>
  <c r="BE972" i="3" s="1"/>
  <c r="BK301" i="3"/>
  <c r="K887" i="3"/>
  <c r="BE887" i="3"/>
  <c r="K624" i="3"/>
  <c r="BE624" i="3" s="1"/>
  <c r="K861" i="3"/>
  <c r="BE861" i="3"/>
  <c r="K538" i="3"/>
  <c r="BE538" i="3" s="1"/>
  <c r="BK477" i="3"/>
  <c r="BK563" i="3"/>
  <c r="BK766" i="3"/>
  <c r="BK638" i="3"/>
  <c r="K1035" i="3"/>
  <c r="BE1035" i="3"/>
  <c r="BK846" i="3"/>
  <c r="K751" i="3"/>
  <c r="BE751" i="3"/>
  <c r="K1011" i="3"/>
  <c r="BE1011" i="3" s="1"/>
  <c r="K380" i="3"/>
  <c r="BE380" i="3"/>
  <c r="BK450" i="3"/>
  <c r="K793" i="3"/>
  <c r="BE793" i="3" s="1"/>
  <c r="BK702" i="3"/>
  <c r="K1010" i="3"/>
  <c r="BE1010" i="3" s="1"/>
  <c r="K842" i="3"/>
  <c r="BE842" i="3"/>
  <c r="K415" i="3"/>
  <c r="BE415" i="3" s="1"/>
  <c r="K330" i="3"/>
  <c r="BE330" i="3"/>
  <c r="K242" i="3"/>
  <c r="BE242" i="3" s="1"/>
  <c r="BK211" i="4"/>
  <c r="F40" i="4"/>
  <c r="BE97" i="1"/>
  <c r="BK182" i="2"/>
  <c r="K687" i="3"/>
  <c r="BE687" i="3"/>
  <c r="K925" i="3"/>
  <c r="BE925" i="3" s="1"/>
  <c r="K726" i="3"/>
  <c r="BE726" i="3"/>
  <c r="BK551" i="3"/>
  <c r="K426" i="3"/>
  <c r="BE426" i="3" s="1"/>
  <c r="BK938" i="3"/>
  <c r="BK769" i="3"/>
  <c r="K839" i="3"/>
  <c r="BE839" i="3" s="1"/>
  <c r="K531" i="3"/>
  <c r="BE531" i="3"/>
  <c r="BK892" i="3"/>
  <c r="K580" i="3"/>
  <c r="BE580" i="3"/>
  <c r="K396" i="3"/>
  <c r="BE396" i="3" s="1"/>
  <c r="K342" i="3"/>
  <c r="BE342" i="3"/>
  <c r="F41" i="2"/>
  <c r="BF95" i="1" s="1"/>
  <c r="K574" i="3"/>
  <c r="BE574" i="3"/>
  <c r="K665" i="3"/>
  <c r="BE665" i="3" s="1"/>
  <c r="BK213" i="3"/>
  <c r="BK179" i="4"/>
  <c r="F39" i="3"/>
  <c r="BD96" i="1" s="1"/>
  <c r="K295" i="2"/>
  <c r="BE295" i="2"/>
  <c r="BK269" i="2"/>
  <c r="BK205" i="2"/>
  <c r="K285" i="2"/>
  <c r="BE285" i="2"/>
  <c r="K216" i="2"/>
  <c r="BE216" i="2" s="1"/>
  <c r="K209" i="2"/>
  <c r="BE209" i="2"/>
  <c r="BK190" i="2"/>
  <c r="K554" i="3"/>
  <c r="BE554" i="3" s="1"/>
  <c r="K526" i="3"/>
  <c r="BE526" i="3"/>
  <c r="BK485" i="3"/>
  <c r="K473" i="3"/>
  <c r="BE473" i="3"/>
  <c r="BK772" i="3"/>
  <c r="K1006" i="3"/>
  <c r="BE1006" i="3" s="1"/>
  <c r="BK195" i="3"/>
  <c r="BK325" i="3"/>
  <c r="K895" i="3"/>
  <c r="BE895" i="3" s="1"/>
  <c r="K888" i="3"/>
  <c r="BE888" i="3"/>
  <c r="BK486" i="3"/>
  <c r="BK824" i="3"/>
  <c r="K801" i="3"/>
  <c r="BE801" i="3"/>
  <c r="BK826" i="3"/>
  <c r="K484" i="3"/>
  <c r="BE484" i="3"/>
  <c r="BK957" i="3"/>
  <c r="BK362" i="3"/>
  <c r="BK853" i="3"/>
  <c r="BK928" i="3"/>
  <c r="BK713" i="3"/>
  <c r="K225" i="3"/>
  <c r="BE225" i="3" s="1"/>
  <c r="K969" i="3"/>
  <c r="BE969" i="3"/>
  <c r="K780" i="3"/>
  <c r="BE780" i="3" s="1"/>
  <c r="K808" i="3"/>
  <c r="BE808" i="3"/>
  <c r="K315" i="3"/>
  <c r="BE315" i="3" s="1"/>
  <c r="K935" i="3"/>
  <c r="BE935" i="3"/>
  <c r="K685" i="3"/>
  <c r="BE685" i="3" s="1"/>
  <c r="BK770" i="3"/>
  <c r="BK840" i="3"/>
  <c r="BK837" i="3" s="1"/>
  <c r="K837" i="3" s="1"/>
  <c r="K123" i="3" s="1"/>
  <c r="K399" i="3"/>
  <c r="BE399" i="3" s="1"/>
  <c r="K349" i="3"/>
  <c r="BE349" i="3"/>
  <c r="K1023" i="3"/>
  <c r="BE1023" i="3" s="1"/>
  <c r="K1055" i="3"/>
  <c r="BE1055" i="3"/>
  <c r="K335" i="3"/>
  <c r="BE335" i="3" s="1"/>
  <c r="BK789" i="3"/>
  <c r="BK523" i="3"/>
  <c r="BK714" i="3"/>
  <c r="K232" i="3"/>
  <c r="BE232" i="3" s="1"/>
  <c r="K750" i="3"/>
  <c r="BE750" i="3"/>
  <c r="BK400" i="3"/>
  <c r="K1025" i="3"/>
  <c r="BE1025" i="3"/>
  <c r="K619" i="3"/>
  <c r="BE619" i="3" s="1"/>
  <c r="BK179" i="3"/>
  <c r="BK451" i="3"/>
  <c r="BK942" i="3"/>
  <c r="BK209" i="3"/>
  <c r="K403" i="3"/>
  <c r="BE403" i="3"/>
  <c r="BK816" i="3"/>
  <c r="BK1008" i="3"/>
  <c r="K729" i="3"/>
  <c r="BE729" i="3"/>
  <c r="BK786" i="3"/>
  <c r="BK849" i="3"/>
  <c r="K881" i="3"/>
  <c r="BE881" i="3"/>
  <c r="BK244" i="3"/>
  <c r="K245" i="3"/>
  <c r="BE245" i="3" s="1"/>
  <c r="BK812" i="3"/>
  <c r="BK811" i="3"/>
  <c r="K811" i="3" s="1"/>
  <c r="K121" i="3" s="1"/>
  <c r="BK884" i="3"/>
  <c r="BK731" i="3"/>
  <c r="F41" i="4"/>
  <c r="BF97" i="1" s="1"/>
  <c r="BK235" i="2"/>
  <c r="BK267" i="2"/>
  <c r="BK184" i="2"/>
  <c r="BK172" i="2"/>
  <c r="K296" i="2"/>
  <c r="BE296" i="2"/>
  <c r="BK308" i="3"/>
  <c r="BK318" i="3"/>
  <c r="K664" i="3"/>
  <c r="BE664" i="3"/>
  <c r="K549" i="3"/>
  <c r="BE549" i="3" s="1"/>
  <c r="BK312" i="3"/>
  <c r="K934" i="3"/>
  <c r="BE934" i="3" s="1"/>
  <c r="K724" i="3"/>
  <c r="BE724" i="3"/>
  <c r="K947" i="3"/>
  <c r="BE947" i="3" s="1"/>
  <c r="K901" i="3"/>
  <c r="BE901" i="3"/>
  <c r="K215" i="3"/>
  <c r="BE215" i="3" s="1"/>
  <c r="K570" i="3"/>
  <c r="BE570" i="3"/>
  <c r="BK514" i="3"/>
  <c r="K480" i="3"/>
  <c r="BE480" i="3" s="1"/>
  <c r="BK908" i="3"/>
  <c r="BK680" i="3"/>
  <c r="K723" i="3"/>
  <c r="BE723" i="3" s="1"/>
  <c r="BK830" i="3"/>
  <c r="BK188" i="3"/>
  <c r="K338" i="3"/>
  <c r="BE338" i="3" s="1"/>
  <c r="BK355" i="3"/>
  <c r="K706" i="3"/>
  <c r="BE706" i="3" s="1"/>
  <c r="K818" i="3"/>
  <c r="BE818" i="3"/>
  <c r="BK790" i="3"/>
  <c r="K650" i="3"/>
  <c r="BE650" i="3" s="1"/>
  <c r="K302" i="3"/>
  <c r="BE302" i="3"/>
  <c r="K641" i="3"/>
  <c r="BE641" i="3" s="1"/>
  <c r="K261" i="3"/>
  <c r="BE261" i="3"/>
  <c r="BK454" i="3"/>
  <c r="K737" i="3"/>
  <c r="BE737" i="3"/>
  <c r="K683" i="3"/>
  <c r="BE683" i="3" s="1"/>
  <c r="K727" i="3"/>
  <c r="BE727" i="3"/>
  <c r="K212" i="4"/>
  <c r="BE212" i="4" s="1"/>
  <c r="BK163" i="4"/>
  <c r="K218" i="4"/>
  <c r="BE218" i="4"/>
  <c r="BK220" i="4"/>
  <c r="BK143" i="4"/>
  <c r="K145" i="4"/>
  <c r="BE145" i="4"/>
  <c r="BK209" i="4"/>
  <c r="BK168" i="4"/>
  <c r="BK167" i="4"/>
  <c r="K167" i="4"/>
  <c r="K100" i="4" s="1"/>
  <c r="BK142" i="4"/>
  <c r="K178" i="2"/>
  <c r="BE178" i="2"/>
  <c r="BK245" i="2"/>
  <c r="BK218" i="2"/>
  <c r="K259" i="2"/>
  <c r="BE259" i="2"/>
  <c r="BK231" i="2"/>
  <c r="K202" i="2"/>
  <c r="BE202" i="2"/>
  <c r="BK560" i="3"/>
  <c r="K268" i="3"/>
  <c r="BE268" i="3" s="1"/>
  <c r="BK304" i="3"/>
  <c r="K419" i="3"/>
  <c r="BE419" i="3" s="1"/>
  <c r="BK596" i="3"/>
  <c r="K557" i="3"/>
  <c r="BE557" i="3"/>
  <c r="BK397" i="3"/>
  <c r="BK337" i="3"/>
  <c r="K581" i="3"/>
  <c r="BE581" i="3"/>
  <c r="BK955" i="3"/>
  <c r="BK752" i="3"/>
  <c r="BK712" i="3"/>
  <c r="K703" i="3"/>
  <c r="BE703" i="3" s="1"/>
  <c r="F38" i="2"/>
  <c r="BC95" i="1"/>
  <c r="K412" i="3"/>
  <c r="BE412" i="3" s="1"/>
  <c r="BK292" i="3"/>
  <c r="K699" i="3"/>
  <c r="BE699" i="3"/>
  <c r="BK214" i="3"/>
  <c r="BK674" i="3"/>
  <c r="K781" i="3"/>
  <c r="BE781" i="3"/>
  <c r="K815" i="3"/>
  <c r="BE815" i="3" s="1"/>
  <c r="K441" i="3"/>
  <c r="BE441" i="3"/>
  <c r="BK882" i="3"/>
  <c r="BK188" i="4"/>
  <c r="BK197" i="4"/>
  <c r="BK196" i="4"/>
  <c r="F40" i="3"/>
  <c r="BE96" i="1" s="1"/>
  <c r="BK232" i="2"/>
  <c r="K221" i="2"/>
  <c r="BE221" i="2"/>
  <c r="BK255" i="2"/>
  <c r="BK153" i="2"/>
  <c r="BK152" i="2"/>
  <c r="K152" i="2"/>
  <c r="K99" i="2" s="1"/>
  <c r="BK253" i="2"/>
  <c r="K874" i="3"/>
  <c r="BE874" i="3"/>
  <c r="BK206" i="3"/>
  <c r="K944" i="3"/>
  <c r="BE944" i="3"/>
  <c r="BK310" i="3"/>
  <c r="BK794" i="3"/>
  <c r="K1026" i="3"/>
  <c r="BE1026" i="3"/>
  <c r="K445" i="3"/>
  <c r="BE445" i="3" s="1"/>
  <c r="K1021" i="3"/>
  <c r="BE1021" i="3"/>
  <c r="BK940" i="3"/>
  <c r="BK1027" i="3"/>
  <c r="K985" i="3"/>
  <c r="BE985" i="3"/>
  <c r="K911" i="3"/>
  <c r="BE911" i="3" s="1"/>
  <c r="K885" i="3"/>
  <c r="BE885" i="3"/>
  <c r="K791" i="3"/>
  <c r="BE791" i="3" s="1"/>
  <c r="BK847" i="3"/>
  <c r="BK749" i="3"/>
  <c r="BK1053" i="3"/>
  <c r="BK300" i="3"/>
  <c r="K266" i="3"/>
  <c r="BE266" i="3"/>
  <c r="K1048" i="3"/>
  <c r="BE1048" i="3" s="1"/>
  <c r="BK682" i="3"/>
  <c r="K587" i="3"/>
  <c r="BE587" i="3"/>
  <c r="K761" i="3"/>
  <c r="BE761" i="3"/>
  <c r="BK387" i="3"/>
  <c r="K553" i="3"/>
  <c r="BE553" i="3" s="1"/>
  <c r="BK922" i="3"/>
  <c r="K984" i="3"/>
  <c r="BE984" i="3"/>
  <c r="BK649" i="3"/>
  <c r="K556" i="3"/>
  <c r="BE556" i="3"/>
  <c r="K893" i="3"/>
  <c r="BE893" i="3" s="1"/>
  <c r="K963" i="3"/>
  <c r="BE963" i="3"/>
  <c r="BK763" i="3"/>
  <c r="BK886" i="3"/>
  <c r="BK987" i="3"/>
  <c r="BK902" i="3"/>
  <c r="K951" i="3"/>
  <c r="BE951" i="3" s="1"/>
  <c r="K606" i="3"/>
  <c r="BE606" i="3"/>
  <c r="K954" i="3"/>
  <c r="BE954" i="3" s="1"/>
  <c r="BK932" i="3"/>
  <c r="K191" i="3"/>
  <c r="BE191" i="3"/>
  <c r="BK829" i="3"/>
  <c r="K173" i="4"/>
  <c r="BE173" i="4"/>
  <c r="K153" i="4"/>
  <c r="BE153" i="4" s="1"/>
  <c r="BK191" i="4"/>
  <c r="BK152" i="4"/>
  <c r="BK160" i="4"/>
  <c r="K147" i="4"/>
  <c r="BE147" i="4" s="1"/>
  <c r="BK159" i="4"/>
  <c r="K198" i="4"/>
  <c r="BE198" i="4" s="1"/>
  <c r="K217" i="4"/>
  <c r="BE217" i="4"/>
  <c r="K203" i="2"/>
  <c r="BE203" i="2" s="1"/>
  <c r="BK196" i="2"/>
  <c r="K214" i="2"/>
  <c r="BE214" i="2"/>
  <c r="K229" i="2"/>
  <c r="BE229" i="2" s="1"/>
  <c r="K241" i="2"/>
  <c r="BE241" i="2"/>
  <c r="BK204" i="2"/>
  <c r="K265" i="2"/>
  <c r="BE265" i="2"/>
  <c r="K238" i="2"/>
  <c r="BE238" i="2" s="1"/>
  <c r="BK539" i="3"/>
  <c r="BK767" i="3"/>
  <c r="BK1041" i="3"/>
  <c r="K410" i="3"/>
  <c r="BE410" i="3" s="1"/>
  <c r="BK257" i="2"/>
  <c r="BK392" i="3"/>
  <c r="K804" i="3"/>
  <c r="BE804" i="3" s="1"/>
  <c r="BK681" i="3"/>
  <c r="BK1058" i="3"/>
  <c r="BK552" i="3"/>
  <c r="BK567" i="3"/>
  <c r="K281" i="3"/>
  <c r="BE281" i="3" s="1"/>
  <c r="BK528" i="3"/>
  <c r="K927" i="3"/>
  <c r="BE927" i="3"/>
  <c r="K658" i="3"/>
  <c r="BE658" i="3"/>
  <c r="K697" i="3"/>
  <c r="BE697" i="3"/>
  <c r="K202" i="3"/>
  <c r="BE202" i="3"/>
  <c r="BK476" i="3"/>
  <c r="K643" i="3"/>
  <c r="BE643" i="3"/>
  <c r="BK262" i="3"/>
  <c r="K735" i="3"/>
  <c r="BE735" i="3"/>
  <c r="K755" i="3"/>
  <c r="BE755" i="3"/>
  <c r="BK544" i="3"/>
  <c r="BK1050" i="3"/>
  <c r="K398" i="3"/>
  <c r="BE398" i="3"/>
  <c r="BK615" i="3"/>
  <c r="K878" i="3"/>
  <c r="BE878" i="3"/>
  <c r="K533" i="3"/>
  <c r="BE533" i="3" s="1"/>
  <c r="K479" i="3"/>
  <c r="BE479" i="3"/>
  <c r="K704" i="3"/>
  <c r="BE704" i="3" s="1"/>
  <c r="BK776" i="3"/>
  <c r="BK437" i="3"/>
  <c r="BK521" i="3"/>
  <c r="BK802" i="3"/>
  <c r="BK573" i="3"/>
  <c r="BK977" i="3"/>
  <c r="BK833" i="3"/>
  <c r="K779" i="3"/>
  <c r="BE779" i="3"/>
  <c r="K836" i="3"/>
  <c r="BE836" i="3"/>
  <c r="K38" i="2"/>
  <c r="AY95" i="1"/>
  <c r="F40" i="2"/>
  <c r="BE95" i="1"/>
  <c r="K168" i="2"/>
  <c r="BE168" i="2"/>
  <c r="K208" i="2"/>
  <c r="BE208" i="2"/>
  <c r="BK249" i="2"/>
  <c r="K298" i="2"/>
  <c r="BE298" i="2"/>
  <c r="BK863" i="3"/>
  <c r="K652" i="3"/>
  <c r="BE652" i="3"/>
  <c r="BK440" i="3"/>
  <c r="BK671" i="3"/>
  <c r="K827" i="3"/>
  <c r="BE827" i="3"/>
  <c r="BK525" i="3"/>
  <c r="K190" i="3"/>
  <c r="BE190" i="3" s="1"/>
  <c r="K383" i="3"/>
  <c r="BE383" i="3"/>
  <c r="K864" i="3"/>
  <c r="BE864" i="3" s="1"/>
  <c r="K389" i="3"/>
  <c r="BE389" i="3"/>
  <c r="BK347" i="3"/>
  <c r="K276" i="3"/>
  <c r="BE276" i="3"/>
  <c r="BK278" i="3"/>
  <c r="BK184" i="3"/>
  <c r="BK240" i="3"/>
  <c r="BK709" i="3"/>
  <c r="K1043" i="3"/>
  <c r="BE1043" i="3"/>
  <c r="K916" i="3"/>
  <c r="BE916" i="3"/>
  <c r="BK177" i="3"/>
  <c r="BK806" i="3"/>
  <c r="BK490" i="3"/>
  <c r="BK382" i="3"/>
  <c r="BK343" i="3"/>
  <c r="K243" i="3"/>
  <c r="BE243" i="3" s="1"/>
  <c r="K430" i="3"/>
  <c r="BE430" i="3"/>
  <c r="BK651" i="3"/>
  <c r="BK1049" i="3"/>
  <c r="K550" i="3"/>
  <c r="BE550" i="3"/>
  <c r="K1063" i="3"/>
  <c r="BE1063" i="3" s="1"/>
  <c r="K694" i="3"/>
  <c r="BE694" i="3"/>
  <c r="K316" i="3"/>
  <c r="BE316" i="3" s="1"/>
  <c r="BK746" i="3"/>
  <c r="K637" i="3"/>
  <c r="BE637" i="3"/>
  <c r="K809" i="3"/>
  <c r="BE809" i="3"/>
  <c r="BK562" i="3"/>
  <c r="K626" i="3"/>
  <c r="BE626" i="3" s="1"/>
  <c r="K1051" i="3"/>
  <c r="BE1051" i="3"/>
  <c r="K810" i="3"/>
  <c r="BE810" i="3" s="1"/>
  <c r="BK390" i="3"/>
  <c r="K589" i="3"/>
  <c r="BE589" i="3"/>
  <c r="BK529" i="3"/>
  <c r="BK640" i="3"/>
  <c r="BK566" i="3"/>
  <c r="K904" i="3"/>
  <c r="BE904" i="3" s="1"/>
  <c r="K428" i="3"/>
  <c r="BE428" i="3"/>
  <c r="BK597" i="3"/>
  <c r="K361" i="3"/>
  <c r="BE361" i="3"/>
  <c r="K431" i="3"/>
  <c r="BE431" i="3"/>
  <c r="BK865" i="3"/>
  <c r="K527" i="3"/>
  <c r="BE527" i="3"/>
  <c r="BK627" i="3"/>
  <c r="BK775" i="3"/>
  <c r="K461" i="3"/>
  <c r="BE461" i="3"/>
  <c r="K144" i="4"/>
  <c r="BE144" i="4" s="1"/>
  <c r="BK174" i="4"/>
  <c r="K149" i="4"/>
  <c r="BE149" i="4"/>
  <c r="BK195" i="4"/>
  <c r="BK155" i="4"/>
  <c r="K206" i="4"/>
  <c r="BE206" i="4"/>
  <c r="BK166" i="4"/>
  <c r="BK165" i="4"/>
  <c r="K165" i="4"/>
  <c r="K99" i="4"/>
  <c r="BK172" i="4"/>
  <c r="BK150" i="2"/>
  <c r="BK149" i="2"/>
  <c r="K149" i="2"/>
  <c r="K98" i="2" s="1"/>
  <c r="BK240" i="2"/>
  <c r="K200" i="2"/>
  <c r="BE200" i="2"/>
  <c r="BK155" i="2"/>
  <c r="K206" i="2"/>
  <c r="BE206" i="2"/>
  <c r="K242" i="2"/>
  <c r="BE242" i="2" s="1"/>
  <c r="K212" i="2"/>
  <c r="BE212" i="2"/>
  <c r="K391" i="3"/>
  <c r="BE391" i="3" s="1"/>
  <c r="K855" i="3"/>
  <c r="BE855" i="3"/>
  <c r="K599" i="3"/>
  <c r="BE599" i="3" s="1"/>
  <c r="BK909" i="3"/>
  <c r="K684" i="3"/>
  <c r="BE684" i="3"/>
  <c r="K732" i="3"/>
  <c r="BE732" i="3"/>
  <c r="K519" i="3"/>
  <c r="BE519" i="3"/>
  <c r="K204" i="3"/>
  <c r="BE204" i="3"/>
  <c r="K945" i="3"/>
  <c r="BE945" i="3"/>
  <c r="K255" i="3"/>
  <c r="BE255" i="3"/>
  <c r="BK757" i="3"/>
  <c r="K277" i="2"/>
  <c r="BE277" i="2" s="1"/>
  <c r="BK234" i="2"/>
  <c r="BK162" i="2"/>
  <c r="K274" i="2"/>
  <c r="BE274" i="2" s="1"/>
  <c r="BK279" i="2"/>
  <c r="BK275" i="2"/>
  <c r="K275" i="2"/>
  <c r="K110" i="2" s="1"/>
  <c r="K276" i="2"/>
  <c r="BE276" i="2"/>
  <c r="K283" i="2"/>
  <c r="BE283" i="2" s="1"/>
  <c r="K296" i="3"/>
  <c r="BE296" i="3"/>
  <c r="BK778" i="3"/>
  <c r="K868" i="3"/>
  <c r="BE868" i="3"/>
  <c r="BK1020" i="3"/>
  <c r="K960" i="3"/>
  <c r="BE960" i="3" s="1"/>
  <c r="K774" i="3"/>
  <c r="BE774" i="3"/>
  <c r="BK367" i="3"/>
  <c r="BK666" i="3"/>
  <c r="K569" i="3"/>
  <c r="BE569" i="3"/>
  <c r="K545" i="3"/>
  <c r="BE545" i="3" s="1"/>
  <c r="K949" i="3"/>
  <c r="BE949" i="3"/>
  <c r="K341" i="3"/>
  <c r="BE341" i="3" s="1"/>
  <c r="K378" i="3"/>
  <c r="BE378" i="3"/>
  <c r="BK427" i="3"/>
  <c r="K894" i="3"/>
  <c r="BE894" i="3" s="1"/>
  <c r="BK919" i="3"/>
  <c r="BK1047" i="3"/>
  <c r="K616" i="3"/>
  <c r="BE616" i="3"/>
  <c r="BK625" i="3"/>
  <c r="BK463" i="3"/>
  <c r="K782" i="3"/>
  <c r="BE782" i="3"/>
  <c r="BK284" i="3"/>
  <c r="BK174" i="3"/>
  <c r="BK498" i="3"/>
  <c r="K459" i="3"/>
  <c r="BE459" i="3"/>
  <c r="K542" i="3"/>
  <c r="BE542" i="3" s="1"/>
  <c r="K785" i="3"/>
  <c r="BE785" i="3"/>
  <c r="K740" i="3"/>
  <c r="BE740" i="3" s="1"/>
  <c r="K862" i="3"/>
  <c r="BE862" i="3"/>
  <c r="BK288" i="3"/>
  <c r="BK286" i="3"/>
  <c r="K912" i="3"/>
  <c r="BE912" i="3"/>
  <c r="K571" i="3"/>
  <c r="BE571" i="3" s="1"/>
  <c r="BK1012" i="3"/>
  <c r="K907" i="3"/>
  <c r="BE907" i="3"/>
  <c r="BK348" i="3"/>
  <c r="BK601" i="3"/>
  <c r="K630" i="3"/>
  <c r="BE630" i="3"/>
  <c r="K270" i="3"/>
  <c r="BE270" i="3" s="1"/>
  <c r="BK877" i="3"/>
  <c r="K939" i="3"/>
  <c r="BE939" i="3" s="1"/>
  <c r="BK962" i="3"/>
  <c r="K933" i="3"/>
  <c r="BE933" i="3"/>
  <c r="K689" i="3"/>
  <c r="BE689" i="3" s="1"/>
  <c r="K1060" i="3"/>
  <c r="BE1060" i="3"/>
  <c r="BK896" i="3"/>
  <c r="K448" i="3"/>
  <c r="BE448" i="3"/>
  <c r="K610" i="3"/>
  <c r="BE610" i="3" s="1"/>
  <c r="BK1042" i="3"/>
  <c r="K889" i="3"/>
  <c r="BE889" i="3"/>
  <c r="K535" i="3"/>
  <c r="BE535" i="3" s="1"/>
  <c r="BK364" i="3"/>
  <c r="BK363" i="3"/>
  <c r="K363" i="3" s="1"/>
  <c r="K106" i="3" s="1"/>
  <c r="K835" i="3"/>
  <c r="BE835" i="3"/>
  <c r="K966" i="3"/>
  <c r="BE966" i="3"/>
  <c r="BK388" i="3"/>
  <c r="BK762" i="3"/>
  <c r="BK844" i="3"/>
  <c r="K373" i="3"/>
  <c r="BE373" i="3"/>
  <c r="BK184" i="4"/>
  <c r="BK183" i="4" s="1"/>
  <c r="K183" i="4" s="1"/>
  <c r="K102" i="4" s="1"/>
  <c r="K213" i="4"/>
  <c r="BE213" i="4" s="1"/>
  <c r="BK186" i="4"/>
  <c r="K177" i="4"/>
  <c r="BE177" i="4"/>
  <c r="K171" i="4"/>
  <c r="BE171" i="4" s="1"/>
  <c r="BK221" i="4"/>
  <c r="K161" i="4"/>
  <c r="BE161" i="4" s="1"/>
  <c r="BK194" i="4"/>
  <c r="BK193" i="4"/>
  <c r="BK178" i="4"/>
  <c r="K204" i="4"/>
  <c r="BE204" i="4" s="1"/>
  <c r="BK199" i="4"/>
  <c r="F41" i="3"/>
  <c r="BF96" i="1" s="1"/>
  <c r="K263" i="2"/>
  <c r="BE263" i="2"/>
  <c r="BK224" i="3"/>
  <c r="BK821" i="3"/>
  <c r="K186" i="3"/>
  <c r="BE186" i="3"/>
  <c r="BK275" i="3"/>
  <c r="K294" i="3"/>
  <c r="BE294" i="3" s="1"/>
  <c r="K692" i="3"/>
  <c r="BE692" i="3"/>
  <c r="BK516" i="3"/>
  <c r="K924" i="3"/>
  <c r="BE924" i="3"/>
  <c r="BK249" i="3"/>
  <c r="K937" i="3"/>
  <c r="BE937" i="3"/>
  <c r="K423" i="3"/>
  <c r="BE423" i="3"/>
  <c r="K474" i="3"/>
  <c r="BE474" i="3"/>
  <c r="K555" i="3"/>
  <c r="BE555" i="3"/>
  <c r="K546" i="3"/>
  <c r="BE546" i="3"/>
  <c r="BK230" i="3"/>
  <c r="K356" i="3"/>
  <c r="BE356" i="3" s="1"/>
  <c r="K251" i="3"/>
  <c r="BE251" i="3"/>
  <c r="K408" i="3"/>
  <c r="BE408" i="3" s="1"/>
  <c r="BK646" i="3"/>
  <c r="K913" i="3"/>
  <c r="BE913" i="3"/>
  <c r="K980" i="3"/>
  <c r="BE980" i="3"/>
  <c r="BK384" i="3"/>
  <c r="BK360" i="3"/>
  <c r="BK669" i="3"/>
  <c r="BK800" i="3"/>
  <c r="K512" i="3"/>
  <c r="BE512" i="3"/>
  <c r="BK859" i="3"/>
  <c r="BK228" i="3"/>
  <c r="K439" i="3"/>
  <c r="BE439" i="3"/>
  <c r="BK807" i="3"/>
  <c r="BK982" i="3"/>
  <c r="BK891" i="3"/>
  <c r="K1001" i="3"/>
  <c r="BE1001" i="3" s="1"/>
  <c r="BK930" i="3"/>
  <c r="BK707" i="3"/>
  <c r="K920" i="3"/>
  <c r="BE920" i="3" s="1"/>
  <c r="K1015" i="3"/>
  <c r="BE1015" i="3"/>
  <c r="BK905" i="3"/>
  <c r="BK298" i="3"/>
  <c r="K754" i="3"/>
  <c r="BE754" i="3"/>
  <c r="BK710" i="3"/>
  <c r="K614" i="3"/>
  <c r="BE614" i="3" s="1"/>
  <c r="BK636" i="3"/>
  <c r="K618" i="3"/>
  <c r="BE618" i="3" s="1"/>
  <c r="K906" i="3"/>
  <c r="BE906" i="3"/>
  <c r="K796" i="3"/>
  <c r="BE796" i="3" s="1"/>
  <c r="K233" i="3"/>
  <c r="BE233" i="3"/>
  <c r="K38" i="4"/>
  <c r="AY97" i="1" s="1"/>
  <c r="BK271" i="2"/>
  <c r="K226" i="2"/>
  <c r="BE226" i="2"/>
  <c r="K292" i="2"/>
  <c r="BE292" i="2" s="1"/>
  <c r="K282" i="2"/>
  <c r="BE282" i="2"/>
  <c r="K256" i="2"/>
  <c r="BE256" i="2" s="1"/>
  <c r="BK215" i="2"/>
  <c r="K287" i="2"/>
  <c r="BE287" i="2" s="1"/>
  <c r="BK561" i="3"/>
  <c r="BK323" i="3"/>
  <c r="BK319" i="3"/>
  <c r="K319" i="3" s="1"/>
  <c r="K103" i="3" s="1"/>
  <c r="K238" i="3"/>
  <c r="BE238" i="3"/>
  <c r="BK548" i="3"/>
  <c r="BK620" i="3"/>
  <c r="BK948" i="3"/>
  <c r="BK223" i="3"/>
  <c r="BK541" i="3"/>
  <c r="BK217" i="3"/>
  <c r="BK997" i="3"/>
  <c r="BK771" i="3"/>
  <c r="BK339" i="3"/>
  <c r="K417" i="3"/>
  <c r="BE417" i="3"/>
  <c r="K271" i="3"/>
  <c r="BE271" i="3" s="1"/>
  <c r="BK628" i="3"/>
  <c r="BK303" i="3"/>
  <c r="K705" i="3"/>
  <c r="BE705" i="3" s="1"/>
  <c r="K814" i="3"/>
  <c r="BE814" i="3"/>
  <c r="BK394" i="3"/>
  <c r="BK273" i="3"/>
  <c r="BK788" i="3"/>
  <c r="BK970" i="3"/>
  <c r="K798" i="3"/>
  <c r="BE798" i="3" s="1"/>
  <c r="K200" i="3"/>
  <c r="BE200" i="3"/>
  <c r="K695" i="3"/>
  <c r="BE695" i="3" s="1"/>
  <c r="K227" i="3"/>
  <c r="BE227" i="3"/>
  <c r="K1046" i="3"/>
  <c r="BE1046" i="3" s="1"/>
  <c r="BK280" i="3"/>
  <c r="K320" i="3"/>
  <c r="BE320" i="3"/>
  <c r="BK568" i="3"/>
  <c r="K1024" i="3"/>
  <c r="BE1024" i="3"/>
  <c r="K917" i="3"/>
  <c r="BE917" i="3" s="1"/>
  <c r="BK805" i="3"/>
  <c r="K1057" i="3"/>
  <c r="BE1057" i="3"/>
  <c r="K1019" i="3"/>
  <c r="BE1019" i="3" s="1"/>
  <c r="BK728" i="3"/>
  <c r="K799" i="3"/>
  <c r="BE799" i="3" s="1"/>
  <c r="K915" i="3"/>
  <c r="BE915" i="3"/>
  <c r="K322" i="3"/>
  <c r="BE322" i="3" s="1"/>
  <c r="K1022" i="3"/>
  <c r="BE1022" i="3"/>
  <c r="BK175" i="3"/>
  <c r="K247" i="3"/>
  <c r="BE247" i="3" s="1"/>
  <c r="BK783" i="3"/>
  <c r="K656" i="3"/>
  <c r="BE656" i="3" s="1"/>
  <c r="K358" i="3"/>
  <c r="BE358" i="3"/>
  <c r="K287" i="3"/>
  <c r="BE287" i="3" s="1"/>
  <c r="BK828" i="3"/>
  <c r="K822" i="3"/>
  <c r="BE822" i="3"/>
  <c r="K1061" i="3"/>
  <c r="BE1061" i="3" s="1"/>
  <c r="BK594" i="3"/>
  <c r="BK433" i="3"/>
  <c r="BK219" i="3"/>
  <c r="BK180" i="3"/>
  <c r="K405" i="3"/>
  <c r="BE405" i="3"/>
  <c r="K449" i="3"/>
  <c r="BE449" i="3" s="1"/>
  <c r="F39" i="4"/>
  <c r="BD97" i="1"/>
  <c r="K192" i="2"/>
  <c r="BE192" i="2" s="1"/>
  <c r="K186" i="2"/>
  <c r="BE186" i="2"/>
  <c r="K198" i="2"/>
  <c r="BE198" i="2" s="1"/>
  <c r="K224" i="2"/>
  <c r="BE224" i="2"/>
  <c r="K270" i="2"/>
  <c r="BE270" i="2" s="1"/>
  <c r="BK193" i="2"/>
  <c r="BK261" i="2"/>
  <c r="BK268" i="2"/>
  <c r="BK747" i="3"/>
  <c r="BK1052" i="3"/>
  <c r="BK547" i="3"/>
  <c r="BK738" i="3"/>
  <c r="K759" i="3"/>
  <c r="BE759" i="3"/>
  <c r="BK648" i="3"/>
  <c r="K876" i="3"/>
  <c r="BE876" i="3" s="1"/>
  <c r="K488" i="3"/>
  <c r="BE488" i="3"/>
  <c r="BK475" i="3"/>
  <c r="K645" i="3"/>
  <c r="BE645" i="3"/>
  <c r="K629" i="3"/>
  <c r="BE629" i="3" s="1"/>
  <c r="K677" i="3"/>
  <c r="BE677" i="3"/>
  <c r="K598" i="3"/>
  <c r="BE598" i="3" s="1"/>
  <c r="BK660" i="3"/>
  <c r="BK504" i="3"/>
  <c r="BK482" i="3"/>
  <c r="BK851" i="3"/>
  <c r="K585" i="3"/>
  <c r="BE585" i="3"/>
  <c r="BK372" i="3"/>
  <c r="K701" i="3"/>
  <c r="BE701" i="3" s="1"/>
  <c r="BK758" i="3"/>
  <c r="BK559" i="3"/>
  <c r="K760" i="3"/>
  <c r="BE760" i="3" s="1"/>
  <c r="K1014" i="3"/>
  <c r="BE1014" i="3"/>
  <c r="BK899" i="3"/>
  <c r="BK582" i="3"/>
  <c r="K623" i="3"/>
  <c r="BE623" i="3"/>
  <c r="BK443" i="3"/>
  <c r="BK792" i="3"/>
  <c r="K717" i="3"/>
  <c r="BE717" i="3"/>
  <c r="BK1036" i="3"/>
  <c r="K334" i="3"/>
  <c r="BE334" i="3"/>
  <c r="K272" i="3"/>
  <c r="BE272" i="3" s="1"/>
  <c r="K612" i="3"/>
  <c r="BE612" i="3"/>
  <c r="BK422" i="3"/>
  <c r="BK803" i="3"/>
  <c r="K290" i="3"/>
  <c r="BE290" i="3"/>
  <c r="BK748" i="3"/>
  <c r="F39" i="2"/>
  <c r="BD95" i="1" s="1"/>
  <c r="BK202" i="4"/>
  <c r="BK151" i="4"/>
  <c r="F38" i="3"/>
  <c r="BC96" i="1" s="1"/>
  <c r="K151" i="2"/>
  <c r="BE151" i="2"/>
  <c r="K251" i="2"/>
  <c r="BE251" i="2" s="1"/>
  <c r="K278" i="2"/>
  <c r="BE278" i="2"/>
  <c r="BK166" i="2"/>
  <c r="BK243" i="2"/>
  <c r="K158" i="2"/>
  <c r="BE158" i="2"/>
  <c r="BK676" i="3"/>
  <c r="K173" i="3"/>
  <c r="BE173" i="3"/>
  <c r="K900" i="3"/>
  <c r="BE900" i="3" s="1"/>
  <c r="BK659" i="3"/>
  <c r="K914" i="3"/>
  <c r="BE914" i="3"/>
  <c r="K678" i="3"/>
  <c r="BE678" i="3" s="1"/>
  <c r="BK765" i="3"/>
  <c r="BK667" i="3"/>
  <c r="K879" i="3"/>
  <c r="BE879" i="3" s="1"/>
  <c r="BK773" i="3"/>
  <c r="BK331" i="3"/>
  <c r="K471" i="3"/>
  <c r="BE471" i="3" s="1"/>
  <c r="K866" i="3"/>
  <c r="BE866" i="3"/>
  <c r="BK795" i="3"/>
  <c r="K978" i="3"/>
  <c r="BE978" i="3"/>
  <c r="K1016" i="3"/>
  <c r="BE1016" i="3" s="1"/>
  <c r="BK317" i="3"/>
  <c r="K536" i="3"/>
  <c r="BE536" i="3"/>
  <c r="K543" i="3"/>
  <c r="BE543" i="3" s="1"/>
  <c r="K622" i="3"/>
  <c r="BE622" i="3"/>
  <c r="K756" i="3"/>
  <c r="BE756" i="3" s="1"/>
  <c r="K402" i="3"/>
  <c r="BE402" i="3"/>
  <c r="BK1004" i="3"/>
  <c r="BK314" i="3"/>
  <c r="K974" i="3"/>
  <c r="BE974" i="3"/>
  <c r="BK943" i="3"/>
  <c r="K838" i="3"/>
  <c r="BE838" i="3"/>
  <c r="BK604" i="3"/>
  <c r="K600" i="3"/>
  <c r="BE600" i="3" s="1"/>
  <c r="BK283" i="3"/>
  <c r="BK537" i="3"/>
  <c r="K274" i="3"/>
  <c r="BE274" i="3" s="1"/>
  <c r="K718" i="3"/>
  <c r="BE718" i="3"/>
  <c r="BK975" i="3"/>
  <c r="K952" i="3"/>
  <c r="BE952" i="3"/>
  <c r="BK958" i="3"/>
  <c r="K586" i="3"/>
  <c r="BE586" i="3" s="1"/>
  <c r="K657" i="3"/>
  <c r="BE657" i="3"/>
  <c r="K642" i="3"/>
  <c r="BE642" i="3" s="1"/>
  <c r="K923" i="3"/>
  <c r="BE923" i="3"/>
  <c r="BK469" i="3"/>
  <c r="BK201" i="4"/>
  <c r="BK216" i="4"/>
  <c r="F38" i="4"/>
  <c r="BC97" i="1" s="1"/>
  <c r="K219" i="2"/>
  <c r="BE219" i="2"/>
  <c r="K280" i="2"/>
  <c r="BE280" i="2" s="1"/>
  <c r="K174" i="2"/>
  <c r="BE174" i="2"/>
  <c r="BK189" i="2"/>
  <c r="K301" i="2"/>
  <c r="BE301" i="2" s="1"/>
  <c r="BK237" i="2"/>
  <c r="K223" i="2"/>
  <c r="BE223" i="2" s="1"/>
  <c r="BK950" i="3"/>
  <c r="K401" i="3"/>
  <c r="BE401" i="3"/>
  <c r="BK307" i="3"/>
  <c r="K370" i="3"/>
  <c r="BE370" i="3"/>
  <c r="K988" i="3"/>
  <c r="BE988" i="3" s="1"/>
  <c r="BK393" i="3"/>
  <c r="BK467" i="3"/>
  <c r="K742" i="3"/>
  <c r="BE742" i="3" s="1"/>
  <c r="BK564" i="3"/>
  <c r="K662" i="3"/>
  <c r="BE662" i="3"/>
  <c r="BK269" i="3"/>
  <c r="K1037" i="3"/>
  <c r="BE1037" i="3"/>
  <c r="BK265" i="3"/>
  <c r="K197" i="3"/>
  <c r="BE197" i="3" s="1"/>
  <c r="BK198" i="3"/>
  <c r="BK941" i="3"/>
  <c r="BK577" i="3"/>
  <c r="BK517" i="3"/>
  <c r="K406" i="3"/>
  <c r="BE406" i="3"/>
  <c r="K321" i="3"/>
  <c r="BE321" i="3" s="1"/>
  <c r="BK327" i="3"/>
  <c r="K420" i="3"/>
  <c r="BE420" i="3" s="1"/>
  <c r="K883" i="3"/>
  <c r="BE883" i="3"/>
  <c r="BK722" i="3"/>
  <c r="BK572" i="3"/>
  <c r="K253" i="3"/>
  <c r="BE253" i="3"/>
  <c r="BK452" i="3"/>
  <c r="K679" i="3"/>
  <c r="BE679" i="3" s="1"/>
  <c r="K832" i="3"/>
  <c r="BE832" i="3"/>
  <c r="BK753" i="3"/>
  <c r="K967" i="3"/>
  <c r="BE967" i="3"/>
  <c r="BK447" i="3"/>
  <c r="K673" i="3"/>
  <c r="BE673" i="3" s="1"/>
  <c r="K579" i="3"/>
  <c r="BE579" i="3"/>
  <c r="K263" i="3"/>
  <c r="BE263" i="3" s="1"/>
  <c r="K345" i="3"/>
  <c r="BE345" i="3"/>
  <c r="K715" i="3"/>
  <c r="BE715" i="3" s="1"/>
  <c r="K593" i="3"/>
  <c r="BE593" i="3"/>
  <c r="BK524" i="3"/>
  <c r="BK306" i="3"/>
  <c r="K311" i="3"/>
  <c r="BE311" i="3"/>
  <c r="K386" i="3"/>
  <c r="BE386" i="3" s="1"/>
  <c r="K603" i="3"/>
  <c r="BE603" i="3"/>
  <c r="K424" i="3"/>
  <c r="BE424" i="3" s="1"/>
  <c r="K487" i="3"/>
  <c r="BE487" i="3"/>
  <c r="BK221" i="3"/>
  <c r="K921" i="3"/>
  <c r="BE921" i="3" s="1"/>
  <c r="BK309" i="3"/>
  <c r="BK246" i="3"/>
  <c r="BK953" i="3"/>
  <c r="K1013" i="3"/>
  <c r="BE1013" i="3"/>
  <c r="BK686" i="3"/>
  <c r="K353" i="3"/>
  <c r="BE353" i="3"/>
  <c r="BK157" i="4"/>
  <c r="K190" i="4"/>
  <c r="BE190" i="4" s="1"/>
  <c r="K162" i="4"/>
  <c r="BE162" i="4"/>
  <c r="K38" i="3"/>
  <c r="AY96" i="1" s="1"/>
  <c r="T140" i="4" l="1"/>
  <c r="T139" i="4" s="1"/>
  <c r="AW97" i="1" s="1"/>
  <c r="Q293" i="2"/>
  <c r="R1044" i="3"/>
  <c r="J136" i="3"/>
  <c r="X148" i="2"/>
  <c r="V140" i="4"/>
  <c r="V139" i="4" s="1"/>
  <c r="X140" i="4"/>
  <c r="X139" i="4"/>
  <c r="R140" i="4"/>
  <c r="J97" i="4" s="1"/>
  <c r="R171" i="3"/>
  <c r="T147" i="2"/>
  <c r="AW95" i="1"/>
  <c r="Q171" i="3"/>
  <c r="X1044" i="3"/>
  <c r="T365" i="3"/>
  <c r="V171" i="3"/>
  <c r="R293" i="2"/>
  <c r="J114" i="2"/>
  <c r="T171" i="3"/>
  <c r="X365" i="3"/>
  <c r="V365" i="3"/>
  <c r="Q1044" i="3"/>
  <c r="I136" i="3"/>
  <c r="X171" i="3"/>
  <c r="R365" i="3"/>
  <c r="J107" i="3" s="1"/>
  <c r="X227" i="2"/>
  <c r="V1044" i="3"/>
  <c r="BK293" i="2"/>
  <c r="Q227" i="2"/>
  <c r="I103" i="2"/>
  <c r="V148" i="2"/>
  <c r="V147" i="2" s="1"/>
  <c r="Q365" i="3"/>
  <c r="I107" i="3"/>
  <c r="J108" i="3"/>
  <c r="I135" i="3"/>
  <c r="I115" i="2"/>
  <c r="J135" i="3"/>
  <c r="I108" i="3"/>
  <c r="R148" i="2"/>
  <c r="J97" i="2"/>
  <c r="R227" i="2"/>
  <c r="J103" i="2"/>
  <c r="J98" i="4"/>
  <c r="J137" i="3"/>
  <c r="Q140" i="4"/>
  <c r="Q139" i="4"/>
  <c r="I96" i="4" s="1"/>
  <c r="K31" i="4" s="1"/>
  <c r="AS97" i="1" s="1"/>
  <c r="I107" i="4"/>
  <c r="I109" i="4"/>
  <c r="J107" i="4"/>
  <c r="J109" i="4"/>
  <c r="J115" i="2"/>
  <c r="Q148" i="2"/>
  <c r="I97" i="2"/>
  <c r="I104" i="2"/>
  <c r="I102" i="3"/>
  <c r="I137" i="3"/>
  <c r="J102" i="3"/>
  <c r="BK575" i="3"/>
  <c r="K575" i="3"/>
  <c r="K115" i="3" s="1"/>
  <c r="BK588" i="3"/>
  <c r="K588" i="3"/>
  <c r="K117" i="3"/>
  <c r="BK324" i="3"/>
  <c r="K324" i="3"/>
  <c r="K104" i="3"/>
  <c r="BK154" i="2"/>
  <c r="K154" i="2" s="1"/>
  <c r="K100" i="2" s="1"/>
  <c r="BK244" i="2"/>
  <c r="K244" i="2"/>
  <c r="K107" i="2" s="1"/>
  <c r="BK354" i="3"/>
  <c r="K354" i="3"/>
  <c r="K105" i="3"/>
  <c r="BK936" i="3"/>
  <c r="K936" i="3"/>
  <c r="K127" i="3"/>
  <c r="BK230" i="2"/>
  <c r="K230" i="2" s="1"/>
  <c r="K105" i="2" s="1"/>
  <c r="BK208" i="3"/>
  <c r="K208" i="3"/>
  <c r="K100" i="3" s="1"/>
  <c r="BK489" i="3"/>
  <c r="K489" i="3"/>
  <c r="K113" i="3"/>
  <c r="BK959" i="3"/>
  <c r="K959" i="3"/>
  <c r="K128" i="3"/>
  <c r="BK213" i="2"/>
  <c r="K213" i="2" s="1"/>
  <c r="K101" i="2" s="1"/>
  <c r="BK409" i="3"/>
  <c r="K409" i="3"/>
  <c r="K110" i="3" s="1"/>
  <c r="BK708" i="3"/>
  <c r="K708" i="3"/>
  <c r="K120" i="3"/>
  <c r="BK973" i="3"/>
  <c r="K973" i="3"/>
  <c r="K130" i="3"/>
  <c r="BK1040" i="3"/>
  <c r="K1040" i="3" s="1"/>
  <c r="K135" i="3" s="1"/>
  <c r="BK385" i="3"/>
  <c r="K385" i="3"/>
  <c r="K109" i="3" s="1"/>
  <c r="BK1054" i="3"/>
  <c r="K1054" i="3"/>
  <c r="K138" i="3"/>
  <c r="BK266" i="2"/>
  <c r="K266" i="2"/>
  <c r="K108" i="2"/>
  <c r="BK237" i="3"/>
  <c r="K237" i="3" s="1"/>
  <c r="K102" i="3" s="1"/>
  <c r="BK813" i="3"/>
  <c r="K813" i="3"/>
  <c r="K122" i="3" s="1"/>
  <c r="BK366" i="3"/>
  <c r="K366" i="3"/>
  <c r="K108" i="3"/>
  <c r="BK890" i="3"/>
  <c r="K890" i="3"/>
  <c r="K125" i="3"/>
  <c r="BK236" i="2"/>
  <c r="K236" i="2" s="1"/>
  <c r="K106" i="2" s="1"/>
  <c r="BK172" i="3"/>
  <c r="K172" i="3"/>
  <c r="K98" i="3" s="1"/>
  <c r="BK602" i="3"/>
  <c r="K602" i="3"/>
  <c r="K118" i="3"/>
  <c r="BK841" i="3"/>
  <c r="K841" i="3"/>
  <c r="K124" i="3"/>
  <c r="BK446" i="3"/>
  <c r="K446" i="3" s="1"/>
  <c r="K112" i="3" s="1"/>
  <c r="BK621" i="3"/>
  <c r="K621" i="3"/>
  <c r="K119" i="3" s="1"/>
  <c r="BK170" i="4"/>
  <c r="K170" i="4"/>
  <c r="K101" i="4"/>
  <c r="BK185" i="4"/>
  <c r="K185" i="4"/>
  <c r="K103" i="4"/>
  <c r="BK200" i="4"/>
  <c r="K200" i="4" s="1"/>
  <c r="K104" i="4" s="1"/>
  <c r="BK986" i="3"/>
  <c r="K986" i="3"/>
  <c r="K131" i="3" s="1"/>
  <c r="BK141" i="4"/>
  <c r="K141" i="4"/>
  <c r="K98" i="4"/>
  <c r="BK215" i="4"/>
  <c r="BK214" i="4"/>
  <c r="K214" i="4"/>
  <c r="K108" i="4"/>
  <c r="BK220" i="3"/>
  <c r="K220" i="3"/>
  <c r="K101" i="3"/>
  <c r="BK532" i="3"/>
  <c r="K532" i="3" s="1"/>
  <c r="K114" i="3" s="1"/>
  <c r="BK189" i="3"/>
  <c r="K189" i="3"/>
  <c r="K99" i="3" s="1"/>
  <c r="BK432" i="3"/>
  <c r="K432" i="3"/>
  <c r="K111" i="3"/>
  <c r="BK208" i="4"/>
  <c r="BK207" i="4"/>
  <c r="K207" i="4"/>
  <c r="K106" i="4"/>
  <c r="BK898" i="3"/>
  <c r="K898" i="3"/>
  <c r="K126" i="3"/>
  <c r="BK1017" i="3"/>
  <c r="K1017" i="3" s="1"/>
  <c r="K132" i="3" s="1"/>
  <c r="BK1045" i="3"/>
  <c r="K1045" i="3"/>
  <c r="K137" i="3" s="1"/>
  <c r="BC94" i="1"/>
  <c r="AY94" i="1"/>
  <c r="AK35" i="1"/>
  <c r="BE94" i="1"/>
  <c r="W37" i="1" s="1"/>
  <c r="BF94" i="1"/>
  <c r="W38" i="1"/>
  <c r="BD94" i="1"/>
  <c r="AZ94" i="1" s="1"/>
  <c r="V170" i="3" l="1"/>
  <c r="Q170" i="3"/>
  <c r="I96" i="3"/>
  <c r="K31" i="3"/>
  <c r="AS96" i="1" s="1"/>
  <c r="T170" i="3"/>
  <c r="AW96" i="1"/>
  <c r="X170" i="3"/>
  <c r="R170" i="3"/>
  <c r="J96" i="3" s="1"/>
  <c r="K32" i="3" s="1"/>
  <c r="AT96" i="1" s="1"/>
  <c r="X147" i="2"/>
  <c r="Q147" i="2"/>
  <c r="I96" i="2"/>
  <c r="K31" i="2"/>
  <c r="AS95" i="1" s="1"/>
  <c r="BK148" i="2"/>
  <c r="K148" i="2"/>
  <c r="K97" i="2"/>
  <c r="BK227" i="2"/>
  <c r="K227" i="2" s="1"/>
  <c r="K103" i="2" s="1"/>
  <c r="BK365" i="3"/>
  <c r="K365" i="3" s="1"/>
  <c r="K107" i="3" s="1"/>
  <c r="J97" i="3"/>
  <c r="R139" i="4"/>
  <c r="J96" i="4" s="1"/>
  <c r="K32" i="4" s="1"/>
  <c r="AT97" i="1" s="1"/>
  <c r="BK140" i="4"/>
  <c r="K140" i="4" s="1"/>
  <c r="K97" i="4" s="1"/>
  <c r="BK171" i="3"/>
  <c r="K171" i="3"/>
  <c r="K97" i="3" s="1"/>
  <c r="I97" i="4"/>
  <c r="K293" i="2"/>
  <c r="K114" i="2"/>
  <c r="I114" i="2"/>
  <c r="I97" i="3"/>
  <c r="BK1044" i="3"/>
  <c r="K1044" i="3"/>
  <c r="K136" i="3" s="1"/>
  <c r="K215" i="4"/>
  <c r="K109" i="4"/>
  <c r="BK1038" i="3"/>
  <c r="K1038" i="3" s="1"/>
  <c r="K133" i="3" s="1"/>
  <c r="K208" i="4"/>
  <c r="K107" i="4"/>
  <c r="R147" i="2"/>
  <c r="J96" i="2" s="1"/>
  <c r="K32" i="2" s="1"/>
  <c r="AT95" i="1" s="1"/>
  <c r="AW94" i="1"/>
  <c r="W36" i="1"/>
  <c r="W35" i="1"/>
  <c r="BA94" i="1"/>
  <c r="BK170" i="3" l="1"/>
  <c r="K170" i="3"/>
  <c r="K96" i="3"/>
  <c r="K30" i="3"/>
  <c r="K149" i="3" s="1"/>
  <c r="K143" i="3" s="1"/>
  <c r="K151" i="3" s="1"/>
  <c r="BK139" i="4"/>
  <c r="K139" i="4"/>
  <c r="K96" i="4" s="1"/>
  <c r="K30" i="4" s="1"/>
  <c r="BK147" i="2"/>
  <c r="K147" i="2"/>
  <c r="K96" i="2" s="1"/>
  <c r="K30" i="2" s="1"/>
  <c r="K126" i="2" s="1"/>
  <c r="BE126" i="2" s="1"/>
  <c r="F37" i="2" s="1"/>
  <c r="BB95" i="1" s="1"/>
  <c r="AT94" i="1"/>
  <c r="AK28" i="1"/>
  <c r="AS94" i="1"/>
  <c r="AK27" i="1" s="1"/>
  <c r="K118" i="4" l="1"/>
  <c r="K112" i="4" s="1"/>
  <c r="K33" i="4" s="1"/>
  <c r="K34" i="4" s="1"/>
  <c r="AG97" i="1" s="1"/>
  <c r="AG94" i="1" s="1"/>
  <c r="AG103" i="1" s="1"/>
  <c r="AV103" i="1" s="1"/>
  <c r="BY103" i="1" s="1"/>
  <c r="BE118" i="4"/>
  <c r="BE149" i="3"/>
  <c r="K33" i="3"/>
  <c r="K37" i="4"/>
  <c r="AX97" i="1"/>
  <c r="AV97" i="1"/>
  <c r="K120" i="2"/>
  <c r="K33" i="2"/>
  <c r="K34" i="2"/>
  <c r="AG95" i="1"/>
  <c r="K37" i="2"/>
  <c r="AX95" i="1"/>
  <c r="AV95" i="1"/>
  <c r="F37" i="3"/>
  <c r="BB96" i="1" s="1"/>
  <c r="K34" i="3"/>
  <c r="AG96" i="1"/>
  <c r="K120" i="4" l="1"/>
  <c r="K43" i="2"/>
  <c r="CD103" i="1"/>
  <c r="K43" i="4"/>
  <c r="AN97" i="1"/>
  <c r="AN95" i="1"/>
  <c r="K37" i="3"/>
  <c r="AX96" i="1" s="1"/>
  <c r="AV96" i="1" s="1"/>
  <c r="AN96" i="1" s="1"/>
  <c r="AG101" i="1"/>
  <c r="CD101" i="1"/>
  <c r="K128" i="2"/>
  <c r="AG100" i="1"/>
  <c r="AV100" i="1"/>
  <c r="BY100" i="1"/>
  <c r="AK26" i="1"/>
  <c r="AN103" i="1"/>
  <c r="AG102" i="1"/>
  <c r="AV102" i="1"/>
  <c r="BY102" i="1" s="1"/>
  <c r="F37" i="4"/>
  <c r="BB97" i="1"/>
  <c r="BB94" i="1"/>
  <c r="AX94" i="1" s="1"/>
  <c r="AV94" i="1" s="1"/>
  <c r="AN94" i="1" s="1"/>
  <c r="K43" i="3" l="1"/>
  <c r="CD102" i="1"/>
  <c r="CD100" i="1"/>
  <c r="AN102" i="1"/>
  <c r="AN100" i="1"/>
  <c r="AV101" i="1"/>
  <c r="BY101" i="1"/>
  <c r="AK34" i="1" s="1"/>
  <c r="AG99" i="1"/>
  <c r="AK29" i="1"/>
  <c r="AK31" i="1"/>
  <c r="W34" i="1"/>
  <c r="AK40" i="1" l="1"/>
  <c r="AG105" i="1"/>
  <c r="AN101" i="1"/>
  <c r="AN99" i="1"/>
  <c r="AN105" i="1" s="1"/>
</calcChain>
</file>

<file path=xl/sharedStrings.xml><?xml version="1.0" encoding="utf-8"?>
<sst xmlns="http://schemas.openxmlformats.org/spreadsheetml/2006/main" count="14480" uniqueCount="3393">
  <si>
    <t>Export Komplet</t>
  </si>
  <si>
    <t/>
  </si>
  <si>
    <t>2.0</t>
  </si>
  <si>
    <t>ZAMOK</t>
  </si>
  <si>
    <t>False</t>
  </si>
  <si>
    <t>True</t>
  </si>
  <si>
    <t>{4cbe7608-0984-40be-92e6-1efa4751986f}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</si>
  <si>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</si>
  <si>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</si>
  <si>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</si>
  <si>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</si>
  <si>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</si>
  <si>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</si>
  <si>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</si>
  <si>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</si>
  <si>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</si>
  <si>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</si>
  <si>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</si>
  <si>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Přestavba budovy internátu na odborné učebny ISŠT Mělník</t>
  </si>
  <si>
    <t>KSO:</t>
  </si>
  <si>
    <t>CC-CZ:</t>
  </si>
  <si>
    <t>Místo:</t>
  </si>
  <si>
    <t>Mělník</t>
  </si>
  <si>
    <t>Datum:</t>
  </si>
  <si>
    <t>3. 6. 2024</t>
  </si>
  <si>
    <t>Zadavatel:</t>
  </si>
  <si>
    <t>IČ:</t>
  </si>
  <si>
    <t>ISŠT Mělník</t>
  </si>
  <si>
    <t>DIČ:</t>
  </si>
  <si>
    <t>Uchazeč:</t>
  </si>
  <si>
    <t>Vyplň údaj</t>
  </si>
  <si>
    <t>Projektant:</t>
  </si>
  <si>
    <t>ARCHMA s.r.o.</t>
  </si>
  <si>
    <t>Zpracovatel:</t>
  </si>
  <si>
    <t>Marek</t>
  </si>
  <si>
    <t>Poznámka:</t>
  </si>
  <si>
    <t>Náklady z rozpočtů</t>
  </si>
  <si>
    <t>Materiál</t>
  </si>
  <si>
    <t>Montáž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</si>
  <si>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</si>
  <si>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</si>
  <si>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</si>
  <si>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</si>
  <si>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</si>
  <si>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</si>
  <si>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</si>
  <si>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</si>
  <si>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</si>
  <si>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</si>
  <si>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</si>
  <si>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</si>
  <si>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</si>
  <si>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</si>
  <si>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</si>
  <si>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</si>
  <si>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</si>
  <si>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</si>
  <si>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</si>
  <si>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</si>
  <si>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</si>
  <si>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</si>
  <si>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</si>
  <si>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</si>
  <si>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</si>
  <si>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</si>
  <si>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</si>
  <si>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</si>
  <si>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</si>
  <si>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</si>
  <si>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</si>
  <si>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</si>
  <si>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</si>
  <si>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</si>
  <si>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</si>
  <si>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</si>
  <si>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</si>
  <si>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</si>
  <si>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</si>
  <si>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</si>
  <si>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</si>
  <si>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</si>
  <si>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</si>
  <si>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</si>
  <si>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</si>
  <si>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</si>
  <si>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</si>
  <si>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</si>
  <si>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Bourací práce</t>
  </si>
  <si>
    <t>STA</t>
  </si>
  <si>
    <t>1</t>
  </si>
  <si>
    <t>{fcb36e46-242a-43e5-8241-548e1d515ae2}</t>
  </si>
  <si>
    <t>2</t>
  </si>
  <si>
    <t>02</t>
  </si>
  <si>
    <t>Stavební úpravy</t>
  </si>
  <si>
    <t>{0fc89d3a-d832-4e42-b59f-cdf26e9c0b39}</t>
  </si>
  <si>
    <t>03</t>
  </si>
  <si>
    <t>Komunikace</t>
  </si>
  <si>
    <t>{b12fdb12-c046-46e4-88f3-efb3b101aa20}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</si>
  <si>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</si>
  <si>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</si>
  <si>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</si>
  <si>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</si>
  <si>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</si>
  <si>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</si>
  <si>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</si>
  <si>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</si>
  <si>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</si>
  <si>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</si>
  <si>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</si>
  <si>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Bourací práce</t>
  </si>
  <si>
    <t>Náklady z rozpočtu</t>
  </si>
  <si>
    <t>REKAPITULACE ČLENĚNÍ SOUPISU PRACÍ</t>
  </si>
  <si>
    <t>Kód dílu - Popis</t>
  </si>
  <si>
    <t>Materiál [CZK]</t>
  </si>
  <si>
    <t>Montáž [CZK]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</si>
  <si>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</si>
  <si>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</si>
  <si>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</si>
  <si>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</si>
  <si>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</si>
  <si>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</si>
  <si>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</si>
  <si>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</si>
  <si>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</si>
  <si>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</si>
  <si>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</si>
  <si>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</si>
  <si>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</si>
  <si>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</si>
  <si>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</si>
  <si>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</si>
  <si>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</si>
  <si>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</si>
  <si>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</si>
  <si>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</si>
  <si>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</si>
  <si>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</si>
  <si>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</si>
  <si>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</si>
  <si>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</si>
  <si>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</si>
  <si>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</si>
  <si>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</si>
  <si>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</si>
  <si>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</si>
  <si>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</si>
  <si>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</si>
  <si>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</si>
  <si>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</si>
  <si>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</si>
  <si>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</si>
  <si>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</si>
  <si>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</si>
  <si>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</si>
  <si>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</si>
  <si>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</si>
  <si>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</si>
  <si>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</si>
  <si>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</si>
  <si>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</si>
  <si>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</si>
  <si>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</si>
  <si>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</si>
  <si>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</si>
  <si>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</si>
  <si>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</si>
  <si>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</si>
  <si>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</si>
  <si>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</si>
  <si>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</si>
  <si>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</si>
  <si>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</si>
  <si>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</si>
  <si>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4</t>
  </si>
  <si>
    <t>2038542340</t>
  </si>
  <si>
    <t>113204111</t>
  </si>
  <si>
    <t>Vytrhání obrub záhonových</t>
  </si>
  <si>
    <t>m</t>
  </si>
  <si>
    <t>-666181047</t>
  </si>
  <si>
    <t>8</t>
  </si>
  <si>
    <t>Trubní vedení</t>
  </si>
  <si>
    <t>3</t>
  </si>
  <si>
    <t>899101211</t>
  </si>
  <si>
    <t>Demontáž poklopů litinových nebo ocelových včetně rámů hmotnosti do 50 kg</t>
  </si>
  <si>
    <t>kus</t>
  </si>
  <si>
    <t>1583272459</t>
  </si>
  <si>
    <t>9</t>
  </si>
  <si>
    <t>Ostatní konstrukce a práce, bourání</t>
  </si>
  <si>
    <t>961044111</t>
  </si>
  <si>
    <t>Bourání základů z betonu prostého</t>
  </si>
  <si>
    <t>m3</t>
  </si>
  <si>
    <t>-1524064728</t>
  </si>
  <si>
    <t>5</t>
  </si>
  <si>
    <t>961055111</t>
  </si>
  <si>
    <t>Bourání základů ze ŽB</t>
  </si>
  <si>
    <t>-18332526</t>
  </si>
  <si>
    <t>VV</t>
  </si>
  <si>
    <t>65*0,15*2</t>
  </si>
  <si>
    <t>6</t>
  </si>
  <si>
    <t>962031013</t>
  </si>
  <si>
    <t>Bourání příček nebo přizdívek z cihel děrovaných tl přes 100 do 150 mm</t>
  </si>
  <si>
    <t>395342579</t>
  </si>
  <si>
    <t>4*3</t>
  </si>
  <si>
    <t>45+18+162+294+34+329+35</t>
  </si>
  <si>
    <t>Součet</t>
  </si>
  <si>
    <t>7</t>
  </si>
  <si>
    <t>965042241</t>
  </si>
  <si>
    <t>Bourání podkladů pod dlažby nebo mazanin betonových nebo z litého asfaltu tl přes 100 mm pl přes 4 m2</t>
  </si>
  <si>
    <t>-923466844</t>
  </si>
  <si>
    <t>400*0,11*4</t>
  </si>
  <si>
    <t>55*0,11</t>
  </si>
  <si>
    <t>965049112</t>
  </si>
  <si>
    <t>Příplatek k bourání betonových mazanin za bourání mazanin se svařovanou sítí tl přes 100 mm</t>
  </si>
  <si>
    <t>-412495464</t>
  </si>
  <si>
    <t>182,05</t>
  </si>
  <si>
    <t>965081223</t>
  </si>
  <si>
    <t>Bourání podlah z dlaždic keramických nebo xylolitových tl přes 10 mm plochy přes 1 m2</t>
  </si>
  <si>
    <t>-280928155</t>
  </si>
  <si>
    <t>60+60+59+15+67+3+38</t>
  </si>
  <si>
    <t>10</t>
  </si>
  <si>
    <t>966080107</t>
  </si>
  <si>
    <t>Bourání kontaktního zateplení z polystyrenových desek tl přes 180 mm</t>
  </si>
  <si>
    <t>-1381113453</t>
  </si>
  <si>
    <t>3*10,7</t>
  </si>
  <si>
    <t>11</t>
  </si>
  <si>
    <t>967031132</t>
  </si>
  <si>
    <t>Přisekání rovných ostění v cihelném zdivu na MV nebo MVC</t>
  </si>
  <si>
    <t>16</t>
  </si>
  <si>
    <t>-1250692433</t>
  </si>
  <si>
    <t>97*5*0.15</t>
  </si>
  <si>
    <t>968062991</t>
  </si>
  <si>
    <t>Vybourání vnitřních deštění výkladů, ostění a obkladů stěn</t>
  </si>
  <si>
    <t>-779453096</t>
  </si>
  <si>
    <t>85*1,5*3</t>
  </si>
  <si>
    <t>-13*3*0,9*1,3</t>
  </si>
  <si>
    <t>13</t>
  </si>
  <si>
    <t>968072455</t>
  </si>
  <si>
    <t>Vybourání kovových dveřních zárubní pl do 2 m2</t>
  </si>
  <si>
    <t>70459197</t>
  </si>
  <si>
    <t>(0,6*2*42)</t>
  </si>
  <si>
    <t>(0,8*2*55)</t>
  </si>
  <si>
    <t>14</t>
  </si>
  <si>
    <t>968072747</t>
  </si>
  <si>
    <t>Vybourání výkladních stěn kovových pevných nebo otevíratelných pl přes 4 m2</t>
  </si>
  <si>
    <t>531060405</t>
  </si>
  <si>
    <t>3,84*5</t>
  </si>
  <si>
    <t>15</t>
  </si>
  <si>
    <t>968082016</t>
  </si>
  <si>
    <t>Vybourání plastových rámů oken včetně křídel plochy přes 1 do 2 m2</t>
  </si>
  <si>
    <t>1897128503</t>
  </si>
  <si>
    <t>3*1,2</t>
  </si>
  <si>
    <t>969021112</t>
  </si>
  <si>
    <t>Vybourání vnitřního litinového potrubí do DN 100</t>
  </si>
  <si>
    <t>719147891</t>
  </si>
  <si>
    <t>5*9</t>
  </si>
  <si>
    <t>17</t>
  </si>
  <si>
    <t>969041112</t>
  </si>
  <si>
    <t>Vybourání vnitřního plastového potrubí přes DN 50 do DN 100</t>
  </si>
  <si>
    <t>-2012131470</t>
  </si>
  <si>
    <t>18</t>
  </si>
  <si>
    <t>971033351</t>
  </si>
  <si>
    <t>Vybourání otvorů ve zdivu cihelném pl do 0,09 m2 na MVC nebo MV tl do 450 mm</t>
  </si>
  <si>
    <t>-350507845</t>
  </si>
  <si>
    <t>19</t>
  </si>
  <si>
    <t>971033651</t>
  </si>
  <si>
    <t>Vybourání otvorů ve zdivu cihelném pl do 4 m2 na MVC nebo MV tl do 600 mm</t>
  </si>
  <si>
    <t>1038615814</t>
  </si>
  <si>
    <t>2*0,45*12</t>
  </si>
  <si>
    <t>20</t>
  </si>
  <si>
    <t>972054141</t>
  </si>
  <si>
    <t>Vybourání otvorů v ŽB stropech nebo klenbách pl do 0,0225 m2 tl do 150 mm</t>
  </si>
  <si>
    <t>-167719103</t>
  </si>
  <si>
    <t>972054241</t>
  </si>
  <si>
    <t>Vybourání otvorů v ŽB stropech nebo klenbách pl do 0,09 m2 tl do 150 mm</t>
  </si>
  <si>
    <t>-2097524665</t>
  </si>
  <si>
    <t>22</t>
  </si>
  <si>
    <t>974031122</t>
  </si>
  <si>
    <t>Vysekání rýh ve zdivu cihelném hl do 30 mm š do 70 mm</t>
  </si>
  <si>
    <t>-2053958563</t>
  </si>
  <si>
    <t>23</t>
  </si>
  <si>
    <t>974031134</t>
  </si>
  <si>
    <t>Vysekání rýh ve zdivu cihelném hl do 50 mm š do 150 mm</t>
  </si>
  <si>
    <t>1842264726</t>
  </si>
  <si>
    <t>24</t>
  </si>
  <si>
    <t>974031144</t>
  </si>
  <si>
    <t>Vysekání rýh ve zdivu cihelném hl do 70 mm š do 150 mm</t>
  </si>
  <si>
    <t>-636604079</t>
  </si>
  <si>
    <t>9*1,4</t>
  </si>
  <si>
    <t>25</t>
  </si>
  <si>
    <t>974031153</t>
  </si>
  <si>
    <t>Vysekání rýh ve zdivu cihelném hl do 100 mm š do 100 mm</t>
  </si>
  <si>
    <t>265103115</t>
  </si>
  <si>
    <t>6*9</t>
  </si>
  <si>
    <t>26</t>
  </si>
  <si>
    <t>974031164</t>
  </si>
  <si>
    <t>Vysekání rýh ve zdivu cihelném hl do 150 mm š do 150 mm</t>
  </si>
  <si>
    <t>1300865342</t>
  </si>
  <si>
    <t>27</t>
  </si>
  <si>
    <t>974031165</t>
  </si>
  <si>
    <t>Vysekání rýh ve zdivu cihelném hl do 150 mm š do 200 mm</t>
  </si>
  <si>
    <t>-125141461</t>
  </si>
  <si>
    <t>28</t>
  </si>
  <si>
    <t>975021211</t>
  </si>
  <si>
    <t>Podchycení nadzákladového zdiva pod stropem tl zdiva do 450 mm</t>
  </si>
  <si>
    <t>-385540923</t>
  </si>
  <si>
    <t>29</t>
  </si>
  <si>
    <t>976034311</t>
  </si>
  <si>
    <t>Vybourání cihelných obrub zdiva šachet průřezu přes 0,03 m2</t>
  </si>
  <si>
    <t>-954487143</t>
  </si>
  <si>
    <t>30</t>
  </si>
  <si>
    <t>976082131</t>
  </si>
  <si>
    <t>Vybourání objímek, držáků nebo věšáků ze zdiva cihelného</t>
  </si>
  <si>
    <t>-1143207998</t>
  </si>
  <si>
    <t>31</t>
  </si>
  <si>
    <t>977132122</t>
  </si>
  <si>
    <t>Vyvrtání otvorů pro elektroinstalační krabice ve stěnách z dutých cihel nebo tvárnic hloubky přes 60 do 90 mm</t>
  </si>
  <si>
    <t>-279520731</t>
  </si>
  <si>
    <t>15+45+35+35</t>
  </si>
  <si>
    <t>32</t>
  </si>
  <si>
    <t>977213111</t>
  </si>
  <si>
    <t>Řezání betonových, železobetonových nebo kameninových trub kruhových kolmý řez do DN 200</t>
  </si>
  <si>
    <t>-836699272</t>
  </si>
  <si>
    <t>33</t>
  </si>
  <si>
    <t>977312113</t>
  </si>
  <si>
    <t>Řezání stávajících betonových mazanin vyztužených hl do 150 mm</t>
  </si>
  <si>
    <t>1827079486</t>
  </si>
  <si>
    <t>34</t>
  </si>
  <si>
    <t>977332212</t>
  </si>
  <si>
    <t>Frézování drážek ve stěnách z dutých cihel nebo tvárnic do 50x50 mm</t>
  </si>
  <si>
    <t>1910799709</t>
  </si>
  <si>
    <t>35</t>
  </si>
  <si>
    <t>978035127</t>
  </si>
  <si>
    <t>Odstranění tenkovrstvé omítky tl přes 2 mm odsekáním v rozsahu přes 50 do 100 %</t>
  </si>
  <si>
    <t>2083651605</t>
  </si>
  <si>
    <t>997</t>
  </si>
  <si>
    <t>Přesun sutě</t>
  </si>
  <si>
    <t>36</t>
  </si>
  <si>
    <t>997013152</t>
  </si>
  <si>
    <t>Vnitrostaveništní doprava suti a vybouraných hmot pro budovy v přes 6 do 9 m s omezením mechanizace</t>
  </si>
  <si>
    <t>t</t>
  </si>
  <si>
    <t>1676290416</t>
  </si>
  <si>
    <t>37</t>
  </si>
  <si>
    <t>997013311</t>
  </si>
  <si>
    <t>Montáž a demontáž shozu suti v do 10 m</t>
  </si>
  <si>
    <t>-1653709028</t>
  </si>
  <si>
    <t>38</t>
  </si>
  <si>
    <t>997013321</t>
  </si>
  <si>
    <t>Příplatek k shozu suti v do 10 m za první a ZKD den použití (x30)</t>
  </si>
  <si>
    <t>722794442</t>
  </si>
  <si>
    <t>8*30 'Přepočtené koeficientem množství</t>
  </si>
  <si>
    <t>39</t>
  </si>
  <si>
    <t>997013501</t>
  </si>
  <si>
    <t>Odvoz suti a vybouraných hmot na skládku nebo meziskládku do 1 km se složením</t>
  </si>
  <si>
    <t>-916188362</t>
  </si>
  <si>
    <t>40</t>
  </si>
  <si>
    <t>997013509</t>
  </si>
  <si>
    <t>Příplatek k odvozu suti a vybouraných hmot na skládku ZKD 1 km přes 1 km (x30)</t>
  </si>
  <si>
    <t>-119797957</t>
  </si>
  <si>
    <t>701,691*30 'Přepočtené koeficientem množství</t>
  </si>
  <si>
    <t>41</t>
  </si>
  <si>
    <t>997013609</t>
  </si>
  <si>
    <t>Poplatek za uložení na skládce (skládkovné) stavebního odpadu ze směsí nebo oddělených frakcí betonu, cihel a keramických výrobků kód odpadu 17 01 07</t>
  </si>
  <si>
    <t>1961920564</t>
  </si>
  <si>
    <t>89</t>
  </si>
  <si>
    <t>997013804</t>
  </si>
  <si>
    <t>Poplatek za uložení na skládce (skládkovné) stavebního odpadu ze skla kód odpadu 17 02 02</t>
  </si>
  <si>
    <t>39545141</t>
  </si>
  <si>
    <t>88</t>
  </si>
  <si>
    <t>997013811</t>
  </si>
  <si>
    <t>Poplatek za uložení na skládce (skládkovné) stavebního odpadu dřevěného kód odpadu 17 02 01</t>
  </si>
  <si>
    <t>987119414</t>
  </si>
  <si>
    <t>87</t>
  </si>
  <si>
    <t>997013813</t>
  </si>
  <si>
    <t>Poplatek za uložení na skládce (skládkovné) stavebního odpadu z plastických hmot kód odpadu 17 02 03</t>
  </si>
  <si>
    <t>1273775970</t>
  </si>
  <si>
    <t>998</t>
  </si>
  <si>
    <t>Přesun hmot</t>
  </si>
  <si>
    <t>90</t>
  </si>
  <si>
    <t>998011009</t>
  </si>
  <si>
    <t>Přesun hmot pro budovy zděné s omezením mechanizace pro budovy v přes 6 do 12 m</t>
  </si>
  <si>
    <t>1605674510</t>
  </si>
  <si>
    <t>PSV</t>
  </si>
  <si>
    <t>Práce a dodávky PSV</t>
  </si>
  <si>
    <t>712</t>
  </si>
  <si>
    <t>Povlakové krytiny</t>
  </si>
  <si>
    <t>42</t>
  </si>
  <si>
    <t>712600845</t>
  </si>
  <si>
    <t>Demontáž ventilační hlavice na střeše sklonu přes 30°</t>
  </si>
  <si>
    <t>-1393877279</t>
  </si>
  <si>
    <t>721</t>
  </si>
  <si>
    <t>Zdravotechnika - vnitřní kanalizace</t>
  </si>
  <si>
    <t>43</t>
  </si>
  <si>
    <t>721110806</t>
  </si>
  <si>
    <t>Demontáž potrubí kameninové DN přes 100 do 200</t>
  </si>
  <si>
    <t>-279674515</t>
  </si>
  <si>
    <t>44</t>
  </si>
  <si>
    <t>721171803</t>
  </si>
  <si>
    <t>Demontáž potrubí z PVC D do 75</t>
  </si>
  <si>
    <t>1694100964</t>
  </si>
  <si>
    <t>12+40+17+20+12+12</t>
  </si>
  <si>
    <t>45</t>
  </si>
  <si>
    <t>721171808</t>
  </si>
  <si>
    <t>Demontáž potrubí z PVC D přes 75 do 114</t>
  </si>
  <si>
    <t>-946031382</t>
  </si>
  <si>
    <t>46</t>
  </si>
  <si>
    <t>721210812</t>
  </si>
  <si>
    <t>Demontáž vpustí podlahových z kyselinovzdorné kameniny DN 70</t>
  </si>
  <si>
    <t>-1856231327</t>
  </si>
  <si>
    <t>722</t>
  </si>
  <si>
    <t>Zdravotechnika - vnitřní vodovod</t>
  </si>
  <si>
    <t>47</t>
  </si>
  <si>
    <t>722130802</t>
  </si>
  <si>
    <t>Demontáž potrubí ocelové pozinkované závitové DN přes 25 do 40</t>
  </si>
  <si>
    <t>908502575</t>
  </si>
  <si>
    <t>48</t>
  </si>
  <si>
    <t>722170801</t>
  </si>
  <si>
    <t>Demontáž rozvodů vody z plastů D do 25</t>
  </si>
  <si>
    <t>-245042963</t>
  </si>
  <si>
    <t>226+30</t>
  </si>
  <si>
    <t>49</t>
  </si>
  <si>
    <t>722170804</t>
  </si>
  <si>
    <t>Demontáž rozvodů vody z plastů D přes 25 do 50</t>
  </si>
  <si>
    <t>1228098120</t>
  </si>
  <si>
    <t>50</t>
  </si>
  <si>
    <t>722181817</t>
  </si>
  <si>
    <t>Demontáž plstěných pásů z trub D přes 50 do 150</t>
  </si>
  <si>
    <t>1898138552</t>
  </si>
  <si>
    <t>51</t>
  </si>
  <si>
    <t>722220851</t>
  </si>
  <si>
    <t>Demontáž armatur závitových s jedním závitem G do 3/4</t>
  </si>
  <si>
    <t>-966521058</t>
  </si>
  <si>
    <t>52</t>
  </si>
  <si>
    <t>722220862</t>
  </si>
  <si>
    <t>Demontáž armatur závitových se dvěma závity G přes 3/4 do 5/4</t>
  </si>
  <si>
    <t>663012777</t>
  </si>
  <si>
    <t>725</t>
  </si>
  <si>
    <t>Zdravotechnika - zařizovací předměty</t>
  </si>
  <si>
    <t>53</t>
  </si>
  <si>
    <t>725110811</t>
  </si>
  <si>
    <t>Demontáž klozetů splachovací s nádrží</t>
  </si>
  <si>
    <t>soubor</t>
  </si>
  <si>
    <t>30278508</t>
  </si>
  <si>
    <t>1+3</t>
  </si>
  <si>
    <t>54</t>
  </si>
  <si>
    <t>725110814</t>
  </si>
  <si>
    <t>Demontáž klozetu Kombi</t>
  </si>
  <si>
    <t>207567263</t>
  </si>
  <si>
    <t>6+6+4+10+4</t>
  </si>
  <si>
    <t>55</t>
  </si>
  <si>
    <t>725122813</t>
  </si>
  <si>
    <t>Demontáž pisoárových stání s nádrží a jedním záchodkem</t>
  </si>
  <si>
    <t>-733959111</t>
  </si>
  <si>
    <t>4+3+3</t>
  </si>
  <si>
    <t>56</t>
  </si>
  <si>
    <t>725210821</t>
  </si>
  <si>
    <t>Demontáž umyvadel bez výtokových armatur</t>
  </si>
  <si>
    <t>1675628184</t>
  </si>
  <si>
    <t>6+12+10+10+3</t>
  </si>
  <si>
    <t>57</t>
  </si>
  <si>
    <t>725240811</t>
  </si>
  <si>
    <t>Demontáž kabin sprchových bez výtokových armatur</t>
  </si>
  <si>
    <t>1378246766</t>
  </si>
  <si>
    <t>4+4+9</t>
  </si>
  <si>
    <t>58</t>
  </si>
  <si>
    <t>725240812</t>
  </si>
  <si>
    <t>Demontáž vaniček sprchových bez výtokových armatur</t>
  </si>
  <si>
    <t>-1968410309</t>
  </si>
  <si>
    <t>59</t>
  </si>
  <si>
    <t>725310823</t>
  </si>
  <si>
    <t>Demontáž dřez jednoduchý vestavěný v kuchyňských sestavách bez výtokových armatur</t>
  </si>
  <si>
    <t>-2010802093</t>
  </si>
  <si>
    <t>60</t>
  </si>
  <si>
    <t>725330840</t>
  </si>
  <si>
    <t>Demontáž výlevka litinová nebo ocelová</t>
  </si>
  <si>
    <t>1919819897</t>
  </si>
  <si>
    <t>61</t>
  </si>
  <si>
    <t>725820802</t>
  </si>
  <si>
    <t>Demontáž baterie stojánkové do jednoho otvoru</t>
  </si>
  <si>
    <t>-1495401338</t>
  </si>
  <si>
    <t>62</t>
  </si>
  <si>
    <t>725820803</t>
  </si>
  <si>
    <t>Demontáž baterie stojánkové do tří otvorů</t>
  </si>
  <si>
    <t>2018220536</t>
  </si>
  <si>
    <t>63</t>
  </si>
  <si>
    <t>725840850</t>
  </si>
  <si>
    <t>Demontáž baterie sprch diferenciální do G 3/4x1</t>
  </si>
  <si>
    <t>-1055234531</t>
  </si>
  <si>
    <t>64</t>
  </si>
  <si>
    <t>725850800</t>
  </si>
  <si>
    <t>Demontáž ventilů odpadních</t>
  </si>
  <si>
    <t>-1170459313</t>
  </si>
  <si>
    <t>38+17+2+3</t>
  </si>
  <si>
    <t>65</t>
  </si>
  <si>
    <t>725860811</t>
  </si>
  <si>
    <t>Demontáž uzávěrů zápachu jednoduchých</t>
  </si>
  <si>
    <t>1485136808</t>
  </si>
  <si>
    <t>751</t>
  </si>
  <si>
    <t>Vzduchotechnika</t>
  </si>
  <si>
    <t>66</t>
  </si>
  <si>
    <t>751322855</t>
  </si>
  <si>
    <t>Demontáž dýzy kruhové D do 200 mm</t>
  </si>
  <si>
    <t>1606482719</t>
  </si>
  <si>
    <t>67</t>
  </si>
  <si>
    <t>751322865</t>
  </si>
  <si>
    <t>Demontáž multidýzy o počtu dýz v řadě do 3</t>
  </si>
  <si>
    <t>-48449169</t>
  </si>
  <si>
    <t>68</t>
  </si>
  <si>
    <t>751344823</t>
  </si>
  <si>
    <t>Demontáž tlumiče hluku z potrubí čtyřhranného průřezu přes 0,300 do 0,450 m2</t>
  </si>
  <si>
    <t>-1514243946</t>
  </si>
  <si>
    <t>69</t>
  </si>
  <si>
    <t>751398814</t>
  </si>
  <si>
    <t>Demontáž větrací mřížky z potrubí kruhového D přes 300 do 400 mm</t>
  </si>
  <si>
    <t>643934068</t>
  </si>
  <si>
    <t>70</t>
  </si>
  <si>
    <t>751398854</t>
  </si>
  <si>
    <t>Demontáž protidešťové žaluzie nebo žaluziové klapky z potrubí čtyřhranného průřezu přes 0,450 do 0,600 m2</t>
  </si>
  <si>
    <t>1953902909</t>
  </si>
  <si>
    <t>71</t>
  </si>
  <si>
    <t>751510862</t>
  </si>
  <si>
    <t>Demontáž vzduchotechnického potrubí plechového čtyřhranného s přírubou do suti průřezu přes 0,13 do 0,50 m2</t>
  </si>
  <si>
    <t>1765127164</t>
  </si>
  <si>
    <t>764</t>
  </si>
  <si>
    <t>Konstrukce klempířské</t>
  </si>
  <si>
    <t>72</t>
  </si>
  <si>
    <t>764002851</t>
  </si>
  <si>
    <t>Demontáž oplechování parapetů do suti</t>
  </si>
  <si>
    <t>1221375984</t>
  </si>
  <si>
    <t>766</t>
  </si>
  <si>
    <t>Konstrukce truhlářské</t>
  </si>
  <si>
    <t>73</t>
  </si>
  <si>
    <t>766411812</t>
  </si>
  <si>
    <t>Demontáž truhlářského obložení stěn z panelů plochy přes 1,5 m2</t>
  </si>
  <si>
    <t>-1959460601</t>
  </si>
  <si>
    <t>74</t>
  </si>
  <si>
    <t>766411822</t>
  </si>
  <si>
    <t>Demontáž truhlářského obložení stěn podkladových roštů</t>
  </si>
  <si>
    <t>1334142569</t>
  </si>
  <si>
    <t>75</t>
  </si>
  <si>
    <t>766491851</t>
  </si>
  <si>
    <t>Demontáž prahů dveří jednokřídlových</t>
  </si>
  <si>
    <t>454789542</t>
  </si>
  <si>
    <t>76</t>
  </si>
  <si>
    <t>766491853</t>
  </si>
  <si>
    <t>Demontáž prahů dveří dvoukřídlových</t>
  </si>
  <si>
    <t>1408180688</t>
  </si>
  <si>
    <t>77</t>
  </si>
  <si>
    <t>766691812</t>
  </si>
  <si>
    <t>Demontáž parapetních desek dřevěných nebo plastových šířky přes 300 mm</t>
  </si>
  <si>
    <t>1058567815</t>
  </si>
  <si>
    <t>767</t>
  </si>
  <si>
    <t>Konstrukce zámečnické</t>
  </si>
  <si>
    <t>78</t>
  </si>
  <si>
    <t>767641800</t>
  </si>
  <si>
    <t>Demontáž zárubní dveří odřezáním plochy do 2,5 m2</t>
  </si>
  <si>
    <t>216446292</t>
  </si>
  <si>
    <t>79</t>
  </si>
  <si>
    <t>767641805</t>
  </si>
  <si>
    <t>Demontáž zárubní dveří odřezáním plochy přes 2,5 do 4,5 m2</t>
  </si>
  <si>
    <t>2068159410</t>
  </si>
  <si>
    <t>776</t>
  </si>
  <si>
    <t>Podlahy povlakové</t>
  </si>
  <si>
    <t>80</t>
  </si>
  <si>
    <t>776201812</t>
  </si>
  <si>
    <t>Demontáž lepených povlakových podlah s podložkou ručně</t>
  </si>
  <si>
    <t>-1205532682</t>
  </si>
  <si>
    <t>238+322+322+34</t>
  </si>
  <si>
    <t>81</t>
  </si>
  <si>
    <t>776410811</t>
  </si>
  <si>
    <t>Odstranění soklíků a lišt pryžových nebo plastových</t>
  </si>
  <si>
    <t>2110451398</t>
  </si>
  <si>
    <t>(20*8)+21+16+92-18-2+25</t>
  </si>
  <si>
    <t>((18,3*10)+81-(13*0,8)+28)*2</t>
  </si>
  <si>
    <t>781</t>
  </si>
  <si>
    <t>Dokončovací práce - obklady</t>
  </si>
  <si>
    <t>82</t>
  </si>
  <si>
    <t>781471810</t>
  </si>
  <si>
    <t>Demontáž obkladů z obkladaček keramických kladených do malty</t>
  </si>
  <si>
    <t>536118354</t>
  </si>
  <si>
    <t>Vedlejší rozpočtové náklady</t>
  </si>
  <si>
    <t>VRN1</t>
  </si>
  <si>
    <t>Průzkumné, geodetické a projektové práce</t>
  </si>
  <si>
    <t>83</t>
  </si>
  <si>
    <t>011214001.R</t>
  </si>
  <si>
    <t>Průzkum výskytu ohrožených synantropních druhů</t>
  </si>
  <si>
    <t>1024</t>
  </si>
  <si>
    <t>199163007</t>
  </si>
  <si>
    <t>84</t>
  </si>
  <si>
    <t>011403001.R</t>
  </si>
  <si>
    <t>Měření koncentrace azbestových a minerálních vláken-průzkum</t>
  </si>
  <si>
    <t>261813042</t>
  </si>
  <si>
    <t>VRN2</t>
  </si>
  <si>
    <t>Příprava staveniště</t>
  </si>
  <si>
    <t>85</t>
  </si>
  <si>
    <t>0231030001.R</t>
  </si>
  <si>
    <t>Vyklizení objektu od veškerého inventáře, kompletací  a ZTI</t>
  </si>
  <si>
    <t>-298277663</t>
  </si>
  <si>
    <t>402+409+409+22</t>
  </si>
  <si>
    <t>VRN3</t>
  </si>
  <si>
    <t>86</t>
  </si>
  <si>
    <t>039103000</t>
  </si>
  <si>
    <t>Rozebrání, bourání a odvoz zařízení staveniště</t>
  </si>
  <si>
    <t>…</t>
  </si>
  <si>
    <t>-1882834118</t>
  </si>
  <si>
    <t>02 - Stavební úpravy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</si>
  <si>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</si>
  <si>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</si>
  <si>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</si>
  <si>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</si>
  <si>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</si>
  <si>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</si>
  <si>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</si>
  <si>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726 - Zdravotechnika - předstěnové instalace</t>
  </si>
  <si>
    <t xml:space="preserve">    727 - Zdravotechnika - protipožární ochrana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</si>
  <si>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</si>
  <si>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</si>
  <si>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</si>
  <si>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</si>
  <si>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743 - Elektromontáže - hrubá montáž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</si>
  <si>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</si>
  <si>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</si>
  <si>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</si>
  <si>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775 - Podlahy skládané</t>
  </si>
  <si>
    <t xml:space="preserve">    784 - Dokončovací práce - malby a tapety</t>
  </si>
  <si>
    <t>M - Práce a dodávky M</t>
  </si>
  <si>
    <t xml:space="preserve">    22-M - Montáže technologických zařízení pro dopravní stavby</t>
  </si>
  <si>
    <t xml:space="preserve">    23-M - Montáže potrubí</t>
  </si>
  <si>
    <t xml:space="preserve">    VRN4 - Inženýrská činnost</t>
  </si>
  <si>
    <t xml:space="preserve">    VRN6 - Územní vlivy</t>
  </si>
  <si>
    <t>111251101</t>
  </si>
  <si>
    <t>Odstranění křovin a stromů průměru kmene do 100 mm i s kořeny sklonu terénu do 1:5 z celkové plochy do 100 m2 strojně</t>
  </si>
  <si>
    <t>-967002932</t>
  </si>
  <si>
    <t>113106121</t>
  </si>
  <si>
    <t>Rozebrání dlažeb z betonových nebo kamenných dlaždic komunikací pro pěší ručně</t>
  </si>
  <si>
    <t>-1628713368</t>
  </si>
  <si>
    <t>131213132</t>
  </si>
  <si>
    <t>Hloubení jam do 10 m3 v nesoudržných horninách třídy těžitelnosti I skupiny 3 při překopech inženýrských sítí ručně</t>
  </si>
  <si>
    <t>-1959593030</t>
  </si>
  <si>
    <t>3*2*3*2,5</t>
  </si>
  <si>
    <t>132212132</t>
  </si>
  <si>
    <t>Hloubení nezapažených rýh šířky do 800 mm v nesoudržných horninách třídy těžitelnosti I skupiny 3 ručně</t>
  </si>
  <si>
    <t>-2072230325</t>
  </si>
  <si>
    <t>65*0,6*1,3</t>
  </si>
  <si>
    <t>139911103</t>
  </si>
  <si>
    <t>Bourání kcí v hloubených vykopávkách ze zdiva cihelného nebo smíšeného na MC ručně</t>
  </si>
  <si>
    <t>-1191680420</t>
  </si>
  <si>
    <t>174111101</t>
  </si>
  <si>
    <t>Zásyp jam, šachet rýh nebo kolem objektů sypaninou se zhutněním ručně</t>
  </si>
  <si>
    <t>-933815962</t>
  </si>
  <si>
    <t>65*1*0,6</t>
  </si>
  <si>
    <t>175112101</t>
  </si>
  <si>
    <t>Obsypání potrubí při překopech inženýrských sítí ručně objem do 10 m3</t>
  </si>
  <si>
    <t>1566002354</t>
  </si>
  <si>
    <t>0,3*0,6*79</t>
  </si>
  <si>
    <t>M</t>
  </si>
  <si>
    <t>58337308</t>
  </si>
  <si>
    <t>štěrkopísek frakce 0/2</t>
  </si>
  <si>
    <t>1570984273</t>
  </si>
  <si>
    <t>14,2*1,8 'Přepočtené koeficientem množství</t>
  </si>
  <si>
    <t>175112109</t>
  </si>
  <si>
    <t>Příplatek k obsypání potrubí při překopech inž sítí objemu do 10 m3 za prohození sypaniny</t>
  </si>
  <si>
    <t>-1918264526</t>
  </si>
  <si>
    <t>Zakládání</t>
  </si>
  <si>
    <t>271532212</t>
  </si>
  <si>
    <t>Podsyp pod základové konstrukce se zhutněním z hrubého kameniva frakce 16 až 32 mm</t>
  </si>
  <si>
    <t>-1758615394</t>
  </si>
  <si>
    <t>273321311</t>
  </si>
  <si>
    <t>Základové desky ze ŽB bez zvýšených nároků na prostředí tř. C 16/20</t>
  </si>
  <si>
    <t>-262602539</t>
  </si>
  <si>
    <t>65*0,15</t>
  </si>
  <si>
    <t>6*0,15</t>
  </si>
  <si>
    <t>273351121</t>
  </si>
  <si>
    <t>Zřízení bednění základových desek</t>
  </si>
  <si>
    <t>-1922875163</t>
  </si>
  <si>
    <t>7,5*0,5</t>
  </si>
  <si>
    <t>273351122</t>
  </si>
  <si>
    <t>Odstranění bednění základových desek</t>
  </si>
  <si>
    <t>-1943835085</t>
  </si>
  <si>
    <t>273361821</t>
  </si>
  <si>
    <t>Výztuž základových desek betonářskou ocelí 10 505 (R)</t>
  </si>
  <si>
    <t>-502755282</t>
  </si>
  <si>
    <t>80*1.15*6.66/1000</t>
  </si>
  <si>
    <t>274313611</t>
  </si>
  <si>
    <t>Základové pásy z betonu tř. C 16/20</t>
  </si>
  <si>
    <t>1834509464</t>
  </si>
  <si>
    <t>(2,13*1,2)+(2,13*0,6)+(0,65*0,9*5)</t>
  </si>
  <si>
    <t>274351121</t>
  </si>
  <si>
    <t>Zřízení bednění základových pasů rovného</t>
  </si>
  <si>
    <t>-1163988713</t>
  </si>
  <si>
    <t>274351122</t>
  </si>
  <si>
    <t>Odstranění bednění základových pasů rovného</t>
  </si>
  <si>
    <t>987447249</t>
  </si>
  <si>
    <t>279311114</t>
  </si>
  <si>
    <t>Postupné podbetonování základového zdiva prostým betonem bez zvláštních nároků na prostředí tř. C 16/20</t>
  </si>
  <si>
    <t>-500231138</t>
  </si>
  <si>
    <t>5,5*0,65*2*2</t>
  </si>
  <si>
    <t>Svislé a kompletní konstrukce</t>
  </si>
  <si>
    <t>311113144</t>
  </si>
  <si>
    <t>Nadzákladová zeď tl přes 250 do 300 mm z hladkých tvárnic ztraceného bednění včetně výplně z betonu tř. C 20/25</t>
  </si>
  <si>
    <t>1537211244</t>
  </si>
  <si>
    <t>8,9*11,6</t>
  </si>
  <si>
    <t>(-1,18*2*4)</t>
  </si>
  <si>
    <t>317121214</t>
  </si>
  <si>
    <t>Překlad železobetonový prefabrikovaný 60x190x1600 mm</t>
  </si>
  <si>
    <t>759378947</t>
  </si>
  <si>
    <t>317168022</t>
  </si>
  <si>
    <t>Překlad keramický plochý š 145 mm dl 1250 mm</t>
  </si>
  <si>
    <t>1897598286</t>
  </si>
  <si>
    <t>346481112</t>
  </si>
  <si>
    <t>Zaplentování rýh, potrubí, výklenků nebo nik ve stěnách keramickým pletivem</t>
  </si>
  <si>
    <t>-1423132645</t>
  </si>
  <si>
    <t>25+12</t>
  </si>
  <si>
    <t>349231811</t>
  </si>
  <si>
    <t>Přizdívka ostění s ozubem z cihel tl přes 80 do 150 mm</t>
  </si>
  <si>
    <t>423643720</t>
  </si>
  <si>
    <t>(0,15*5,25)*17</t>
  </si>
  <si>
    <t>381123112.R</t>
  </si>
  <si>
    <t>D+M výtahu,komplet</t>
  </si>
  <si>
    <t>1941895998</t>
  </si>
  <si>
    <t>Vodorovné konstrukce</t>
  </si>
  <si>
    <t>411321515</t>
  </si>
  <si>
    <t>Stropy deskové ze ŽB tř. C 20/25</t>
  </si>
  <si>
    <t>187055553</t>
  </si>
  <si>
    <t>5,61*0,15</t>
  </si>
  <si>
    <t>411351011</t>
  </si>
  <si>
    <t>Zřízení bednění stropů deskových tl přes 5 do 25 cm bez podpěrné kce</t>
  </si>
  <si>
    <t>-1768626903</t>
  </si>
  <si>
    <t>411351012</t>
  </si>
  <si>
    <t>Odstranění bednění stropů deskových tl přes 5 do 25 cm bez podpěrné kce</t>
  </si>
  <si>
    <t>-1228578292</t>
  </si>
  <si>
    <t>411362021</t>
  </si>
  <si>
    <t>Výztuž stropů svařovanými sítěmi Kari</t>
  </si>
  <si>
    <t>34195576</t>
  </si>
  <si>
    <t>5,61*1,15*12,4*2/1000</t>
  </si>
  <si>
    <t>411386611</t>
  </si>
  <si>
    <t>Zabetonování prostupů v instalačních šachtách ze suchých směsí pl do 0,09 m2 ve stropech</t>
  </si>
  <si>
    <t>991386178</t>
  </si>
  <si>
    <t>417321414</t>
  </si>
  <si>
    <t>Ztužující pásy a věnce ze ŽB tř. C 20/25</t>
  </si>
  <si>
    <t>1465713923</t>
  </si>
  <si>
    <t>8,9*(0,75)*0,3</t>
  </si>
  <si>
    <t>417351115</t>
  </si>
  <si>
    <t>Zřízení bednění ztužujících věnců</t>
  </si>
  <si>
    <t>-1476322090</t>
  </si>
  <si>
    <t>8,9*0,4*3*2</t>
  </si>
  <si>
    <t>417351116</t>
  </si>
  <si>
    <t>Odstranění bednění ztužujících věnců</t>
  </si>
  <si>
    <t>2088663330</t>
  </si>
  <si>
    <t>417361821</t>
  </si>
  <si>
    <t>Výztuž ztužujících pásů a věnců betonářskou ocelí 10 505</t>
  </si>
  <si>
    <t>2051666047</t>
  </si>
  <si>
    <t>4*0,888*1,3/1000*9*4</t>
  </si>
  <si>
    <t>0,222*5*1,2/1000*9*4</t>
  </si>
  <si>
    <t>Úpravy povrchů, podlahy a osazování výplní</t>
  </si>
  <si>
    <t>611131121</t>
  </si>
  <si>
    <t>Penetrační disperzní nátěr vnitřních stropů nanášený ručně</t>
  </si>
  <si>
    <t>-730740863</t>
  </si>
  <si>
    <t>1291-476</t>
  </si>
  <si>
    <t>611325418</t>
  </si>
  <si>
    <t>Oprava vnitřní vápenocementové hladké omítky stropů v rozsahu plochy přes 30 do 50 % s celoplošným přeštukováním</t>
  </si>
  <si>
    <t>1883628346</t>
  </si>
  <si>
    <t>612131121</t>
  </si>
  <si>
    <t>Penetrační disperzní nátěr vnitřních stěn nanášený ručně</t>
  </si>
  <si>
    <t>-1318825713</t>
  </si>
  <si>
    <t>612321141</t>
  </si>
  <si>
    <t>Vápenocementová omítka štuková dvouvrstvá vnitřních stěn nanášená ručně</t>
  </si>
  <si>
    <t>946765554</t>
  </si>
  <si>
    <t>612325122</t>
  </si>
  <si>
    <t>Vápenocementová štuková omítka rýh ve stěnách š přes 150 do 300 mm</t>
  </si>
  <si>
    <t>1490203896</t>
  </si>
  <si>
    <t>612325302</t>
  </si>
  <si>
    <t>Vápenocementová štuková omítka ostění nebo nadpraží</t>
  </si>
  <si>
    <t>2048579097</t>
  </si>
  <si>
    <t>612325419</t>
  </si>
  <si>
    <t>Oprava vnitřní vápenocementové hladké omítky stěn v rozsahu plochy přes 30 do 50 % s celoplošným přeštukováním</t>
  </si>
  <si>
    <t>-1717758525</t>
  </si>
  <si>
    <t>617311141</t>
  </si>
  <si>
    <t>Vápenná omítka štuková dvouvrstvá světlíků nebo výtahových šachet nanášená ručně</t>
  </si>
  <si>
    <t>-156685596</t>
  </si>
  <si>
    <t>12,35*7,1</t>
  </si>
  <si>
    <t>619991001</t>
  </si>
  <si>
    <t>Zakrytí podlah fólií přilepenou lepící páskou</t>
  </si>
  <si>
    <t>-1173671565</t>
  </si>
  <si>
    <t>71+402+409+409</t>
  </si>
  <si>
    <t>621211001</t>
  </si>
  <si>
    <t>Montáž kontaktního zateplení vnějších podhledů z polystyrénových desek tl do 40 mm</t>
  </si>
  <si>
    <t>-2133193393</t>
  </si>
  <si>
    <t>5,2*0,4</t>
  </si>
  <si>
    <t>28375932</t>
  </si>
  <si>
    <t>deska EPS 70 fasádní λ=0,039 tl 40mm</t>
  </si>
  <si>
    <t>-740457897</t>
  </si>
  <si>
    <t>2,08*1,03 'Přepočtené koeficientem množství</t>
  </si>
  <si>
    <t>622142001</t>
  </si>
  <si>
    <t>Potažení vnějších stěn sklovláknitým pletivem vtlačeným do tenkovrstvé hmoty</t>
  </si>
  <si>
    <t>1480941132</t>
  </si>
  <si>
    <t>7,9*12,6</t>
  </si>
  <si>
    <t>-1,18*2</t>
  </si>
  <si>
    <t>2,08</t>
  </si>
  <si>
    <t>7,9*1,1</t>
  </si>
  <si>
    <t>622143001</t>
  </si>
  <si>
    <t>Montáž omítkových plastových nebo pozinkovaných soklových profilů</t>
  </si>
  <si>
    <t>1384856201</t>
  </si>
  <si>
    <t>55343010</t>
  </si>
  <si>
    <t>profil soklový Pz+PVC pro vnější omítky tl 14mm</t>
  </si>
  <si>
    <t>825859508</t>
  </si>
  <si>
    <t>622143002</t>
  </si>
  <si>
    <t>Montáž omítkových plastových nebo pozinkovaných dilatačních profilů</t>
  </si>
  <si>
    <t>489467123</t>
  </si>
  <si>
    <t>10,7*2</t>
  </si>
  <si>
    <t>28342203</t>
  </si>
  <si>
    <t>profil dilatační PVC s tkaninou pro omítky tl do 6mm dilatace do 10mm</t>
  </si>
  <si>
    <t>1306663411</t>
  </si>
  <si>
    <t>622143003</t>
  </si>
  <si>
    <t>Montáž omítkových plastových nebo pozinkovaných rohových profilů s tkaninou</t>
  </si>
  <si>
    <t>956576470</t>
  </si>
  <si>
    <t>21,4+5,3</t>
  </si>
  <si>
    <t>59051480</t>
  </si>
  <si>
    <t>profil rohový Al s tkaninou kontaktního zateplení</t>
  </si>
  <si>
    <t>1715308384</t>
  </si>
  <si>
    <t>622143004</t>
  </si>
  <si>
    <t>Montáž omítkových samolepících začišťovacích profilů pro spojení s okenním rámem</t>
  </si>
  <si>
    <t>285650805</t>
  </si>
  <si>
    <t>59051510</t>
  </si>
  <si>
    <t>profil začišťovací s okapnicí PVC s výztužnou tkaninou pro nadpraží ETICS</t>
  </si>
  <si>
    <t>-1091146936</t>
  </si>
  <si>
    <t>79821072</t>
  </si>
  <si>
    <t>59051516</t>
  </si>
  <si>
    <t>profil začišťovací PVC pro ostění vnitřních omítek</t>
  </si>
  <si>
    <t>-475938217</t>
  </si>
  <si>
    <t>59051476</t>
  </si>
  <si>
    <t>profil začišťovací PVC 9mm s výztužnou tkaninou pro ostění ETICS</t>
  </si>
  <si>
    <t>1312966968</t>
  </si>
  <si>
    <t>59051518</t>
  </si>
  <si>
    <t>páska začišťovací okenní PVC profil 9mm dl 1,4m</t>
  </si>
  <si>
    <t>-147599161</t>
  </si>
  <si>
    <t>622151031</t>
  </si>
  <si>
    <t>Penetrační silikonový nátěr vnějších pastovitých tenkovrstvých omítek stěn</t>
  </si>
  <si>
    <t>-2147183713</t>
  </si>
  <si>
    <t>622211001</t>
  </si>
  <si>
    <t>Montáž kontaktního zateplení vnějších stěn lepením a mechanickým kotvením polystyrénových desek do betonu a zdiva tl do 40 mm</t>
  </si>
  <si>
    <t>688685685</t>
  </si>
  <si>
    <t>12*2,5</t>
  </si>
  <si>
    <t>-183178683</t>
  </si>
  <si>
    <t>30*1,05 'Přepočtené koeficientem množství</t>
  </si>
  <si>
    <t>622211031</t>
  </si>
  <si>
    <t>Montáž kontaktního zateplení vnějších stěn lepením a mechanickým kotvením polystyrénových desek do betonu a zdiva tl přes 120 do 160 mm</t>
  </si>
  <si>
    <t>411817218</t>
  </si>
  <si>
    <t>28375807</t>
  </si>
  <si>
    <t>deska EPS grafitová fasádní λ=0,030-0,031 tl 150mm</t>
  </si>
  <si>
    <t>1559374092</t>
  </si>
  <si>
    <t>102,809523809524*1,05 'Přepočtené koeficientem množství</t>
  </si>
  <si>
    <t>622251101</t>
  </si>
  <si>
    <t>Příplatek k cenám kontaktního zateplení vnějších stěn za zápustnou montáž a použití tepelněizolačních zátek z polystyrenu</t>
  </si>
  <si>
    <t>2138224703</t>
  </si>
  <si>
    <t>622252001</t>
  </si>
  <si>
    <t>Montáž profilů kontaktního zateplení připevněných mechanicky</t>
  </si>
  <si>
    <t>-2050608945</t>
  </si>
  <si>
    <t>9,7</t>
  </si>
  <si>
    <t>59051668</t>
  </si>
  <si>
    <t>profil zakládací Al tl 0,7mm pro ETICS pro izolant tl 150mm</t>
  </si>
  <si>
    <t>-215194174</t>
  </si>
  <si>
    <t>622531022</t>
  </si>
  <si>
    <t>Tenkovrstvá silikonová zrnitá omítka zrnitost 2,0 mm vnějších stěn</t>
  </si>
  <si>
    <t>1112389719</t>
  </si>
  <si>
    <t>629991012</t>
  </si>
  <si>
    <t>Zakrytí výplní otvorů fólií přilepenou na začišťovací lišty</t>
  </si>
  <si>
    <t>-1402272808</t>
  </si>
  <si>
    <t>2,5+9</t>
  </si>
  <si>
    <t>631311124</t>
  </si>
  <si>
    <t>Mazanina tl přes 80 do 120 mm z betonu prostého bez zvýšených nároků na prostředí tř. C 16/20</t>
  </si>
  <si>
    <t>-1362126720</t>
  </si>
  <si>
    <t>3,65*0,12</t>
  </si>
  <si>
    <t>632441220</t>
  </si>
  <si>
    <t>Potěr anhydritový samonivelační litý C25 přes 45 do 50 mm</t>
  </si>
  <si>
    <t>-1195203387</t>
  </si>
  <si>
    <t>819+422</t>
  </si>
  <si>
    <t>632441292</t>
  </si>
  <si>
    <t>Příplatek k anhydritovému samonivelačnímu litému potěru C25 ZKD 5 mm tl</t>
  </si>
  <si>
    <t>1397155767</t>
  </si>
  <si>
    <t>1241*2 'Přepočtené koeficientem množství</t>
  </si>
  <si>
    <t>634112112</t>
  </si>
  <si>
    <t>Obvodová dilatace podlahovým páskem z pěnového PE mezi stěnou a mazaninou nebo potěrem v 100 mm</t>
  </si>
  <si>
    <t>-1004609548</t>
  </si>
  <si>
    <t>691+247+157+16+82+157+16</t>
  </si>
  <si>
    <t>635311111</t>
  </si>
  <si>
    <t>Násyp pod podlahy ze stabilizační zeminy se zhutněním</t>
  </si>
  <si>
    <t>1147608976</t>
  </si>
  <si>
    <t>65*1*0,4</t>
  </si>
  <si>
    <t>642942611</t>
  </si>
  <si>
    <t>Osazování zárubní nebo rámů dveřních kovových do 2,5 m2 na montážní pěnu</t>
  </si>
  <si>
    <t>1508607575</t>
  </si>
  <si>
    <t>642945111</t>
  </si>
  <si>
    <t>Osazování protipožárních nebo protiplynových zárubní dveří jednokřídlových do 2,5 m2</t>
  </si>
  <si>
    <t>1039280635</t>
  </si>
  <si>
    <t>55331562</t>
  </si>
  <si>
    <t>zárubeň jednokřídlá ocelová pro zdění s protipožární úpravou EI-EW 30 tl stěny 110-150mm rozměru 800/1970, 2100mm</t>
  </si>
  <si>
    <t>-730708398</t>
  </si>
  <si>
    <t>55331563</t>
  </si>
  <si>
    <t>zárubeň jednokřídlá ocelová pro zdění s protipožární úpravou EI-EW 30 tl stěny 110-150mm rozměru 900/1970, 2100mm</t>
  </si>
  <si>
    <t>1783302136</t>
  </si>
  <si>
    <t>55331589</t>
  </si>
  <si>
    <t>zárubeň jednokřídlá ocelová pro sádrokartonové příčky tl stěny 75-100mm rozměru 700/1970, 2100mm</t>
  </si>
  <si>
    <t>902332646</t>
  </si>
  <si>
    <t>55331590</t>
  </si>
  <si>
    <t>zárubeň jednokřídlá ocelová pro sádrokartonové příčky tl stěny 75-100mm rozměru 800/1970, 2100mm</t>
  </si>
  <si>
    <t>1399747267</t>
  </si>
  <si>
    <t>553315901.R</t>
  </si>
  <si>
    <t>zárubeň jednokřídlá ocelová pro sádrokartonové příčky protipožární EI-EW 30 tl stěny 75-100mm rozměru 800/1970, 2100mm</t>
  </si>
  <si>
    <t>1673860795</t>
  </si>
  <si>
    <t>553315902.R</t>
  </si>
  <si>
    <t>zárubeň jednokřídlá ocelová pro sádrokartonové příčky protipožární EI-EW 30 tl stěny 75-100mm rozměru 900/1970, 2100mm</t>
  </si>
  <si>
    <t>-1463187656</t>
  </si>
  <si>
    <t>55331594</t>
  </si>
  <si>
    <t>zárubeň jednokřídlá ocelová pro sádrokartonové příčky tl stěny 110-150mm rozměru 700/1970, 2100mm</t>
  </si>
  <si>
    <t>-1539554364</t>
  </si>
  <si>
    <t>55331595</t>
  </si>
  <si>
    <t>zárubeň jednokřídlá ocelová pro sádrokartonové příčky tl stěny 110-150mm rozměru 800/1970, 2100mm</t>
  </si>
  <si>
    <t>-1038392889</t>
  </si>
  <si>
    <t>553315952.R</t>
  </si>
  <si>
    <t>zárubeň jednokřídlá ocelová pro sádrokartonové příčky protipožární EI-EW 30  tl stěny 110-150mm rozměru 800/1970, 2100mm</t>
  </si>
  <si>
    <t>312072829</t>
  </si>
  <si>
    <t>553315953.R</t>
  </si>
  <si>
    <t>zárubeň jednokřídlá ocelová pro sádrokartonové příčky protipožární EI-EW 30  tl stěny 110-150mm rozměru 900/1970, 2100mm</t>
  </si>
  <si>
    <t>1828743682</t>
  </si>
  <si>
    <t>55331700</t>
  </si>
  <si>
    <t>zárubeň jednokřídlá ocelová pro sádrokartonové příčky tl stěny 160-200mm rozměru 800/1970, 2100mm</t>
  </si>
  <si>
    <t>1643519495</t>
  </si>
  <si>
    <t>553317001.R</t>
  </si>
  <si>
    <t>zárubeň jednokřídlá ocelová pro sádrokartonové příčky protipožární EI-EW 30 tl stěny 160-200mm rozměru 800/1970, 2100mm</t>
  </si>
  <si>
    <t>-37572660</t>
  </si>
  <si>
    <t>553317002.R</t>
  </si>
  <si>
    <t>zárubeň jednokřídlá ocelová pro sádrokartonové příčky protipožární EI-EW 30 tl stěny 160-200mm rozměru 900/1970, 2100mm</t>
  </si>
  <si>
    <t>987285475</t>
  </si>
  <si>
    <t>55331596</t>
  </si>
  <si>
    <t>zárubeň jednokřídlá ocelová pro sádrokartonové příčky tl stěny 110-150mm rozměru 900/1970, 2100mm</t>
  </si>
  <si>
    <t>1644297103</t>
  </si>
  <si>
    <t>55331701</t>
  </si>
  <si>
    <t>zárubeň jednokřídlá ocelová pro sádrokartonové příčky tl stěny 160-200mm rozměru 900/1970, 2100mm</t>
  </si>
  <si>
    <t>1041730795</t>
  </si>
  <si>
    <t>-1644639330</t>
  </si>
  <si>
    <t>91</t>
  </si>
  <si>
    <t>1585021886</t>
  </si>
  <si>
    <t>619</t>
  </si>
  <si>
    <t>890131811</t>
  </si>
  <si>
    <t>Bourání šachet ze zdiva kamenného ručně obestavěného prostoru přes 1,5 do 3 m3</t>
  </si>
  <si>
    <t>-1584147820</t>
  </si>
  <si>
    <t>93</t>
  </si>
  <si>
    <t>892233122</t>
  </si>
  <si>
    <t>Proplach a dezinfekce vodovodního potrubí DN od 40 do 70</t>
  </si>
  <si>
    <t>1985948183</t>
  </si>
  <si>
    <t>94</t>
  </si>
  <si>
    <t>892241111</t>
  </si>
  <si>
    <t>Tlaková zkouška vodou potrubí DN do 80</t>
  </si>
  <si>
    <t>1371659636</t>
  </si>
  <si>
    <t>95</t>
  </si>
  <si>
    <t>894115113.R</t>
  </si>
  <si>
    <t>Kompletní sanace kamenné revizní šachty kanalizace- nový poklop,rám,oprava zdiva,vyčištění a sanace dna- viz. foto</t>
  </si>
  <si>
    <t>879366349</t>
  </si>
  <si>
    <t>97</t>
  </si>
  <si>
    <t>941111121</t>
  </si>
  <si>
    <t>Montáž lešení řadového trubkového lehkého s podlahami zatížení do 200 kg/m2 š od 0,9 do 1,2 m v do 10 m</t>
  </si>
  <si>
    <t>1062866529</t>
  </si>
  <si>
    <t>7,9*11</t>
  </si>
  <si>
    <t>98</t>
  </si>
  <si>
    <t>941111221</t>
  </si>
  <si>
    <t>Příplatek k lešení řadovému trubkovému lehkému s podlahami do 200 kg/m2 š od 0,9 do 1,2 m v 10 m za každý den použití (*60)</t>
  </si>
  <si>
    <t>-95734821</t>
  </si>
  <si>
    <t>86,9*60 'Přepočtené koeficientem množství</t>
  </si>
  <si>
    <t>99</t>
  </si>
  <si>
    <t>941111312</t>
  </si>
  <si>
    <t>Odborná prohlídka lešení řadového trubkového lehkého s podlahami zatížení do 200 kg/m2 š od 0,6 do 1,5 m v do 25 m pl do 500 m2 zakrytého sítí</t>
  </si>
  <si>
    <t>1728400135</t>
  </si>
  <si>
    <t>100</t>
  </si>
  <si>
    <t>941111821</t>
  </si>
  <si>
    <t>Demontáž lešení řadového trubkového lehkého s podlahami zatížení do 200 kg/m2 š od 0,9 do 1,2 m v do 10 m</t>
  </si>
  <si>
    <t>-1541329513</t>
  </si>
  <si>
    <t>101</t>
  </si>
  <si>
    <t>944111111</t>
  </si>
  <si>
    <t>Montáž ochranného zábradlí trubkového na vnějších stranách objektů odkloněného od svislice do 15°</t>
  </si>
  <si>
    <t>271300780</t>
  </si>
  <si>
    <t>7,9*5</t>
  </si>
  <si>
    <t>102</t>
  </si>
  <si>
    <t>944511111</t>
  </si>
  <si>
    <t>Montáž ochranné sítě z textilie z umělých vláken</t>
  </si>
  <si>
    <t>-2004289139</t>
  </si>
  <si>
    <t>103</t>
  </si>
  <si>
    <t>944511211</t>
  </si>
  <si>
    <t>Příplatek k ochranné síti za každý den použití (*60)</t>
  </si>
  <si>
    <t>-2039870746</t>
  </si>
  <si>
    <t>104</t>
  </si>
  <si>
    <t>944511811</t>
  </si>
  <si>
    <t>Demontáž ochranné sítě z textilie z umělých vláken</t>
  </si>
  <si>
    <t>1810700211</t>
  </si>
  <si>
    <t>105</t>
  </si>
  <si>
    <t>949311111</t>
  </si>
  <si>
    <t>Montáž lešení trubkového do šachet o půdorysné ploše do 6 m2 v do 10 m</t>
  </si>
  <si>
    <t>-848008454</t>
  </si>
  <si>
    <t>106</t>
  </si>
  <si>
    <t>949311211</t>
  </si>
  <si>
    <t>Příplatek k lešení trubkovému do šachet do 6 m2 v do 10 m za každý den použití (x10)</t>
  </si>
  <si>
    <t>1544238323</t>
  </si>
  <si>
    <t>32,76*10 'Přepočtené koeficientem množství</t>
  </si>
  <si>
    <t>107</t>
  </si>
  <si>
    <t>949311811</t>
  </si>
  <si>
    <t>Demontáž lešení trubkového do šachet o půdorysné ploše do 6 m2 v do 10 m</t>
  </si>
  <si>
    <t>899182462</t>
  </si>
  <si>
    <t>108</t>
  </si>
  <si>
    <t>952901111</t>
  </si>
  <si>
    <t>Vyčištění budov bytové a občanské výstavby při výšce podlaží do 4 m</t>
  </si>
  <si>
    <t>-1514628757</t>
  </si>
  <si>
    <t>109</t>
  </si>
  <si>
    <t>953943211</t>
  </si>
  <si>
    <t>Osazování hasicího přístroje</t>
  </si>
  <si>
    <t>490949581</t>
  </si>
  <si>
    <t>110</t>
  </si>
  <si>
    <t>44932114</t>
  </si>
  <si>
    <t>přístroj hasicí ruční práškový PG 6 LE</t>
  </si>
  <si>
    <t>2039755516</t>
  </si>
  <si>
    <t>111</t>
  </si>
  <si>
    <t>953993311</t>
  </si>
  <si>
    <t>Osazení bezpečnostní, orientační nebo informační tabulky samolepicí</t>
  </si>
  <si>
    <t>898774448</t>
  </si>
  <si>
    <t>28+20+13+3</t>
  </si>
  <si>
    <t>112</t>
  </si>
  <si>
    <t>73534561</t>
  </si>
  <si>
    <t>tabulka bezpečnostní fotoluminiscenční 148x148mm samolepící</t>
  </si>
  <si>
    <t>-2115227226</t>
  </si>
  <si>
    <t>113</t>
  </si>
  <si>
    <t>-1996697631</t>
  </si>
  <si>
    <t>114</t>
  </si>
  <si>
    <t>825803584</t>
  </si>
  <si>
    <t>3*8*2</t>
  </si>
  <si>
    <t>115</t>
  </si>
  <si>
    <t>975011331</t>
  </si>
  <si>
    <t>Podpěrné dřevení při podezdívání základů tl přes 450 do 600 mm vyzdívka v do 2 m dl podchycení přes 1 do 3 m</t>
  </si>
  <si>
    <t>295306098</t>
  </si>
  <si>
    <t>116</t>
  </si>
  <si>
    <t>997006014</t>
  </si>
  <si>
    <t>Pytlování nebezpečného odpadu z vlnitých tabulí s obsahem azbestu</t>
  </si>
  <si>
    <t>209412296</t>
  </si>
  <si>
    <t>117</t>
  </si>
  <si>
    <t>997013153</t>
  </si>
  <si>
    <t>Vnitrostaveništní doprava suti a vybouraných hmot pro budovy v přes 9 do 12 m s omezením mechanizace</t>
  </si>
  <si>
    <t>-1473294628</t>
  </si>
  <si>
    <t>118</t>
  </si>
  <si>
    <t>4491039</t>
  </si>
  <si>
    <t>119</t>
  </si>
  <si>
    <t>-238421621</t>
  </si>
  <si>
    <t>15,967*30 'Přepočtené koeficientem množství</t>
  </si>
  <si>
    <t>120</t>
  </si>
  <si>
    <t>1908620349</t>
  </si>
  <si>
    <t>627</t>
  </si>
  <si>
    <t>-562901109</t>
  </si>
  <si>
    <t>121</t>
  </si>
  <si>
    <t>997013821</t>
  </si>
  <si>
    <t>Poplatek za uložení na skládce (skládkovné) stavebního odpadu s obsahem azbestu kód odpadu 170 605</t>
  </si>
  <si>
    <t>-1062029612</t>
  </si>
  <si>
    <t>122</t>
  </si>
  <si>
    <t>998011001</t>
  </si>
  <si>
    <t>Přesun hmot pro budovy zděné v do 6 m</t>
  </si>
  <si>
    <t>1453910498</t>
  </si>
  <si>
    <t>711</t>
  </si>
  <si>
    <t>Izolace proti vodě, vlhkosti a plynům</t>
  </si>
  <si>
    <t>123</t>
  </si>
  <si>
    <t>711111002</t>
  </si>
  <si>
    <t>Provedení izolace proti zemní vlhkosti vodorovné za studena lakem asfaltovým</t>
  </si>
  <si>
    <t>2036796740</t>
  </si>
  <si>
    <t>143</t>
  </si>
  <si>
    <t>124</t>
  </si>
  <si>
    <t>711112002</t>
  </si>
  <si>
    <t>Provedení izolace proti zemní vlhkosti svislé za studena lakem asfaltovým</t>
  </si>
  <si>
    <t>-1121419697</t>
  </si>
  <si>
    <t>7,9*1,6</t>
  </si>
  <si>
    <t>125</t>
  </si>
  <si>
    <t>11163155</t>
  </si>
  <si>
    <t>lak hydroizolační z modifikovaného asfaltu</t>
  </si>
  <si>
    <t>-746415053</t>
  </si>
  <si>
    <t>126</t>
  </si>
  <si>
    <t>711141559</t>
  </si>
  <si>
    <t>Provedení izolace proti zemní vlhkosti pásy přitavením vodorovné NAIP</t>
  </si>
  <si>
    <t>553838984</t>
  </si>
  <si>
    <t>67+24+10</t>
  </si>
  <si>
    <t>127</t>
  </si>
  <si>
    <t>711142559</t>
  </si>
  <si>
    <t>Provedení izolace proti zemní vlhkosti pásy přitavením svislé NAIP</t>
  </si>
  <si>
    <t>1466952833</t>
  </si>
  <si>
    <t>128</t>
  </si>
  <si>
    <t>62853004.1</t>
  </si>
  <si>
    <t>pás asfaltový natavitelný modifikovaný SBS tl 4,0mm s vložkou ze skleněné tkaniny a spalitelnou PE fólií nebo jemnozrnným minerálním posypem na horním povrchu</t>
  </si>
  <si>
    <t>1843221800</t>
  </si>
  <si>
    <t>155,64*1,1 'Přepočtené koeficientem množství</t>
  </si>
  <si>
    <t>129</t>
  </si>
  <si>
    <t>711747067</t>
  </si>
  <si>
    <t>Izolace proti vodě opracování trubních prostupu pod objímkou do 300 mm přitavením NAIP</t>
  </si>
  <si>
    <t>-1793023080</t>
  </si>
  <si>
    <t>130</t>
  </si>
  <si>
    <t>62853004</t>
  </si>
  <si>
    <t>pás asfaltový natavitelný modifikovaný SBS s vložkou ze skleněné tkaniny a spalitelnou PE fólií nebo jemnozrnným minerálním posypem na horním povrchu tl 4,0mm</t>
  </si>
  <si>
    <t>2037026145</t>
  </si>
  <si>
    <t>131</t>
  </si>
  <si>
    <t>998711101</t>
  </si>
  <si>
    <t>Přesun hmot tonážní pro izolace proti vodě, vlhkosti a plynům v objektech v do 6 m</t>
  </si>
  <si>
    <t>1337491451</t>
  </si>
  <si>
    <t>132</t>
  </si>
  <si>
    <t>712311101</t>
  </si>
  <si>
    <t>Provedení povlakové krytiny střech do 10° za studena lakem penetračním nebo asfaltovým</t>
  </si>
  <si>
    <t>263585200</t>
  </si>
  <si>
    <t>133</t>
  </si>
  <si>
    <t>11163153</t>
  </si>
  <si>
    <t>emulze asfaltová penetrační</t>
  </si>
  <si>
    <t>litr</t>
  </si>
  <si>
    <t>15164375</t>
  </si>
  <si>
    <t>134</t>
  </si>
  <si>
    <t>712341559</t>
  </si>
  <si>
    <t>Provedení povlakové krytiny střech do 10° pásy NAIP přitavením v plné ploše</t>
  </si>
  <si>
    <t>542047170</t>
  </si>
  <si>
    <t>135</t>
  </si>
  <si>
    <t>62855001</t>
  </si>
  <si>
    <t>pás asfaltový natavitelný modifikovaný SBS s vložkou z polyesterové rohože a spalitelnou PE fólií nebo jemnozrnným minerálním posypem na horním povrchu tl 4,0mm</t>
  </si>
  <si>
    <t>983776598</t>
  </si>
  <si>
    <t>136</t>
  </si>
  <si>
    <t>712341715</t>
  </si>
  <si>
    <t>Provedení povlakové krytiny střech do 10° pásy NAIP přitavením zaizolování prostupů kruhového průřezu D do 300 mm</t>
  </si>
  <si>
    <t>638406200</t>
  </si>
  <si>
    <t>137</t>
  </si>
  <si>
    <t>62851038</t>
  </si>
  <si>
    <t>prostup pro kabely s integrovanou manžetou z modifikovaného asfaltového pásu DN 150</t>
  </si>
  <si>
    <t>-2042915719</t>
  </si>
  <si>
    <t>138</t>
  </si>
  <si>
    <t>28342055</t>
  </si>
  <si>
    <t>komínek střešní odvětrávací s integrovanou manžetou z PVC DN 150</t>
  </si>
  <si>
    <t>-1105430415</t>
  </si>
  <si>
    <t>139</t>
  </si>
  <si>
    <t>712361301</t>
  </si>
  <si>
    <t>Provedení dvojitého hydroizolačního systému plochých střech na ploše vodorovné fólií PVC volně s horkovzdušným navařením segmentů</t>
  </si>
  <si>
    <t>1447713523</t>
  </si>
  <si>
    <t>140</t>
  </si>
  <si>
    <t>28343014</t>
  </si>
  <si>
    <t>fólie hydroizolační střešní mPVC určená ke stabilizaci přitížením a do vegetačních střech tl 1,8mm</t>
  </si>
  <si>
    <t>1969073418</t>
  </si>
  <si>
    <t>10*1,1655 'Přepočtené koeficientem množství</t>
  </si>
  <si>
    <t>141</t>
  </si>
  <si>
    <t>712363115</t>
  </si>
  <si>
    <t>Provedení povlakové krytiny střech do 10° zaizolování prostupů kruhového průřezu D do 300 mm</t>
  </si>
  <si>
    <t>-1180421765</t>
  </si>
  <si>
    <t>142</t>
  </si>
  <si>
    <t>28342015</t>
  </si>
  <si>
    <t>manžeta těsnící pro prostupy hydroizolací z PVC uzavřená kruhová vnitřní průměr 200</t>
  </si>
  <si>
    <t>-1459082338</t>
  </si>
  <si>
    <t>712363352</t>
  </si>
  <si>
    <t>Povlakové krytiny střech do 10° z tvarovaných poplastovaných lišt délky 2 m koutová lišta vnitřní rš 100 mm</t>
  </si>
  <si>
    <t>621825806</t>
  </si>
  <si>
    <t>144</t>
  </si>
  <si>
    <t>712363356</t>
  </si>
  <si>
    <t>Povlakové krytiny střech do 10° z tvarovaných poplastovaných lišt délky 2 m okapnice široká rš 200 mm</t>
  </si>
  <si>
    <t>-664776633</t>
  </si>
  <si>
    <t>145</t>
  </si>
  <si>
    <t>712363359</t>
  </si>
  <si>
    <t>Povlakové krytiny střech do 10° z tvarovaných poplastovaných lišt délky 2 m závětrná lišta rš 300 mm</t>
  </si>
  <si>
    <t>-805906130</t>
  </si>
  <si>
    <t>146</t>
  </si>
  <si>
    <t>712363367</t>
  </si>
  <si>
    <t>Povlakové krytiny střech do 10° z tvarovaných poplastovaných lišt délky 2 m dilatační lišta rš 300 mm</t>
  </si>
  <si>
    <t>1049809470</t>
  </si>
  <si>
    <t>147</t>
  </si>
  <si>
    <t>712363373</t>
  </si>
  <si>
    <t>Povlakové krytiny střech do 10° z tvarovaných poplastovaných lišt délky 2 m přítlačná lišta rš 70 mm</t>
  </si>
  <si>
    <t>1094588409</t>
  </si>
  <si>
    <t>148</t>
  </si>
  <si>
    <t>712363545</t>
  </si>
  <si>
    <t>Provedení povlak krytiny mechanicky kotvenou do betonu TI tl přes 200 do 240 mm krajní pole, budova v do 18 m</t>
  </si>
  <si>
    <t>-778724013</t>
  </si>
  <si>
    <t>149</t>
  </si>
  <si>
    <t>28376105</t>
  </si>
  <si>
    <t>klín izolační z XPS spádový</t>
  </si>
  <si>
    <t>-388443190</t>
  </si>
  <si>
    <t>150</t>
  </si>
  <si>
    <t>712391171</t>
  </si>
  <si>
    <t>Provedení povlakové krytiny střech do 10° podkladní textilní vrstvy</t>
  </si>
  <si>
    <t>1032719068</t>
  </si>
  <si>
    <t>151</t>
  </si>
  <si>
    <t>69311037</t>
  </si>
  <si>
    <t>geotextilie tkaná separační, filtrační, výztužná PP pevnost v tahu 45kN/m</t>
  </si>
  <si>
    <t>1589685639</t>
  </si>
  <si>
    <t>10*1,155 'Přepočtené koeficientem množství</t>
  </si>
  <si>
    <t>152</t>
  </si>
  <si>
    <t>998712122</t>
  </si>
  <si>
    <t>Přesun hmot tonážní pro krytiny povlakové ruční v objektech v přes 6 do 12 m</t>
  </si>
  <si>
    <t>1501570438</t>
  </si>
  <si>
    <t>713</t>
  </si>
  <si>
    <t>Izolace tepelné</t>
  </si>
  <si>
    <t>153</t>
  </si>
  <si>
    <t>713121111</t>
  </si>
  <si>
    <t>Montáž izolace tepelné podlah volně kladenými rohožemi, pásy, dílci, deskami 1 vrstva</t>
  </si>
  <si>
    <t>741094946</t>
  </si>
  <si>
    <t>73+409+409</t>
  </si>
  <si>
    <t>154</t>
  </si>
  <si>
    <t>63141434</t>
  </si>
  <si>
    <t>deska tepelně izolační minerální plovoucích podlah λ=0,033-0,035 tl 40mm</t>
  </si>
  <si>
    <t>1492749037</t>
  </si>
  <si>
    <t>891*1,05 'Přepočtené koeficientem množství</t>
  </si>
  <si>
    <t>155</t>
  </si>
  <si>
    <t>713121121</t>
  </si>
  <si>
    <t>Montáž izolace tepelné podlah volně kladenými rohožemi, pásy, dílci, deskami 2 vrstvy</t>
  </si>
  <si>
    <t>-1967956315</t>
  </si>
  <si>
    <t>156</t>
  </si>
  <si>
    <t>28376525</t>
  </si>
  <si>
    <t>deska izolační PIR s oboustranným textilním rounem λ=0,026 tl 50mm</t>
  </si>
  <si>
    <t>2071850831</t>
  </si>
  <si>
    <t>400*1,05 'Přepočtené koeficientem množství</t>
  </si>
  <si>
    <t>157</t>
  </si>
  <si>
    <t>28376524</t>
  </si>
  <si>
    <t>deska izolační PIR s oboustranným textilním rounem λ=0,026 tl 40mm</t>
  </si>
  <si>
    <t>-1437152428</t>
  </si>
  <si>
    <t>158</t>
  </si>
  <si>
    <t>713191132</t>
  </si>
  <si>
    <t>Montáž izolace tepelné podlah, stropů vrchem nebo střech překrytí separační fólií z PE</t>
  </si>
  <si>
    <t>164344407</t>
  </si>
  <si>
    <t>159</t>
  </si>
  <si>
    <t>28323053</t>
  </si>
  <si>
    <t>fólie PE (500 kg/m3) separační podlahová oddělující tepelnou izolaci tl 0,6mm</t>
  </si>
  <si>
    <t>-1799052750</t>
  </si>
  <si>
    <t>1291*1,1 'Přepočtené koeficientem množství</t>
  </si>
  <si>
    <t>160</t>
  </si>
  <si>
    <t>713463111</t>
  </si>
  <si>
    <t>Montáž izolace tepelné potrubí potrubními pouzdry bez úpravy staženými drátem 1x D přes 50 do 100 mm</t>
  </si>
  <si>
    <t>-1469820759</t>
  </si>
  <si>
    <t>161</t>
  </si>
  <si>
    <t>713463115</t>
  </si>
  <si>
    <t>Montáž izolace tepelné ohybů potrubními pouzdry bez úpravy staženými drátem 1x D přes 50 do 100 mm</t>
  </si>
  <si>
    <t>-73000127</t>
  </si>
  <si>
    <t>162</t>
  </si>
  <si>
    <t>RKW.229831</t>
  </si>
  <si>
    <t>Potrubní pouzdra ROCKWOOL 800 vnitřní D 108mm, délka 1000mm, tloušťka izolace 40mm</t>
  </si>
  <si>
    <t>1343650955</t>
  </si>
  <si>
    <t>60,7843137254902*1,02 'Přepočtené koeficientem množství</t>
  </si>
  <si>
    <t>163</t>
  </si>
  <si>
    <t>713463112</t>
  </si>
  <si>
    <t>Montáž izolace tepelné potrubí potrubními pouzdry bez úpravy staženými drátem 1x D přes 100 mm</t>
  </si>
  <si>
    <t>749668062</t>
  </si>
  <si>
    <t>164</t>
  </si>
  <si>
    <t>713463116</t>
  </si>
  <si>
    <t>Montáž izolace tepelné ohybů potrubními pouzdry bez úpravy staženými drátem 1x D přes 100 mm</t>
  </si>
  <si>
    <t>-1909421444</t>
  </si>
  <si>
    <t>165</t>
  </si>
  <si>
    <t>RKW.229842</t>
  </si>
  <si>
    <t>Potrubní pouzdra ROCKWOOL 800 vnitřní D 133mm, délka 1000mm, tloušťka izolace 40mm</t>
  </si>
  <si>
    <t>1934449435</t>
  </si>
  <si>
    <t>9,80392156862745*1,02 'Přepočtené koeficientem množství</t>
  </si>
  <si>
    <t>166</t>
  </si>
  <si>
    <t>RKW.27658</t>
  </si>
  <si>
    <t>Potrubní pouzdra ROCKWOOL 800 vnitřní D 159mm, délka 1000mm, tloušťka izolace 50mm</t>
  </si>
  <si>
    <t>-1101203289</t>
  </si>
  <si>
    <t>167</t>
  </si>
  <si>
    <t>998713122</t>
  </si>
  <si>
    <t>Přesun hmot tonážní pro izolace tepelné ruční v objektech v přes 6 do 12 m</t>
  </si>
  <si>
    <t>1183429366</t>
  </si>
  <si>
    <t>714</t>
  </si>
  <si>
    <t>Akustická a protiotřesová opatření</t>
  </si>
  <si>
    <t>168</t>
  </si>
  <si>
    <t>714121041</t>
  </si>
  <si>
    <t>Montáž napojení podhledu z akustických panelů obvodovou lištou na stěnu</t>
  </si>
  <si>
    <t>2130555600</t>
  </si>
  <si>
    <t>121*2</t>
  </si>
  <si>
    <t>31,9</t>
  </si>
  <si>
    <t>169</t>
  </si>
  <si>
    <t>59036253</t>
  </si>
  <si>
    <t>lišta obvodová rastru nosného pro kazetové minerální podhledy Pz lakovaná v 22mm dl 3m</t>
  </si>
  <si>
    <t>1709462648</t>
  </si>
  <si>
    <t>273,9*1,05 'Přepočtené koeficientem množství</t>
  </si>
  <si>
    <t>170</t>
  </si>
  <si>
    <t>714122002</t>
  </si>
  <si>
    <t>Montáž akustických volně zavěšených prvků velikosti 2000x1200 mm</t>
  </si>
  <si>
    <t>-2038954804</t>
  </si>
  <si>
    <t>171</t>
  </si>
  <si>
    <t>625430001.R</t>
  </si>
  <si>
    <t>deska akustická perforovaná- dle výpočtu dozvuku</t>
  </si>
  <si>
    <t>-1369718235</t>
  </si>
  <si>
    <t>172</t>
  </si>
  <si>
    <t>714182001</t>
  </si>
  <si>
    <t>Montáž pohltivých izolačních vložek volně rohoží stropů a stěn</t>
  </si>
  <si>
    <t>-1387163477</t>
  </si>
  <si>
    <t>476+61</t>
  </si>
  <si>
    <t>173</t>
  </si>
  <si>
    <t>63150981</t>
  </si>
  <si>
    <t>rohož izolační z minerální vlny lamelová s Al fólií 25-40kg/m3 tl 30mm</t>
  </si>
  <si>
    <t>455099428</t>
  </si>
  <si>
    <t>537*1,05 'Přepočtené koeficientem množství</t>
  </si>
  <si>
    <t>174</t>
  </si>
  <si>
    <t>998714102</t>
  </si>
  <si>
    <t>Přesun hmot tonážní pro akustická a protiotřesová opatření v objektech v do 12 m</t>
  </si>
  <si>
    <t>-2042963061</t>
  </si>
  <si>
    <t>175</t>
  </si>
  <si>
    <t>721110957.R</t>
  </si>
  <si>
    <t>Čistící kus na stoupacím potrubí kanalizace</t>
  </si>
  <si>
    <t>1715149563</t>
  </si>
  <si>
    <t>176</t>
  </si>
  <si>
    <t>721110961</t>
  </si>
  <si>
    <t>Potrubí kameninové propojení potrubí DN 100</t>
  </si>
  <si>
    <t>-1886528051</t>
  </si>
  <si>
    <t>177</t>
  </si>
  <si>
    <t>721174005</t>
  </si>
  <si>
    <t>Potrubí kanalizační z PP svodné DN 110</t>
  </si>
  <si>
    <t>383768986</t>
  </si>
  <si>
    <t>178</t>
  </si>
  <si>
    <t>721174006</t>
  </si>
  <si>
    <t>Potrubí kanalizační z PP svodné DN 125</t>
  </si>
  <si>
    <t>812760513</t>
  </si>
  <si>
    <t>179</t>
  </si>
  <si>
    <t>721174007</t>
  </si>
  <si>
    <t>Potrubí kanalizační z PP svodné DN 160</t>
  </si>
  <si>
    <t>400547659</t>
  </si>
  <si>
    <t>180</t>
  </si>
  <si>
    <t>721174024</t>
  </si>
  <si>
    <t>Potrubí kanalizační z PP odpadní DN 75</t>
  </si>
  <si>
    <t>406464056</t>
  </si>
  <si>
    <t>3*9</t>
  </si>
  <si>
    <t>181</t>
  </si>
  <si>
    <t>721174025</t>
  </si>
  <si>
    <t>Potrubí kanalizační z PP odpadní DN 110</t>
  </si>
  <si>
    <t>307690557</t>
  </si>
  <si>
    <t>4*9</t>
  </si>
  <si>
    <t>1*12</t>
  </si>
  <si>
    <t>1*3</t>
  </si>
  <si>
    <t>182</t>
  </si>
  <si>
    <t>721174026</t>
  </si>
  <si>
    <t>Potrubí kanalizační z PP odpadní DN 125</t>
  </si>
  <si>
    <t>1348397239</t>
  </si>
  <si>
    <t>183</t>
  </si>
  <si>
    <t>721174041</t>
  </si>
  <si>
    <t>Potrubí kanalizační z PP připojovací DN 32</t>
  </si>
  <si>
    <t>-1296372675</t>
  </si>
  <si>
    <t>24+21+2</t>
  </si>
  <si>
    <t>184</t>
  </si>
  <si>
    <t>721174042</t>
  </si>
  <si>
    <t>Potrubí kanalizační z PP připojovací DN 40</t>
  </si>
  <si>
    <t>1280142057</t>
  </si>
  <si>
    <t>4+3+3+3+3</t>
  </si>
  <si>
    <t>27+12+12</t>
  </si>
  <si>
    <t>185</t>
  </si>
  <si>
    <t>721174043</t>
  </si>
  <si>
    <t>Potrubí kanalizační z PP připojovací DN 50</t>
  </si>
  <si>
    <t>-1352825054</t>
  </si>
  <si>
    <t>6+27+12+12+3</t>
  </si>
  <si>
    <t>186</t>
  </si>
  <si>
    <t>721174044</t>
  </si>
  <si>
    <t>Potrubí kanalizační z PP připojovací DN 75</t>
  </si>
  <si>
    <t>-1994030017</t>
  </si>
  <si>
    <t>9+18+4+4</t>
  </si>
  <si>
    <t>187</t>
  </si>
  <si>
    <t>721174045</t>
  </si>
  <si>
    <t>Potrubí kanalizační z PP připojovací DN 110</t>
  </si>
  <si>
    <t>1660212916</t>
  </si>
  <si>
    <t>24+8+17+17+6</t>
  </si>
  <si>
    <t>188</t>
  </si>
  <si>
    <t>721174055</t>
  </si>
  <si>
    <t>Potrubí kanalizační z PP dešťové DN 110</t>
  </si>
  <si>
    <t>-458486905</t>
  </si>
  <si>
    <t>189</t>
  </si>
  <si>
    <t>721174056</t>
  </si>
  <si>
    <t>Potrubí kanalizační z PP dešťové DN 125</t>
  </si>
  <si>
    <t>-1067267627</t>
  </si>
  <si>
    <t>190</t>
  </si>
  <si>
    <t>721174063</t>
  </si>
  <si>
    <t>Potrubí kanalizační z PP větrací DN 110</t>
  </si>
  <si>
    <t>288225375</t>
  </si>
  <si>
    <t>191</t>
  </si>
  <si>
    <t>721194103</t>
  </si>
  <si>
    <t>Vyvedení a upevnění odpadních výpustek DN 32</t>
  </si>
  <si>
    <t>-388916842</t>
  </si>
  <si>
    <t>192</t>
  </si>
  <si>
    <t>721194104</t>
  </si>
  <si>
    <t>Vyvedení a upevnění odpadních výpustek DN 40</t>
  </si>
  <si>
    <t>1253489215</t>
  </si>
  <si>
    <t>53+31</t>
  </si>
  <si>
    <t>193</t>
  </si>
  <si>
    <t>721194105</t>
  </si>
  <si>
    <t>Vyvedení a upevnění odpadních výpustek DN 50</t>
  </si>
  <si>
    <t>-1872952637</t>
  </si>
  <si>
    <t>194</t>
  </si>
  <si>
    <t>721194109</t>
  </si>
  <si>
    <t>Vyvedení a upevnění odpadních výpustek DN 110</t>
  </si>
  <si>
    <t>1142346640</t>
  </si>
  <si>
    <t>37+3</t>
  </si>
  <si>
    <t>195</t>
  </si>
  <si>
    <t>721226511</t>
  </si>
  <si>
    <t>Zápachová uzávěrka podomítková pro pračku a myčku DN 40</t>
  </si>
  <si>
    <t>-1147679128</t>
  </si>
  <si>
    <t>196</t>
  </si>
  <si>
    <t>721241102</t>
  </si>
  <si>
    <t>Lapač střešních splavenin z litiny DN 125</t>
  </si>
  <si>
    <t>236535642</t>
  </si>
  <si>
    <t>197</t>
  </si>
  <si>
    <t>721273153</t>
  </si>
  <si>
    <t>Hlavice ventilační polypropylen PP DN 110</t>
  </si>
  <si>
    <t>132659775</t>
  </si>
  <si>
    <t>198</t>
  </si>
  <si>
    <t>721274121</t>
  </si>
  <si>
    <t>Přivzdušňovací ventil vnitřní odpadních potrubí DN od 32 do 50</t>
  </si>
  <si>
    <t>132348655</t>
  </si>
  <si>
    <t>199</t>
  </si>
  <si>
    <t>721274122</t>
  </si>
  <si>
    <t>Přivzdušňovací ventil vnitřní odpadních potrubí DN 70</t>
  </si>
  <si>
    <t>-507919055</t>
  </si>
  <si>
    <t>200</t>
  </si>
  <si>
    <t>721274123</t>
  </si>
  <si>
    <t>Přivzdušňovací ventil vnitřní odpadních potrubí DN 100</t>
  </si>
  <si>
    <t>-1478935931</t>
  </si>
  <si>
    <t>201</t>
  </si>
  <si>
    <t>998721122</t>
  </si>
  <si>
    <t>Přesun hmot tonážní pro vnitřní kanalizaci ruční v objektech v přes 6 do 12 m</t>
  </si>
  <si>
    <t>145585675</t>
  </si>
  <si>
    <t>202</t>
  </si>
  <si>
    <t>722174002</t>
  </si>
  <si>
    <t>Potrubí vodovodní plastové PPR svar polyfúze PN 16 D 20x2,8 mm</t>
  </si>
  <si>
    <t>2144979804</t>
  </si>
  <si>
    <t>20+35+91+24+10+20</t>
  </si>
  <si>
    <t>20+18+48+13</t>
  </si>
  <si>
    <t>3*5</t>
  </si>
  <si>
    <t>18+24+16+12</t>
  </si>
  <si>
    <t>203</t>
  </si>
  <si>
    <t>722174003</t>
  </si>
  <si>
    <t>Potrubí vodovodní plastové PPR svar polyfúze PN 16 D 25x3,5 mm</t>
  </si>
  <si>
    <t>1703172006</t>
  </si>
  <si>
    <t>8+22</t>
  </si>
  <si>
    <t>36+19+10</t>
  </si>
  <si>
    <t>28+14</t>
  </si>
  <si>
    <t>204</t>
  </si>
  <si>
    <t>722174004</t>
  </si>
  <si>
    <t>Potrubí vodovodní plastové PPR svar polyfúze PN 16 D 32x4,4 mm</t>
  </si>
  <si>
    <t>1971890863</t>
  </si>
  <si>
    <t>14+8</t>
  </si>
  <si>
    <t>8+14+20+15</t>
  </si>
  <si>
    <t>205</t>
  </si>
  <si>
    <t>722174005</t>
  </si>
  <si>
    <t>Potrubí vodovodní plastové PPR svar polyfúze PN 16 D 40x5,5 mm</t>
  </si>
  <si>
    <t>111382812</t>
  </si>
  <si>
    <t>10+4+4</t>
  </si>
  <si>
    <t>206</t>
  </si>
  <si>
    <t>722174006</t>
  </si>
  <si>
    <t>Potrubí vodovodní plastové PPR svar polyfúze PN 16 D 50x6,9 mm</t>
  </si>
  <si>
    <t>1412636582</t>
  </si>
  <si>
    <t>20+4+4</t>
  </si>
  <si>
    <t>207</t>
  </si>
  <si>
    <t>722174007</t>
  </si>
  <si>
    <t>Potrubí vodovodní plastové PPR svar polyfúze PN 16 D 63x8,6 mm</t>
  </si>
  <si>
    <t>-458702846</t>
  </si>
  <si>
    <t>20+20</t>
  </si>
  <si>
    <t>208</t>
  </si>
  <si>
    <t>722181241</t>
  </si>
  <si>
    <t>Ochrana vodovodního potrubí přilepenými termoizolačními trubicemi z PE tl přes 13 do 20 mm DN do 22 mm</t>
  </si>
  <si>
    <t>-1265448000</t>
  </si>
  <si>
    <t>209</t>
  </si>
  <si>
    <t>722181242</t>
  </si>
  <si>
    <t>Ochrana vodovodního potrubí přilepenými termoizolačními trubicemi z PE tl přes 13 do 20 mm DN přes 22 do 45 mm</t>
  </si>
  <si>
    <t>-11568103</t>
  </si>
  <si>
    <t>143+95+18</t>
  </si>
  <si>
    <t>210</t>
  </si>
  <si>
    <t>722181243</t>
  </si>
  <si>
    <t>Ochrana vodovodního potrubí přilepenými termoizolačními trubicemi z PE tl přes 13 do 20 mm DN přes 45 do 63 mm</t>
  </si>
  <si>
    <t>1379180176</t>
  </si>
  <si>
    <t>28+40</t>
  </si>
  <si>
    <t>211</t>
  </si>
  <si>
    <t>722190401</t>
  </si>
  <si>
    <t>Vyvedení a upevnění výpustku DN do 25</t>
  </si>
  <si>
    <t>-981045839</t>
  </si>
  <si>
    <t>6+31+39</t>
  </si>
  <si>
    <t>212</t>
  </si>
  <si>
    <t>722190402</t>
  </si>
  <si>
    <t>Vyvedení a upevnění výpustku DN přes 25 do 50</t>
  </si>
  <si>
    <t>-1843051227</t>
  </si>
  <si>
    <t>213</t>
  </si>
  <si>
    <t>722190403</t>
  </si>
  <si>
    <t>Vyvedení a upevnění výpustku DN přes 50 do 100-napojení na rozvod</t>
  </si>
  <si>
    <t>-1598756433</t>
  </si>
  <si>
    <t>214</t>
  </si>
  <si>
    <t>722231073</t>
  </si>
  <si>
    <t>Ventil zpětný mosazný G 3/4" PN 10 do 110°C se dvěma závity</t>
  </si>
  <si>
    <t>-355083178</t>
  </si>
  <si>
    <t>215</t>
  </si>
  <si>
    <t>722232062</t>
  </si>
  <si>
    <t>Kohout kulový přímý G 3/4" PN 42 do 185°C vnitřní závit s vypouštěním</t>
  </si>
  <si>
    <t>2106066769</t>
  </si>
  <si>
    <t>216</t>
  </si>
  <si>
    <t>722232063</t>
  </si>
  <si>
    <t>Kohout kulový přímý G 1" PN 42 do 185°C vnitřní závit s vypouštěním</t>
  </si>
  <si>
    <t>131853374</t>
  </si>
  <si>
    <t>217</t>
  </si>
  <si>
    <t>722232064</t>
  </si>
  <si>
    <t>Kohout kulový přímý G 5/4" PN 42 do 185°C vnitřní závit s vypouštěním</t>
  </si>
  <si>
    <t>1633614000</t>
  </si>
  <si>
    <t>218</t>
  </si>
  <si>
    <t>722232065</t>
  </si>
  <si>
    <t>Kohout kulový přímý G 6/4" PN 42 do 185°C vnitřní závit s vypouštěním</t>
  </si>
  <si>
    <t>1962352245</t>
  </si>
  <si>
    <t>219</t>
  </si>
  <si>
    <t>722232066</t>
  </si>
  <si>
    <t>Kohout kulový přímý G 2" PN 42 do 185°C vnitřní závit s vypouštěním</t>
  </si>
  <si>
    <t>-1193879291</t>
  </si>
  <si>
    <t>220</t>
  </si>
  <si>
    <t>998722122</t>
  </si>
  <si>
    <t>Přesun hmot tonážní pro vnitřní vodovod ruční v objektech v přes 6 do 12 m</t>
  </si>
  <si>
    <t>-1303497223</t>
  </si>
  <si>
    <t>221</t>
  </si>
  <si>
    <t>725112022</t>
  </si>
  <si>
    <t>Klozet keramický závěsný na nosné stěny s hlubokým splachováním odpad vodorovný</t>
  </si>
  <si>
    <t>985751386</t>
  </si>
  <si>
    <t>28+3</t>
  </si>
  <si>
    <t>222</t>
  </si>
  <si>
    <t>301102122</t>
  </si>
  <si>
    <t xml:space="preserve">Ochrana sifonu proti nárazu invalidních vozíků s krytkou nerez </t>
  </si>
  <si>
    <t>608956182</t>
  </si>
  <si>
    <t>223</t>
  </si>
  <si>
    <t>725119131</t>
  </si>
  <si>
    <t>Montáž klozetových sedátek standardních</t>
  </si>
  <si>
    <t>-1523715370</t>
  </si>
  <si>
    <t>224</t>
  </si>
  <si>
    <t>55166827</t>
  </si>
  <si>
    <t>sedátko záchodové plastové bílé</t>
  </si>
  <si>
    <t>589420901</t>
  </si>
  <si>
    <t>225</t>
  </si>
  <si>
    <t>725121521</t>
  </si>
  <si>
    <t>Pisoárový záchodek automatický s infračerveným senzorem</t>
  </si>
  <si>
    <t>384837614</t>
  </si>
  <si>
    <t>226</t>
  </si>
  <si>
    <t>725211621</t>
  </si>
  <si>
    <t>Umyvadlo keramické bílé šířky 500 mm se sloupem na sifon připevněné na stěnu šrouby (včetně roháčků a sifonu)</t>
  </si>
  <si>
    <t>991683613</t>
  </si>
  <si>
    <t>7+12+14+14+3</t>
  </si>
  <si>
    <t>227</t>
  </si>
  <si>
    <t>725211681</t>
  </si>
  <si>
    <t>Umyvadlo keramické bílé zdravotní handicap šířky 640 mm připevněné na stěnu šrouby (včetně roháčků a sifonu)</t>
  </si>
  <si>
    <t>1035836584</t>
  </si>
  <si>
    <t>228</t>
  </si>
  <si>
    <t>725231203</t>
  </si>
  <si>
    <t>Bidet bez armatur výtokových keramický závěsný se zápachovou uzávěrkou</t>
  </si>
  <si>
    <t>2125033337</t>
  </si>
  <si>
    <t>624</t>
  </si>
  <si>
    <t>725241112</t>
  </si>
  <si>
    <t>Vanička sprchová akrylátová čtvercová 900x900 mm</t>
  </si>
  <si>
    <t>2011751128</t>
  </si>
  <si>
    <t>626</t>
  </si>
  <si>
    <t>725244143</t>
  </si>
  <si>
    <t>Dveře sprchové polorámové skleněné tl. 6 mm otvíravé jednokřídlové do niky na vaničku šířky 900 mm</t>
  </si>
  <si>
    <t>1645731460</t>
  </si>
  <si>
    <t>625</t>
  </si>
  <si>
    <t>725244523</t>
  </si>
  <si>
    <t>Zástěna sprchová rohová rámová se skleněnou výplní tl. 4 a 5 mm dveře posuvné dvoudílné vstup z rohu na vaničku 900x900 mm</t>
  </si>
  <si>
    <t>-671194693</t>
  </si>
  <si>
    <t>229</t>
  </si>
  <si>
    <t>725291652</t>
  </si>
  <si>
    <t>Montáž dávkovače tekutého mýdla</t>
  </si>
  <si>
    <t>908188197</t>
  </si>
  <si>
    <t>230</t>
  </si>
  <si>
    <t>55431098</t>
  </si>
  <si>
    <t>dávkovač tekutého mýdla bílý 0,8L</t>
  </si>
  <si>
    <t>148971021</t>
  </si>
  <si>
    <t>231</t>
  </si>
  <si>
    <t>725291653</t>
  </si>
  <si>
    <t>Montáž zásobníku toaletních papírů</t>
  </si>
  <si>
    <t>-1648525836</t>
  </si>
  <si>
    <t>232</t>
  </si>
  <si>
    <t>55431092</t>
  </si>
  <si>
    <t>zásobník toaletních papírů komaxit bílý D 310mm</t>
  </si>
  <si>
    <t>2108539037</t>
  </si>
  <si>
    <t>233</t>
  </si>
  <si>
    <t>725291654</t>
  </si>
  <si>
    <t>Montáž zásobníku papírových ručníků</t>
  </si>
  <si>
    <t>808322593</t>
  </si>
  <si>
    <t>234</t>
  </si>
  <si>
    <t>55431086</t>
  </si>
  <si>
    <t>zásobník papírových ručníků skládaných komaxit bílý</t>
  </si>
  <si>
    <t>2146767794</t>
  </si>
  <si>
    <t>235</t>
  </si>
  <si>
    <t>725311121</t>
  </si>
  <si>
    <t>Dřez jednoduchý nerezový se zápachovou uzávěrkou s odkapávací plochou 560x480 mm a miskou</t>
  </si>
  <si>
    <t>-494809946</t>
  </si>
  <si>
    <t>236</t>
  </si>
  <si>
    <t>725311131</t>
  </si>
  <si>
    <t>Dřez dvojitý nerezový se zápachovou uzávěrkou nástavný 800x600 mm</t>
  </si>
  <si>
    <t>1731404847</t>
  </si>
  <si>
    <t>237</t>
  </si>
  <si>
    <t>725339111</t>
  </si>
  <si>
    <t>Montáž výlevky</t>
  </si>
  <si>
    <t>-1711495641</t>
  </si>
  <si>
    <t>238</t>
  </si>
  <si>
    <t>64271101</t>
  </si>
  <si>
    <t>výlevka keramická bílá</t>
  </si>
  <si>
    <t>9583105</t>
  </si>
  <si>
    <t>239</t>
  </si>
  <si>
    <t>725706811</t>
  </si>
  <si>
    <t>Demontáž dřezů kameninových nebo výlevek nebo misek jednoduchých</t>
  </si>
  <si>
    <t>1140753855</t>
  </si>
  <si>
    <t>240</t>
  </si>
  <si>
    <t>725819401</t>
  </si>
  <si>
    <t>Montáž ventilů rohových G 1/2" s připojovací trubičkou</t>
  </si>
  <si>
    <t>-1426901528</t>
  </si>
  <si>
    <t>37+9</t>
  </si>
  <si>
    <t>241</t>
  </si>
  <si>
    <t>ALP.ARV001</t>
  </si>
  <si>
    <t>Ventil rohový s filtrem 1/2"×3/8", kulatý</t>
  </si>
  <si>
    <t>-570657442</t>
  </si>
  <si>
    <t>242</t>
  </si>
  <si>
    <t>725821329</t>
  </si>
  <si>
    <t>Baterie dřezová stojánková páková s vytahovací sprškou</t>
  </si>
  <si>
    <t>-1678077993</t>
  </si>
  <si>
    <t>243</t>
  </si>
  <si>
    <t>725823112</t>
  </si>
  <si>
    <t>Baterie bidetové stojánkové pákové s výpustí</t>
  </si>
  <si>
    <t>1779171247</t>
  </si>
  <si>
    <t>244</t>
  </si>
  <si>
    <t>725829121</t>
  </si>
  <si>
    <t>Montáž baterie umyvadlové nástěnné pákové a klasické ostatní typ</t>
  </si>
  <si>
    <t>2016062356</t>
  </si>
  <si>
    <t>245</t>
  </si>
  <si>
    <t>55145615</t>
  </si>
  <si>
    <t>baterie umyvadlová nástěnná páková 150mm chrom</t>
  </si>
  <si>
    <t>1854147178</t>
  </si>
  <si>
    <t>246</t>
  </si>
  <si>
    <t>725829131</t>
  </si>
  <si>
    <t>Montáž baterie umyvadlové stojánkové G 1/2" ostatní typ</t>
  </si>
  <si>
    <t>-1676909515</t>
  </si>
  <si>
    <t>50+3</t>
  </si>
  <si>
    <t>247</t>
  </si>
  <si>
    <t>55143987</t>
  </si>
  <si>
    <t>baterie umyvadlová stojánková klasická s výpustí</t>
  </si>
  <si>
    <t>-319873590</t>
  </si>
  <si>
    <t>622</t>
  </si>
  <si>
    <t>725841332</t>
  </si>
  <si>
    <t>Baterie sprchová podomítková s přepínačem a pohyblivým držákem</t>
  </si>
  <si>
    <t>724357237</t>
  </si>
  <si>
    <t>248</t>
  </si>
  <si>
    <t>725863311</t>
  </si>
  <si>
    <t>Zápachová uzávěrka pro bidety DN 40</t>
  </si>
  <si>
    <t>394274991</t>
  </si>
  <si>
    <t>623</t>
  </si>
  <si>
    <t>725865322</t>
  </si>
  <si>
    <t>Zápachová uzávěrka sprchových van DN 40/50 s kulovým kloubem na odtoku a přepadovou trubicí</t>
  </si>
  <si>
    <t>763026796</t>
  </si>
  <si>
    <t>249</t>
  </si>
  <si>
    <t>725865411</t>
  </si>
  <si>
    <t>Zápachová uzávěrka pisoárová DN 32/40</t>
  </si>
  <si>
    <t>1393368345</t>
  </si>
  <si>
    <t>250</t>
  </si>
  <si>
    <t>742111101</t>
  </si>
  <si>
    <t>Montáž revizních dvířek plastových</t>
  </si>
  <si>
    <t>770611119</t>
  </si>
  <si>
    <t>251</t>
  </si>
  <si>
    <t>56245709</t>
  </si>
  <si>
    <t>dvířka revizní 400x400 bílá</t>
  </si>
  <si>
    <t>-2024146133</t>
  </si>
  <si>
    <t>252</t>
  </si>
  <si>
    <t>0111.R</t>
  </si>
  <si>
    <t>Kuchyňská linka š 600 mm- modul 120 cm lesk bílá, 4x kout, bez horních skříněk,D+M</t>
  </si>
  <si>
    <t>1495620202</t>
  </si>
  <si>
    <t>253</t>
  </si>
  <si>
    <t>998725122</t>
  </si>
  <si>
    <t>Přesun hmot tonážní pro zařizovací předměty ruční v objektech v přes 6 do 12 m</t>
  </si>
  <si>
    <t>2133756005</t>
  </si>
  <si>
    <t>726</t>
  </si>
  <si>
    <t>Zdravotechnika - předstěnové instalace</t>
  </si>
  <si>
    <t>254</t>
  </si>
  <si>
    <t>726111011</t>
  </si>
  <si>
    <t>Instalační předstěna pro bidet s nastavitelnou hl 120 až 160 mm do masivní zděné kce</t>
  </si>
  <si>
    <t>1174360601</t>
  </si>
  <si>
    <t>255</t>
  </si>
  <si>
    <t>726111031</t>
  </si>
  <si>
    <t>Instalační předstěna pro klozet s ovládáním zepředu v 1080 mm závěsný do masivní zděné kce</t>
  </si>
  <si>
    <t>-1221887862</t>
  </si>
  <si>
    <t>12+3</t>
  </si>
  <si>
    <t>256</t>
  </si>
  <si>
    <t>726131011</t>
  </si>
  <si>
    <t>Instalační předstěna pro bidet v 1120 mm do lehkých stěn s kovovou kcí</t>
  </si>
  <si>
    <t>1093186876</t>
  </si>
  <si>
    <t>257</t>
  </si>
  <si>
    <t>726131041</t>
  </si>
  <si>
    <t>Instalační předstěna pro klozet závěsný v 1120 mm s ovládáním zepředu do lehkých stěn s kovovou kcí</t>
  </si>
  <si>
    <t>-191997977</t>
  </si>
  <si>
    <t>258</t>
  </si>
  <si>
    <t>726131043</t>
  </si>
  <si>
    <t>Instalační předstěna pro klozet závěsný v 1120 mm s ovládáním zepředu pro postižené do stěn s kov kcí</t>
  </si>
  <si>
    <t>423757449</t>
  </si>
  <si>
    <t>616</t>
  </si>
  <si>
    <t>998726122</t>
  </si>
  <si>
    <t>Přesun hmot tonážní pro instalační prefabrikáty s omezením mechanizace v objektech v přes 6 do 12 m</t>
  </si>
  <si>
    <t>-521093994</t>
  </si>
  <si>
    <t>727</t>
  </si>
  <si>
    <t>Zdravotechnika - protipožární ochrana</t>
  </si>
  <si>
    <t>259</t>
  </si>
  <si>
    <t>727112002</t>
  </si>
  <si>
    <t>Trubní ucpávka ocelového potrubí s hořlavou izolací DN 32 stěnou tl 200 mm požární odolnost EI 60</t>
  </si>
  <si>
    <t>-1857991821</t>
  </si>
  <si>
    <t>260</t>
  </si>
  <si>
    <t>727112044</t>
  </si>
  <si>
    <t>Trubní ucpávka ocelového potrubí s hořlavou izolací DN 65 stropem tl 150 mm požární odolnost EI 60</t>
  </si>
  <si>
    <t>-366120692</t>
  </si>
  <si>
    <t>261</t>
  </si>
  <si>
    <t>727212205</t>
  </si>
  <si>
    <t>Trubní ucpávka plastového potrubí bez izolace D 50 mm stěnou tl 150 mm požární odolnost EI 60</t>
  </si>
  <si>
    <t>-1982876743</t>
  </si>
  <si>
    <t>615</t>
  </si>
  <si>
    <t>998727112</t>
  </si>
  <si>
    <t>Přesun hmot tonážní pro protipožární ochranu s omezením mechanizace v objektech v přes 6 do 12 m</t>
  </si>
  <si>
    <t>212592680</t>
  </si>
  <si>
    <t>733</t>
  </si>
  <si>
    <t>Ústřední vytápění - rozvodné potrubí</t>
  </si>
  <si>
    <t>262</t>
  </si>
  <si>
    <t>733221102</t>
  </si>
  <si>
    <t>Potrubí měděné měkké spojované měkkým pájením D 15x1 mm</t>
  </si>
  <si>
    <t>-297822122</t>
  </si>
  <si>
    <t>38*3</t>
  </si>
  <si>
    <t>263</t>
  </si>
  <si>
    <t>733221104</t>
  </si>
  <si>
    <t>Potrubí měděné měkké spojované měkkým pájením D 22x1 mm</t>
  </si>
  <si>
    <t>-355639337</t>
  </si>
  <si>
    <t>264</t>
  </si>
  <si>
    <t>733223105</t>
  </si>
  <si>
    <t>Potrubí měděné tvrdé spojované měkkým pájením D 28x1,5 mm</t>
  </si>
  <si>
    <t>-1407818857</t>
  </si>
  <si>
    <t>265</t>
  </si>
  <si>
    <t>733224224</t>
  </si>
  <si>
    <t>Příplatek k potrubí měděnému za zhotovení přípojky z trubek měděných D 22x1 mm</t>
  </si>
  <si>
    <t>1607807030</t>
  </si>
  <si>
    <t>266</t>
  </si>
  <si>
    <t>733292902</t>
  </si>
  <si>
    <t>Zaslepení potrubí měděného D 15x1 mm</t>
  </si>
  <si>
    <t>-897167981</t>
  </si>
  <si>
    <t>267</t>
  </si>
  <si>
    <t>733292905</t>
  </si>
  <si>
    <t>Zaslepení potrubí měděného D 28x1,5 mm</t>
  </si>
  <si>
    <t>-326466115</t>
  </si>
  <si>
    <t>268</t>
  </si>
  <si>
    <t>733292906</t>
  </si>
  <si>
    <t>Zaslepení potrubí měděného D 35x1,5 mm</t>
  </si>
  <si>
    <t>-1217305761</t>
  </si>
  <si>
    <t>269</t>
  </si>
  <si>
    <t>733293902</t>
  </si>
  <si>
    <t>Vsazení odbočky na potrubí měděné o rozměru D 15x1 mm</t>
  </si>
  <si>
    <t>689067943</t>
  </si>
  <si>
    <t>270</t>
  </si>
  <si>
    <t>733293905</t>
  </si>
  <si>
    <t>Vsazení odbočky na potrubí měděné o rozměru D 28x1,5 mm</t>
  </si>
  <si>
    <t>-966918481</t>
  </si>
  <si>
    <t>271</t>
  </si>
  <si>
    <t>733293906</t>
  </si>
  <si>
    <t>Vsazení odbočky na potrubí měděné o rozměru D 35x1,5 mm</t>
  </si>
  <si>
    <t>-285167632</t>
  </si>
  <si>
    <t>272</t>
  </si>
  <si>
    <t>998733122</t>
  </si>
  <si>
    <t>Přesun hmot tonážní pro rozvody potrubí ruční v objektech v přes 6 do 12 m</t>
  </si>
  <si>
    <t>-917946404</t>
  </si>
  <si>
    <t>735</t>
  </si>
  <si>
    <t>Ústřední vytápění - otopná tělesa</t>
  </si>
  <si>
    <t>273</t>
  </si>
  <si>
    <t>735000912</t>
  </si>
  <si>
    <t>Vyregulování ventilu nebo kohoutu dvojregulačního s termostatickým ovládáním</t>
  </si>
  <si>
    <t>2065580050</t>
  </si>
  <si>
    <t>274</t>
  </si>
  <si>
    <t>735151811</t>
  </si>
  <si>
    <t>Demontáž otopného tělesa panelového jednořadého dl do 1500 mm</t>
  </si>
  <si>
    <t>714490325</t>
  </si>
  <si>
    <t>5+19+6+1</t>
  </si>
  <si>
    <t>275</t>
  </si>
  <si>
    <t>735151821</t>
  </si>
  <si>
    <t>Demontáž otopného tělesa panelového dvouřadého dl do 1500 mm</t>
  </si>
  <si>
    <t>982902160</t>
  </si>
  <si>
    <t>10+10+21</t>
  </si>
  <si>
    <t>276</t>
  </si>
  <si>
    <t>735151831</t>
  </si>
  <si>
    <t>Demontáž otopného tělesa panelového třířadého dl do 1500 mm</t>
  </si>
  <si>
    <t>-723309887</t>
  </si>
  <si>
    <t>5+1</t>
  </si>
  <si>
    <t>277</t>
  </si>
  <si>
    <t>735159110</t>
  </si>
  <si>
    <t>Montáž otopných těles panelových jednořadých dl do 1500 mm</t>
  </si>
  <si>
    <t>-124257183</t>
  </si>
  <si>
    <t>5+8+2</t>
  </si>
  <si>
    <t>278</t>
  </si>
  <si>
    <t>735159220</t>
  </si>
  <si>
    <t>Montáž otopných těles panelových dvouřadých dl přes 1140 do 1500 mm</t>
  </si>
  <si>
    <t>-1402601718</t>
  </si>
  <si>
    <t>279</t>
  </si>
  <si>
    <t>735159320</t>
  </si>
  <si>
    <t>Montáž otopných těles panelových třířadých dl přes 1140 do 1500 mm</t>
  </si>
  <si>
    <t>1432625599</t>
  </si>
  <si>
    <t>280</t>
  </si>
  <si>
    <t>735191901</t>
  </si>
  <si>
    <t>Vyzkoušení otopných těles ocelových po opravě tlakem</t>
  </si>
  <si>
    <t>-1970829978</t>
  </si>
  <si>
    <t>281</t>
  </si>
  <si>
    <t>735191905</t>
  </si>
  <si>
    <t>Odvzdušnění otopných těles</t>
  </si>
  <si>
    <t>-35231405</t>
  </si>
  <si>
    <t>282</t>
  </si>
  <si>
    <t>735191910</t>
  </si>
  <si>
    <t>Napuštění vody do otopných těles</t>
  </si>
  <si>
    <t>-1405658872</t>
  </si>
  <si>
    <t>283</t>
  </si>
  <si>
    <t>735192921</t>
  </si>
  <si>
    <t>Zpětná montáž otopného tělesa panelového jednořadého do 1500 mm</t>
  </si>
  <si>
    <t>785964306</t>
  </si>
  <si>
    <t>284</t>
  </si>
  <si>
    <t>735192923</t>
  </si>
  <si>
    <t>Zpětná montáž otopného tělesa panelového dvouřadého do 1500 mm</t>
  </si>
  <si>
    <t>1799999976</t>
  </si>
  <si>
    <t>285</t>
  </si>
  <si>
    <t>735192925</t>
  </si>
  <si>
    <t>Zpětná montáž otopného tělesa panelového třířadého do 1500 mm</t>
  </si>
  <si>
    <t>1652418993</t>
  </si>
  <si>
    <t>614</t>
  </si>
  <si>
    <t>998735112</t>
  </si>
  <si>
    <t>Přesun hmot tonážní pro otopná tělesa s omezením mechanizace v objektech v přes 6 do 12 m</t>
  </si>
  <si>
    <t>-1164931447</t>
  </si>
  <si>
    <t>741</t>
  </si>
  <si>
    <t>Elektroinstalace - silnoproud</t>
  </si>
  <si>
    <t>286</t>
  </si>
  <si>
    <t>210280163.R</t>
  </si>
  <si>
    <t>Zapojení rozvaděče s velmi složitou výstrojí,komplet- rozvodnice 1.NP,2.NP,3.NP,4.NP</t>
  </si>
  <si>
    <t>1001569874</t>
  </si>
  <si>
    <t>287</t>
  </si>
  <si>
    <t>210280164.R</t>
  </si>
  <si>
    <t>Zapojení rozvaděče s jednoduchou výstrojí,komplet- rozvodnice v 1.NP R.1.1-R.1.7</t>
  </si>
  <si>
    <t>-1937196454</t>
  </si>
  <si>
    <t>288</t>
  </si>
  <si>
    <t>741112001</t>
  </si>
  <si>
    <t>Montáž krabice zapuštěná plastová kruhová</t>
  </si>
  <si>
    <t>-1903093576</t>
  </si>
  <si>
    <t>289</t>
  </si>
  <si>
    <t>34571521</t>
  </si>
  <si>
    <t>krabice pod omítku PVC odbočná kruhová D 70mm s víčkem a svorkovnicí</t>
  </si>
  <si>
    <t>-1574329854</t>
  </si>
  <si>
    <t>290</t>
  </si>
  <si>
    <t>741120410.R</t>
  </si>
  <si>
    <t xml:space="preserve">Odborná prohlídka stávajícího rozvodu,rozvaděčů a přípojky </t>
  </si>
  <si>
    <t>1245301542</t>
  </si>
  <si>
    <t>620</t>
  </si>
  <si>
    <t>741120411.R</t>
  </si>
  <si>
    <t>Měření soudobého příkonu dotčené části budovy</t>
  </si>
  <si>
    <t>-1085061553</t>
  </si>
  <si>
    <t>621</t>
  </si>
  <si>
    <t>741120412.R</t>
  </si>
  <si>
    <t>Navýšení příkonu, inženýrská činnost</t>
  </si>
  <si>
    <t>1527902936</t>
  </si>
  <si>
    <t>291</t>
  </si>
  <si>
    <t>741122005</t>
  </si>
  <si>
    <t>Montáž kabel Cu bez ukončení uložený pod omítku plný plochý 3x1 až 2,5 mm2 (např. CYKYLo)</t>
  </si>
  <si>
    <t>-774680014</t>
  </si>
  <si>
    <t>292</t>
  </si>
  <si>
    <t>34113044</t>
  </si>
  <si>
    <t>kabel Instalační závěsný s nosným lankem jádro Cu izolace PVC plášť PVC 450/750V (CYKYz) 3x1,5mm2</t>
  </si>
  <si>
    <t>-1105290772</t>
  </si>
  <si>
    <t>675*2</t>
  </si>
  <si>
    <t>780</t>
  </si>
  <si>
    <t>293</t>
  </si>
  <si>
    <t>34113045</t>
  </si>
  <si>
    <t>kabel Instalační závěsný s nosným lankem jádro Cu izolace PVC plášť PVC 450/750V (CYKYz) 3x2,5mm2</t>
  </si>
  <si>
    <t>2066235435</t>
  </si>
  <si>
    <t>294</t>
  </si>
  <si>
    <t>34113046</t>
  </si>
  <si>
    <t>kabel Instalační závěsný s nosným lankem jádro Cu izolace PVC plášť PVC 450/750V (CYKYz) 3x4mm2</t>
  </si>
  <si>
    <t>1840151050</t>
  </si>
  <si>
    <t>295</t>
  </si>
  <si>
    <t>34113052</t>
  </si>
  <si>
    <t>kabel Instalační závěsný s nosným lankem jádro Cu izolace PVC plášť PVC 450/750V (CYKYz) 5x2,5mm2</t>
  </si>
  <si>
    <t>-2123443757</t>
  </si>
  <si>
    <t>296</t>
  </si>
  <si>
    <t>741127114.R</t>
  </si>
  <si>
    <t>D+M hlavní ochranné přípojnice</t>
  </si>
  <si>
    <t>-1691689134</t>
  </si>
  <si>
    <t>297</t>
  </si>
  <si>
    <t>741210001</t>
  </si>
  <si>
    <t>Montáž rozvodnice oceloplechová nebo plastová běžná do 20 kg</t>
  </si>
  <si>
    <t>-828207576</t>
  </si>
  <si>
    <t>298</t>
  </si>
  <si>
    <t>35711000</t>
  </si>
  <si>
    <t>rozvodnice zapuštěná, průhledné dveře, IP41, 12 modulárních jednotek, vč. N/pE</t>
  </si>
  <si>
    <t>-1713362177</t>
  </si>
  <si>
    <t>299</t>
  </si>
  <si>
    <t>741210005</t>
  </si>
  <si>
    <t>Montáž rozvodnice oceloplechová nebo plastová běžná do 200 kg</t>
  </si>
  <si>
    <t>-472548170</t>
  </si>
  <si>
    <t>300</t>
  </si>
  <si>
    <t>55711003</t>
  </si>
  <si>
    <t>skříň rozvodnicová bez zad pro zapuštěnou montáž ocelová, dveře jednokřídlé neprůhledné, vnitřní rozměr vxš 1150x510mm, IP54, EI30S</t>
  </si>
  <si>
    <t>-1234086543</t>
  </si>
  <si>
    <t>301</t>
  </si>
  <si>
    <t>741310001</t>
  </si>
  <si>
    <t>Montáž vypínač nástěnný 1-jednopólový prostředí normální</t>
  </si>
  <si>
    <t>1376195357</t>
  </si>
  <si>
    <t>9+60+41+41</t>
  </si>
  <si>
    <t>302</t>
  </si>
  <si>
    <t>34535071</t>
  </si>
  <si>
    <t>spínač nástěnný jednopólový, řazení 1, IP54, bezšroubové svorky</t>
  </si>
  <si>
    <t>-1548351118</t>
  </si>
  <si>
    <t>303</t>
  </si>
  <si>
    <t>741310022</t>
  </si>
  <si>
    <t>Montáž přepínač nástěnný 6-střídavý prostředí normální se zapojením vodičů</t>
  </si>
  <si>
    <t>2105040777</t>
  </si>
  <si>
    <t>304</t>
  </si>
  <si>
    <t>34535018</t>
  </si>
  <si>
    <t>přepínač nástěnný střídavý, řazení 6, IP44, šroubové svorky</t>
  </si>
  <si>
    <t>1526747864</t>
  </si>
  <si>
    <t>305</t>
  </si>
  <si>
    <t>741310563</t>
  </si>
  <si>
    <t xml:space="preserve">Montáž vypínač tří/čtyřpól výkonový pojistkový do 250 A </t>
  </si>
  <si>
    <t>50092646</t>
  </si>
  <si>
    <t>306</t>
  </si>
  <si>
    <t>741311021</t>
  </si>
  <si>
    <t>Montáž přípojka sporáková s doutnavkou se zapojením vodičů</t>
  </si>
  <si>
    <t>1036786301</t>
  </si>
  <si>
    <t>307</t>
  </si>
  <si>
    <t>1246444</t>
  </si>
  <si>
    <t>PRIPOJKOVA KRABICE SPORAKOVA UP 5X2,5 /E</t>
  </si>
  <si>
    <t>-598866273</t>
  </si>
  <si>
    <t>308</t>
  </si>
  <si>
    <t>54111005.R</t>
  </si>
  <si>
    <t>sporák elektrický sklokeramická deska multifunkční trouba do 70l š 50cm, digestoř, odtah 150 mm, 3 m</t>
  </si>
  <si>
    <t>844117447</t>
  </si>
  <si>
    <t>309</t>
  </si>
  <si>
    <t>741313002</t>
  </si>
  <si>
    <t>Montáž zásuvka (polo)zapuštěná bezšroubové připojení 2P+PE dvojí zapojení - průběžná se zapojením vodičů</t>
  </si>
  <si>
    <t>-2072685816</t>
  </si>
  <si>
    <t>40*3</t>
  </si>
  <si>
    <t>50*2</t>
  </si>
  <si>
    <t>310</t>
  </si>
  <si>
    <t>1164001</t>
  </si>
  <si>
    <t>PETIRAMECEK VODOROVNY 3901A-B50 H</t>
  </si>
  <si>
    <t>1529146045</t>
  </si>
  <si>
    <t>311</t>
  </si>
  <si>
    <t>1180226</t>
  </si>
  <si>
    <t>CTYRRAMECEK VODOROVNY 3901A-B40 DH</t>
  </si>
  <si>
    <t>-2146976030</t>
  </si>
  <si>
    <t>312</t>
  </si>
  <si>
    <t>1183274</t>
  </si>
  <si>
    <t>DVOJRAMECEK VODOROVNY 3901A-B20 C</t>
  </si>
  <si>
    <t>-2128795684</t>
  </si>
  <si>
    <t>313</t>
  </si>
  <si>
    <t>ABB.5519AA02357B</t>
  </si>
  <si>
    <t>Zásuvka jednonásobná, chráněná, s clonkami, s bezšroub. svorkami, komplet i s rámečkem</t>
  </si>
  <si>
    <t>1225749699</t>
  </si>
  <si>
    <t>314</t>
  </si>
  <si>
    <t>741320103</t>
  </si>
  <si>
    <t>Montáž jističů jednopólových nn do 25 A s krytem se zapojením vodičů</t>
  </si>
  <si>
    <t>-192917373</t>
  </si>
  <si>
    <t>72+9</t>
  </si>
  <si>
    <t>315</t>
  </si>
  <si>
    <t>35822111</t>
  </si>
  <si>
    <t>jistič 1-pólový 16 A vypínací charakteristika B vypínací schopnost 10 kA</t>
  </si>
  <si>
    <t>342889566</t>
  </si>
  <si>
    <t>13+14+22+22+1</t>
  </si>
  <si>
    <t>316</t>
  </si>
  <si>
    <t>35822117</t>
  </si>
  <si>
    <t>jistič 1-pólový 10 A vypínací charakteristika C vypínací schopnost 10 kA</t>
  </si>
  <si>
    <t>-9020606</t>
  </si>
  <si>
    <t>317</t>
  </si>
  <si>
    <t>35822107</t>
  </si>
  <si>
    <t>jistič 1-pólový 6 A vypínací charakteristika B vypínací schopnost 10 kA</t>
  </si>
  <si>
    <t>-98469262</t>
  </si>
  <si>
    <t>318</t>
  </si>
  <si>
    <t>741320163</t>
  </si>
  <si>
    <t>Montáž jističů třípólových nn do 25 A s krytem se zapojením vodičů</t>
  </si>
  <si>
    <t>-175964152</t>
  </si>
  <si>
    <t>319</t>
  </si>
  <si>
    <t>35822401</t>
  </si>
  <si>
    <t>jistič 3-pólový 16 A vypínací charakteristika B vypínací schopnost 10 kA</t>
  </si>
  <si>
    <t>538300806</t>
  </si>
  <si>
    <t>7+3</t>
  </si>
  <si>
    <t>320</t>
  </si>
  <si>
    <t>741321003</t>
  </si>
  <si>
    <t>Montáž proudových chráničů dvoupólových nn do 25 A ve skříni se zapojením vodičů</t>
  </si>
  <si>
    <t>-1910155779</t>
  </si>
  <si>
    <t>51+25+18</t>
  </si>
  <si>
    <t>321</t>
  </si>
  <si>
    <t>1255479</t>
  </si>
  <si>
    <t>CHRANIC S JISTICEM 10/1N/B/003</t>
  </si>
  <si>
    <t>385316295</t>
  </si>
  <si>
    <t>15+15+11+1+1+8</t>
  </si>
  <si>
    <t>322</t>
  </si>
  <si>
    <t>1295931</t>
  </si>
  <si>
    <t>CHRANIC S JISTICEM 16/1N/C 300MA</t>
  </si>
  <si>
    <t>1708316180</t>
  </si>
  <si>
    <t>323</t>
  </si>
  <si>
    <t>35829003</t>
  </si>
  <si>
    <t>chránič proudový 2 pólový 25A typ AC 0,03A</t>
  </si>
  <si>
    <t>-34642660</t>
  </si>
  <si>
    <t>5+5+4+4</t>
  </si>
  <si>
    <t>324</t>
  </si>
  <si>
    <t>741321044.R</t>
  </si>
  <si>
    <t>Montáž Total stop,zapojení,kabeláž,komplet</t>
  </si>
  <si>
    <t>283172637</t>
  </si>
  <si>
    <t>325</t>
  </si>
  <si>
    <t>1741668</t>
  </si>
  <si>
    <t xml:space="preserve">SKRINKA TOTAL STOP </t>
  </si>
  <si>
    <t>-1127215474</t>
  </si>
  <si>
    <t>326</t>
  </si>
  <si>
    <t>1612518</t>
  </si>
  <si>
    <t xml:space="preserve">TOTAL STOP TLACITKO </t>
  </si>
  <si>
    <t>-1978281046</t>
  </si>
  <si>
    <t>327</t>
  </si>
  <si>
    <t>741330311</t>
  </si>
  <si>
    <t>Montáž ovladač tlačítkový vestavný komplet 1 tlačítkový</t>
  </si>
  <si>
    <t>690383130</t>
  </si>
  <si>
    <t>328</t>
  </si>
  <si>
    <t>RMAT0001</t>
  </si>
  <si>
    <t>ovladač větrání CHUC</t>
  </si>
  <si>
    <t>-1773254112</t>
  </si>
  <si>
    <t>329</t>
  </si>
  <si>
    <t>741330731</t>
  </si>
  <si>
    <t>Montáž relé pomocné ventilátorové se zapojením vodičů</t>
  </si>
  <si>
    <t>-1674732483</t>
  </si>
  <si>
    <t>330</t>
  </si>
  <si>
    <t>35826001</t>
  </si>
  <si>
    <t>relé instalační 230V 2No</t>
  </si>
  <si>
    <t>1969917951</t>
  </si>
  <si>
    <t>331</t>
  </si>
  <si>
    <t>741370032</t>
  </si>
  <si>
    <t>Montáž svítidlo žárovkové bytové nástěnné přisazené 1 zdroj se sklem</t>
  </si>
  <si>
    <t>996485267</t>
  </si>
  <si>
    <t>332</t>
  </si>
  <si>
    <t>34818210</t>
  </si>
  <si>
    <t>svítidlo interiérové nástěnné IP44 8W 690lm</t>
  </si>
  <si>
    <t>451756391</t>
  </si>
  <si>
    <t>333</t>
  </si>
  <si>
    <t>741370034</t>
  </si>
  <si>
    <t>Montáž svítidlo žárovkové bytové nástěnné přisazené 2 zdroje nouzové</t>
  </si>
  <si>
    <t>1877668229</t>
  </si>
  <si>
    <t>334</t>
  </si>
  <si>
    <t>34838103</t>
  </si>
  <si>
    <t>svítidlo dočasné nouzové osvětlení, IP66 1x36W, 1h,piktogram</t>
  </si>
  <si>
    <t>1396928485</t>
  </si>
  <si>
    <t>335</t>
  </si>
  <si>
    <t>741372061</t>
  </si>
  <si>
    <t>Montáž svítidlo LED interiérové přisazené stropní hranaté nebo kruhové do 0,09 m2 se zapojením vodičů</t>
  </si>
  <si>
    <t>-1626236808</t>
  </si>
  <si>
    <t>93+77</t>
  </si>
  <si>
    <t>336</t>
  </si>
  <si>
    <t>34825001</t>
  </si>
  <si>
    <t>svítidlo interiérové stropní přisazené kruhové D 200-300mm 1300-2000lm</t>
  </si>
  <si>
    <t>-2055925163</t>
  </si>
  <si>
    <t>51+21+21</t>
  </si>
  <si>
    <t>337</t>
  </si>
  <si>
    <t>DAM.02785</t>
  </si>
  <si>
    <t>nebezpečné prostředí LED 24W 2208lm 4000K IP44 160° bílá</t>
  </si>
  <si>
    <t>-742779351</t>
  </si>
  <si>
    <t>338</t>
  </si>
  <si>
    <t>741372062</t>
  </si>
  <si>
    <t>Montáž svítidlo LED interiérové přisazené stropní hranaté nebo kruhové přes 0,09 do 0,36 m2 se zapojením vodičů</t>
  </si>
  <si>
    <t>-1796752435</t>
  </si>
  <si>
    <t>72+36</t>
  </si>
  <si>
    <t>339</t>
  </si>
  <si>
    <t>34774114.R</t>
  </si>
  <si>
    <t>LED LLL3000SS4KV,1x 27 W, 3500 lm, Ra 80, 4000K</t>
  </si>
  <si>
    <t>-122522374</t>
  </si>
  <si>
    <t>340</t>
  </si>
  <si>
    <t>34774115.R</t>
  </si>
  <si>
    <t>LED LLL2000RS2KV,1x 19 W, 2400 lm, Ra 80, 4000K</t>
  </si>
  <si>
    <t>-1036906412</t>
  </si>
  <si>
    <t>341</t>
  </si>
  <si>
    <t>741410071</t>
  </si>
  <si>
    <t>Montáž pospojování ochranné konstrukce ostatní vodičem do 16 mm2 uloženým volně nebo pod omítku</t>
  </si>
  <si>
    <t>1312468651</t>
  </si>
  <si>
    <t>342</t>
  </si>
  <si>
    <t>34141044</t>
  </si>
  <si>
    <t>vodič propojovací jádro Cu plné dvojitá izolace PVC 450/750V (CYY) 1x6mm2</t>
  </si>
  <si>
    <t>1237316211</t>
  </si>
  <si>
    <t>250*1,1 'Přepočtené koeficientem množství</t>
  </si>
  <si>
    <t>343</t>
  </si>
  <si>
    <t>34141045</t>
  </si>
  <si>
    <t>vodič propojovací jádro Cu plné dvojitá izolace PVC 450/750V (CYY) 1x10mm2</t>
  </si>
  <si>
    <t>1486949961</t>
  </si>
  <si>
    <t>60*1,1 'Přepočtené koeficientem množství</t>
  </si>
  <si>
    <t>344</t>
  </si>
  <si>
    <t>741810003</t>
  </si>
  <si>
    <t>Celková prohlídka elektrického rozvodu a zařízení přes 0,5 do 1 milionu Kč-revize</t>
  </si>
  <si>
    <t>-167658753</t>
  </si>
  <si>
    <t>345</t>
  </si>
  <si>
    <t>741810006.R</t>
  </si>
  <si>
    <t>Demontáž původních rozvodů a kompletací elektro</t>
  </si>
  <si>
    <t>-1789665226</t>
  </si>
  <si>
    <t>346</t>
  </si>
  <si>
    <t>741811011</t>
  </si>
  <si>
    <t>Kontrola rozvaděč nn silový hmotnosti do 200 kg</t>
  </si>
  <si>
    <t>-1887714676</t>
  </si>
  <si>
    <t>347</t>
  </si>
  <si>
    <t>741920114</t>
  </si>
  <si>
    <t>Ucpávka prostupu tmelem kabelové chráničky D přes 30 do 40 mm stěnou tl 100 mm požární odolnost EI 90</t>
  </si>
  <si>
    <t>-1781389948</t>
  </si>
  <si>
    <t>348</t>
  </si>
  <si>
    <t>741920204</t>
  </si>
  <si>
    <t>Ucpávka prostupu tmelem kabelové chráničky D přes 30 do 40 mm stropem tl 150 mm požární odolnost EI 90</t>
  </si>
  <si>
    <t>-345196852</t>
  </si>
  <si>
    <t>349</t>
  </si>
  <si>
    <t>741920302</t>
  </si>
  <si>
    <t>Ucpávka prostupu kabelového svazku povlakem stěna tl 100 mm zaplnění prostupu z 20% plocha otvoru 0,2 m2 požární odolnost EI 60</t>
  </si>
  <si>
    <t>-821176730</t>
  </si>
  <si>
    <t>350</t>
  </si>
  <si>
    <t>998741122</t>
  </si>
  <si>
    <t>Přesun hmot tonážní pro silnoproud ruční v objektech v přes 6 do 12 m</t>
  </si>
  <si>
    <t>-1387431391</t>
  </si>
  <si>
    <t>742</t>
  </si>
  <si>
    <t>Elektroinstalace - slaboproud</t>
  </si>
  <si>
    <t>351</t>
  </si>
  <si>
    <t>220370002</t>
  </si>
  <si>
    <t>Montáž rozhlasové ústředny s nuceným poslechem-do místa určeného provozovatelem</t>
  </si>
  <si>
    <t>-1499677767</t>
  </si>
  <si>
    <t>352</t>
  </si>
  <si>
    <t>ADI.0036343.URS</t>
  </si>
  <si>
    <t>Rozhlasová IP ústředna s inteligentním řízením, sloty pro moduly hlasových zpráv a dohledu, serverové řešení,dálková správa</t>
  </si>
  <si>
    <t>-719650796</t>
  </si>
  <si>
    <t>353</t>
  </si>
  <si>
    <t>ADI.0036344.URS</t>
  </si>
  <si>
    <t>Modul hlasových zpráv,modul přesného času,modul zvonění</t>
  </si>
  <si>
    <t>-1297123913</t>
  </si>
  <si>
    <t>354</t>
  </si>
  <si>
    <t>ADI.0036345.URS</t>
  </si>
  <si>
    <t>Mikrofonní stanice pro informační hlášení, 10 programovatelných tlačítek, WI-FI,bezdrátový přenos</t>
  </si>
  <si>
    <t>-76534247</t>
  </si>
  <si>
    <t>355</t>
  </si>
  <si>
    <t>34555202</t>
  </si>
  <si>
    <t>zásuvka zápustná jednonásobná chráněná, šroubové svorky</t>
  </si>
  <si>
    <t>-27606522</t>
  </si>
  <si>
    <t>356</t>
  </si>
  <si>
    <t>742110003</t>
  </si>
  <si>
    <t>Montáž trubek pro slaboproud plastových ohebných uložených volně na příchytky</t>
  </si>
  <si>
    <t>1091287589</t>
  </si>
  <si>
    <t>357</t>
  </si>
  <si>
    <t>34571157</t>
  </si>
  <si>
    <t>trubka elektroinstalační ohebná z PH, D 35,9/42,2mm</t>
  </si>
  <si>
    <t>-1337456674</t>
  </si>
  <si>
    <t>1600*1,1 'Přepočtené koeficientem množství</t>
  </si>
  <si>
    <t>358</t>
  </si>
  <si>
    <t>742110411</t>
  </si>
  <si>
    <t>Montáž krytu instalačních kanálů pro slaboproud pod parapetní žlab</t>
  </si>
  <si>
    <t>-1002948072</t>
  </si>
  <si>
    <t>359</t>
  </si>
  <si>
    <t>8500062804</t>
  </si>
  <si>
    <t>Kanál elektroinstalační PK  130X65 D_HD</t>
  </si>
  <si>
    <t>-854169553</t>
  </si>
  <si>
    <t>58*2</t>
  </si>
  <si>
    <t>360</t>
  </si>
  <si>
    <t>8500070580</t>
  </si>
  <si>
    <t>Krabice lištová  LK 80X28 2T_HB</t>
  </si>
  <si>
    <t>-436208312</t>
  </si>
  <si>
    <t>361</t>
  </si>
  <si>
    <t>11.061.213</t>
  </si>
  <si>
    <t>Zásuvka QUADRO QP 45x45 bílá s clonkou</t>
  </si>
  <si>
    <t>591579366</t>
  </si>
  <si>
    <t>362</t>
  </si>
  <si>
    <t>11.106.171</t>
  </si>
  <si>
    <t>Zásuvka 45x22,5 RJ45 datová</t>
  </si>
  <si>
    <t>1257675218</t>
  </si>
  <si>
    <t>51*2</t>
  </si>
  <si>
    <t>363</t>
  </si>
  <si>
    <t>8500074597</t>
  </si>
  <si>
    <t>Kryt roh vnitřní pro kanál PK 130X65 D_HD</t>
  </si>
  <si>
    <t>-1736524745</t>
  </si>
  <si>
    <t>364</t>
  </si>
  <si>
    <t>8500074598</t>
  </si>
  <si>
    <t>Kryt roh vnější pro kanál PK 130X65 D_HD</t>
  </si>
  <si>
    <t>-870478858</t>
  </si>
  <si>
    <t>365</t>
  </si>
  <si>
    <t>8500074599</t>
  </si>
  <si>
    <t>Kryt průchodkový pro kanál PK 130X65 D_HD</t>
  </si>
  <si>
    <t>1187049028</t>
  </si>
  <si>
    <t>366</t>
  </si>
  <si>
    <t>742121001</t>
  </si>
  <si>
    <t>Montáž kabelů sdělovacích pro vnitřní rozvody do 15 žil</t>
  </si>
  <si>
    <t>-1619248003</t>
  </si>
  <si>
    <t>1350+1200+2800</t>
  </si>
  <si>
    <t>367</t>
  </si>
  <si>
    <t>34121262</t>
  </si>
  <si>
    <t>kabel datový jádro Cu plné plášť PVC (U/UTP) kategorie 5e</t>
  </si>
  <si>
    <t>-818940420</t>
  </si>
  <si>
    <t>368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</si>
  <si>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</si>
  <si>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</si>
  <si>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-287654768</t>
  </si>
  <si>
    <t>1350</t>
  </si>
  <si>
    <t>1350*1,2 'Přepočtené koeficientem množství</t>
  </si>
  <si>
    <t>369</t>
  </si>
  <si>
    <t>34121120</t>
  </si>
  <si>
    <t>kabel sdělovací stíněný laminovanou Al fólií s příložným Cu drátem jádro Cu plné izolace PVC plášť PVC 100V (SYKFY) 4x2x0,5mm2</t>
  </si>
  <si>
    <t>-1054088220</t>
  </si>
  <si>
    <t>1200*1,2 'Přepočtené koeficientem množství</t>
  </si>
  <si>
    <t>370</t>
  </si>
  <si>
    <t>742123001</t>
  </si>
  <si>
    <t>Montáž přepěťové ochrany pro slaboproudá zařízení</t>
  </si>
  <si>
    <t>-193634347</t>
  </si>
  <si>
    <t>371</t>
  </si>
  <si>
    <t>35889522</t>
  </si>
  <si>
    <t>svodič přepětí - výměnný modul, 400V, varistor</t>
  </si>
  <si>
    <t>-1730631306</t>
  </si>
  <si>
    <t>2*1,2 'Přepočtené koeficientem množství</t>
  </si>
  <si>
    <t>372</t>
  </si>
  <si>
    <t>35889540</t>
  </si>
  <si>
    <t>svodič přepětí - ochrana 3.stupně odnímatelné provedení, 230 V, signalizace, na DIN lištu</t>
  </si>
  <si>
    <t>1368357237</t>
  </si>
  <si>
    <t>15*1,2 'Přepočtené koeficientem množství</t>
  </si>
  <si>
    <t>373</t>
  </si>
  <si>
    <t>742124005</t>
  </si>
  <si>
    <t>Montáž kabelů datových FTP, UTP, STP ukončení kabelu konektorem</t>
  </si>
  <si>
    <t>-1019263899</t>
  </si>
  <si>
    <t>84*2</t>
  </si>
  <si>
    <t>92*2</t>
  </si>
  <si>
    <t>374</t>
  </si>
  <si>
    <t>37459010</t>
  </si>
  <si>
    <t>konektor na drát/lanko RJ45 UTP Cat5E nestíněný</t>
  </si>
  <si>
    <t>-2044078881</t>
  </si>
  <si>
    <t>375</t>
  </si>
  <si>
    <t>742210061</t>
  </si>
  <si>
    <t>Montáž ovládacího panelu požární ochrany</t>
  </si>
  <si>
    <t>-863958193</t>
  </si>
  <si>
    <t>376</t>
  </si>
  <si>
    <t>59081355</t>
  </si>
  <si>
    <t>obslužné pole požární ochrany, 5 tlačítkové</t>
  </si>
  <si>
    <t>-1116092379</t>
  </si>
  <si>
    <t>377</t>
  </si>
  <si>
    <t>742210121</t>
  </si>
  <si>
    <t>Montáž hlásiče automatického bodového</t>
  </si>
  <si>
    <t>-1502111142</t>
  </si>
  <si>
    <t>378</t>
  </si>
  <si>
    <t>59081430</t>
  </si>
  <si>
    <t>hlásič kouře optický konvenční</t>
  </si>
  <si>
    <t>-662054862</t>
  </si>
  <si>
    <t>379</t>
  </si>
  <si>
    <t>742210231</t>
  </si>
  <si>
    <t>Montáž přídržného magnetu s tlačítkem</t>
  </si>
  <si>
    <t>-943006421</t>
  </si>
  <si>
    <t>380</t>
  </si>
  <si>
    <t>59081304</t>
  </si>
  <si>
    <t>magnet přídržný, 40 kg, s tlačítkem, kotva s kloubem</t>
  </si>
  <si>
    <t>1317697115</t>
  </si>
  <si>
    <t>381</t>
  </si>
  <si>
    <t>742210241</t>
  </si>
  <si>
    <t>Montáž dveřního koordinátoru s postupným zavíráním dvoukřídlých dveří</t>
  </si>
  <si>
    <t>863841267</t>
  </si>
  <si>
    <t>382</t>
  </si>
  <si>
    <t>59081303</t>
  </si>
  <si>
    <t>koordinátor dveřní, nastavitelný, dvoukřídlé dveře</t>
  </si>
  <si>
    <t>663197607</t>
  </si>
  <si>
    <t>383</t>
  </si>
  <si>
    <t>742220001</t>
  </si>
  <si>
    <t>Montáž ústředny PZTS do 16 ti zón a 4 podsystémů s komunikátorem na PCO a zdrojem</t>
  </si>
  <si>
    <t>2115494140</t>
  </si>
  <si>
    <t>384</t>
  </si>
  <si>
    <t>40462005</t>
  </si>
  <si>
    <t>ústředna PZTS se zabudovaným LAN a GSM komunikátorem</t>
  </si>
  <si>
    <t>-370202399</t>
  </si>
  <si>
    <t>385</t>
  </si>
  <si>
    <t>742220172</t>
  </si>
  <si>
    <t>Montáž komunikátoru GSM do ústředny bez držáku</t>
  </si>
  <si>
    <t>-463962827</t>
  </si>
  <si>
    <t>386</t>
  </si>
  <si>
    <t>40466050</t>
  </si>
  <si>
    <t>modul GSM komunikátoru pro poplachové ústředny</t>
  </si>
  <si>
    <t>836565696</t>
  </si>
  <si>
    <t>387</t>
  </si>
  <si>
    <t>742220211</t>
  </si>
  <si>
    <t>Montáž zálohového napájecího zdroje s dobíječem a akumulátorem</t>
  </si>
  <si>
    <t>-1301112594</t>
  </si>
  <si>
    <t>388</t>
  </si>
  <si>
    <t>1142313</t>
  </si>
  <si>
    <t>ZALOHOVACI MODUL S AKUMULÁTOREM</t>
  </si>
  <si>
    <t>-518606334</t>
  </si>
  <si>
    <t>389</t>
  </si>
  <si>
    <t>742220141</t>
  </si>
  <si>
    <t>Montáž ovládací klávesnice pro dodanou ústřednu</t>
  </si>
  <si>
    <t>-291765596</t>
  </si>
  <si>
    <t>390</t>
  </si>
  <si>
    <t>40467025</t>
  </si>
  <si>
    <t>klávesnice ústředny PZTS, LED</t>
  </si>
  <si>
    <t>-1761980514</t>
  </si>
  <si>
    <t>391</t>
  </si>
  <si>
    <t>742220151</t>
  </si>
  <si>
    <t>Montáž zobrazovacího tabla</t>
  </si>
  <si>
    <t>-1163280182</t>
  </si>
  <si>
    <t>392</t>
  </si>
  <si>
    <t>40467034</t>
  </si>
  <si>
    <t>tablo LED přehledové s klávesnicí</t>
  </si>
  <si>
    <t>845439867</t>
  </si>
  <si>
    <t>393</t>
  </si>
  <si>
    <t>742220161</t>
  </si>
  <si>
    <t>Montáž akumulátoru 12V</t>
  </si>
  <si>
    <t>1623286333</t>
  </si>
  <si>
    <t>394</t>
  </si>
  <si>
    <t>34641075</t>
  </si>
  <si>
    <t>akumulátor 12V/2Ah</t>
  </si>
  <si>
    <t>1485285563</t>
  </si>
  <si>
    <t>395</t>
  </si>
  <si>
    <t>742220232</t>
  </si>
  <si>
    <t>Montáž detektoru na stěnu nebo na strop</t>
  </si>
  <si>
    <t>-1586178427</t>
  </si>
  <si>
    <t>14+11+11</t>
  </si>
  <si>
    <t>396</t>
  </si>
  <si>
    <t>40461021</t>
  </si>
  <si>
    <t>detektor pohybu sběrnicový</t>
  </si>
  <si>
    <t>-1155824936</t>
  </si>
  <si>
    <t>397</t>
  </si>
  <si>
    <t>742220008</t>
  </si>
  <si>
    <t>Montáž ústředny PZTS se zdrojem a komunikátorem přes 12 linek</t>
  </si>
  <si>
    <t>-128777738</t>
  </si>
  <si>
    <t>398</t>
  </si>
  <si>
    <t>95321004</t>
  </si>
  <si>
    <t>licence serverová pro připojení 1 ústředny PZTS/EKV</t>
  </si>
  <si>
    <t>1867309846</t>
  </si>
  <si>
    <t>399</t>
  </si>
  <si>
    <t>40462001</t>
  </si>
  <si>
    <t>ústředna zabezpečovacího systému s přepěťovou ochranou</t>
  </si>
  <si>
    <t>sada</t>
  </si>
  <si>
    <t>2004942420</t>
  </si>
  <si>
    <t>400</t>
  </si>
  <si>
    <t>40464020</t>
  </si>
  <si>
    <t>siréna venkovní plastová zálohovaná, s majákem a akumulátorem, 110 dB/1m, záblesk červený</t>
  </si>
  <si>
    <t>-694135486</t>
  </si>
  <si>
    <t>401</t>
  </si>
  <si>
    <t>742220421</t>
  </si>
  <si>
    <t>Instalace přístupového SW PZTS</t>
  </si>
  <si>
    <t>-1676081659</t>
  </si>
  <si>
    <t>402</t>
  </si>
  <si>
    <t>742220511</t>
  </si>
  <si>
    <t>Výchozí revize systému PZTS</t>
  </si>
  <si>
    <t>-551711187</t>
  </si>
  <si>
    <t>403</t>
  </si>
  <si>
    <t>742320011</t>
  </si>
  <si>
    <t>Montáž elektromechanického samozamykacího zámku s panikovou funkcí</t>
  </si>
  <si>
    <t>1943183736</t>
  </si>
  <si>
    <t>13+9+9</t>
  </si>
  <si>
    <t>404</t>
  </si>
  <si>
    <t>54978004</t>
  </si>
  <si>
    <t>zámek elektromechanický samozamykací, karta, čip (součástí dodávky dveří)</t>
  </si>
  <si>
    <t>-1728153167</t>
  </si>
  <si>
    <t>405</t>
  </si>
  <si>
    <t>742320031</t>
  </si>
  <si>
    <t>Montáž napájecího zdroje pro elektrický zámek</t>
  </si>
  <si>
    <t>648677203</t>
  </si>
  <si>
    <t>406</t>
  </si>
  <si>
    <t>1207242</t>
  </si>
  <si>
    <t>sestava zálohovaného zdroje 230V / 12V s akumulátorem</t>
  </si>
  <si>
    <t>144894864</t>
  </si>
  <si>
    <t>407</t>
  </si>
  <si>
    <t>742320032</t>
  </si>
  <si>
    <t>Montáž elektrického otvírače 12 V a stavitelnou střelkou</t>
  </si>
  <si>
    <t>-2107777079</t>
  </si>
  <si>
    <t>408</t>
  </si>
  <si>
    <t>54978028</t>
  </si>
  <si>
    <t>otvírač elektrický 12 V s lištou</t>
  </si>
  <si>
    <t>-2013580086</t>
  </si>
  <si>
    <t>409</t>
  </si>
  <si>
    <t>742330044</t>
  </si>
  <si>
    <t>Montáž datové zásuvky 1 až 6 pozic</t>
  </si>
  <si>
    <t>434223752</t>
  </si>
  <si>
    <t>42*2</t>
  </si>
  <si>
    <t>410</t>
  </si>
  <si>
    <t>34539100</t>
  </si>
  <si>
    <t>rámeček datové zásuvky pro 2 moduly 22,5x45mm</t>
  </si>
  <si>
    <t>-1627428056</t>
  </si>
  <si>
    <t>411</t>
  </si>
  <si>
    <t>37451205</t>
  </si>
  <si>
    <t>krabička datové zásuvky na omítku PVC čtvercová 80x80mm hloubka 42mm</t>
  </si>
  <si>
    <t>624411949</t>
  </si>
  <si>
    <t>412</t>
  </si>
  <si>
    <t>742340002</t>
  </si>
  <si>
    <t>Montáž nástěnných hodin</t>
  </si>
  <si>
    <t>1939256815</t>
  </si>
  <si>
    <t>413</t>
  </si>
  <si>
    <t>39444002</t>
  </si>
  <si>
    <t>hodiny podružné interiérové ručičkové analogové jednostranné nástěnné čtvercové 30x30cm řízené ML24</t>
  </si>
  <si>
    <t>122013684</t>
  </si>
  <si>
    <t>414</t>
  </si>
  <si>
    <t>742340003</t>
  </si>
  <si>
    <t>Montáž hlavních hodin jednotného času</t>
  </si>
  <si>
    <t>916812293</t>
  </si>
  <si>
    <t>415</t>
  </si>
  <si>
    <t>39442001</t>
  </si>
  <si>
    <t>hodiny hlavní pro řízení analogových i digitálních hodin ML i SK automatická změna L/Z čas provoz i bez DCF</t>
  </si>
  <si>
    <t>-397806841</t>
  </si>
  <si>
    <t>416</t>
  </si>
  <si>
    <t>742340011</t>
  </si>
  <si>
    <t>Montáž přijímače synchronizovaného signálu</t>
  </si>
  <si>
    <t>-1420257524</t>
  </si>
  <si>
    <t>417</t>
  </si>
  <si>
    <t>39491030</t>
  </si>
  <si>
    <t>přijímač GPS s příslušenstvím</t>
  </si>
  <si>
    <t>-1617149195</t>
  </si>
  <si>
    <t>418</t>
  </si>
  <si>
    <t>742350001</t>
  </si>
  <si>
    <t>Montáž signalizačního světla s elektronikou a akustickou signalizací k zařízení pro ZTP</t>
  </si>
  <si>
    <t>-2019403359</t>
  </si>
  <si>
    <t>419</t>
  </si>
  <si>
    <t>34535107</t>
  </si>
  <si>
    <t>sada pro nouzovou signalizaci s modulem s opticko-akustickým alarmem tlačítko signální tahové resetovací tlačítko transformátor včetně rámečků 230V IP20</t>
  </si>
  <si>
    <t>1403861453</t>
  </si>
  <si>
    <t>420</t>
  </si>
  <si>
    <t>742410021</t>
  </si>
  <si>
    <t>Montáž manageru napájení a nabíječi akumulátorů rozhlasu</t>
  </si>
  <si>
    <t>-1873185302</t>
  </si>
  <si>
    <t>421</t>
  </si>
  <si>
    <t>742410064</t>
  </si>
  <si>
    <t>Montáž reproduktoru směrového rozhlasu</t>
  </si>
  <si>
    <t>-213175642</t>
  </si>
  <si>
    <t>2+5+9+9</t>
  </si>
  <si>
    <t>422</t>
  </si>
  <si>
    <t>ADI.0036390.URS</t>
  </si>
  <si>
    <t>Závěsný reproduktor 5", 10W @ 100V, plast, bílý</t>
  </si>
  <si>
    <t>-638776426</t>
  </si>
  <si>
    <t>423</t>
  </si>
  <si>
    <t>742410111</t>
  </si>
  <si>
    <t>Montáž klávesnice hlasatele rozhlasu</t>
  </si>
  <si>
    <t>-1172289352</t>
  </si>
  <si>
    <t>424</t>
  </si>
  <si>
    <t>ADI.0036346.URS</t>
  </si>
  <si>
    <t>Klávesnice pro rozšíření mikrofonní stanice, 10 programovatelných tlačítek</t>
  </si>
  <si>
    <t>533279333</t>
  </si>
  <si>
    <t>425</t>
  </si>
  <si>
    <t>742410201</t>
  </si>
  <si>
    <t>Oživení a nastavení ústředny rozhlasu, programování</t>
  </si>
  <si>
    <t>-744838422</t>
  </si>
  <si>
    <t>426</t>
  </si>
  <si>
    <t>742430001</t>
  </si>
  <si>
    <t>Montáž projektoru a držáku na projektor s uchycením na strop nebo na stěnu</t>
  </si>
  <si>
    <t>-2123736170</t>
  </si>
  <si>
    <t>427</t>
  </si>
  <si>
    <t>38478003</t>
  </si>
  <si>
    <t>projektor Full HD rozlišení 1920 x 1080 úhlopříčka 0,76 - 7,62m 5000lm interní reproduktory 2x 10W</t>
  </si>
  <si>
    <t>-77359061</t>
  </si>
  <si>
    <t>428</t>
  </si>
  <si>
    <t>742430011</t>
  </si>
  <si>
    <t>Montáž elektrického plátna na zeď</t>
  </si>
  <si>
    <t>-1119872073</t>
  </si>
  <si>
    <t>429</t>
  </si>
  <si>
    <t>73765003</t>
  </si>
  <si>
    <t>plátno projekční motorové rolovací hliníkový tubus včetně nástěnného ovladače bílé černý rámeček formát 16:9 přední projekce na zeď/strop šířka 2m</t>
  </si>
  <si>
    <t>-608166636</t>
  </si>
  <si>
    <t>430</t>
  </si>
  <si>
    <t>220450007</t>
  </si>
  <si>
    <t>Montáž datové skříně rack</t>
  </si>
  <si>
    <t>-243586724</t>
  </si>
  <si>
    <t>431</t>
  </si>
  <si>
    <t>10.657.061</t>
  </si>
  <si>
    <t>PC rack 1800x600x600 včetně patch panelů, rozvodný panel s přepěťovou ochranou, 8 × 230 V</t>
  </si>
  <si>
    <t>976724860</t>
  </si>
  <si>
    <t>432</t>
  </si>
  <si>
    <t>220731519</t>
  </si>
  <si>
    <t>Montáž sady přepěťové ochrany uvnitř objektu</t>
  </si>
  <si>
    <t>1195767952</t>
  </si>
  <si>
    <t>433</t>
  </si>
  <si>
    <t>10.841.578</t>
  </si>
  <si>
    <t>centrální přepěťová ochrana do rozvodnice</t>
  </si>
  <si>
    <t>-1419278540</t>
  </si>
  <si>
    <t>434</t>
  </si>
  <si>
    <t>998742122</t>
  </si>
  <si>
    <t>Přesun hmot tonážní pro slaboproud ruční v objektech v do 12 m</t>
  </si>
  <si>
    <t>-1980617277</t>
  </si>
  <si>
    <t>743</t>
  </si>
  <si>
    <t>Elektromontáže - hrubá montáž</t>
  </si>
  <si>
    <t>435</t>
  </si>
  <si>
    <t>2182201015.R</t>
  </si>
  <si>
    <t xml:space="preserve">Napojení na stávající hromosvod,přeložka 1 svislého vedení,hromosvod výtahu </t>
  </si>
  <si>
    <t>525038830</t>
  </si>
  <si>
    <t>436</t>
  </si>
  <si>
    <t>751122012</t>
  </si>
  <si>
    <t>Montáž ventilátoru radiálního nízkotlakého nástěnného základního D přes 100 do 200 mm</t>
  </si>
  <si>
    <t>1524659471</t>
  </si>
  <si>
    <t>437</t>
  </si>
  <si>
    <t>429141156.R</t>
  </si>
  <si>
    <t>Ventilátor do koupelny 295 m3/h s automatickou žaluzií, kuličkovými ložisky, časovým spínačem a čidlem vlhkosti</t>
  </si>
  <si>
    <t>1522098258</t>
  </si>
  <si>
    <t>438</t>
  </si>
  <si>
    <t>751122051</t>
  </si>
  <si>
    <t>Montáž ventilátoru radiálního nízkotlakého podhledového základního D do 100 mm</t>
  </si>
  <si>
    <t>-1830930171</t>
  </si>
  <si>
    <t>439</t>
  </si>
  <si>
    <t>54233101</t>
  </si>
  <si>
    <t>ventilátor radiální malý plastový spínač časový nastavitelný D 100mm</t>
  </si>
  <si>
    <t>-1086809960</t>
  </si>
  <si>
    <t>440</t>
  </si>
  <si>
    <t>751398041</t>
  </si>
  <si>
    <t>Montáž protidešťové žaluzie nebo žaluziové klapky na kruhové potrubí D do 300 mm</t>
  </si>
  <si>
    <t>412119149</t>
  </si>
  <si>
    <t>441</t>
  </si>
  <si>
    <t>42972901</t>
  </si>
  <si>
    <t>žaluzie protidešťová plastová s pevnými lamelami, pro potrubí D 160mm</t>
  </si>
  <si>
    <t>-1991683695</t>
  </si>
  <si>
    <t>442</t>
  </si>
  <si>
    <t>751398042</t>
  </si>
  <si>
    <t>Montáž protidešťové žaluzie nebo žaluziové klapky na kruhové potrubí D přes 300 do 400 mm</t>
  </si>
  <si>
    <t>-1679914116</t>
  </si>
  <si>
    <t>443</t>
  </si>
  <si>
    <t>42972904</t>
  </si>
  <si>
    <t>žaluzie protidešťová plastová s pevnými lamelami, pro potrubí D 315mm</t>
  </si>
  <si>
    <t>-228014401</t>
  </si>
  <si>
    <t>444</t>
  </si>
  <si>
    <t>751510041</t>
  </si>
  <si>
    <t>Vzduchotechnické potrubí z pozinkovaného plechu kruhové spirálně vinutá trouba bez příruby D do 100 mm</t>
  </si>
  <si>
    <t>-365920411</t>
  </si>
  <si>
    <t>9+24+18</t>
  </si>
  <si>
    <t>445</t>
  </si>
  <si>
    <t>751510042</t>
  </si>
  <si>
    <t>Vzduchotechnické potrubí z pozinkovaného plechu kruhové spirálně vinutá trouba bez příruby D přes 100 do 200 mm</t>
  </si>
  <si>
    <t>-1174258807</t>
  </si>
  <si>
    <t>9+38</t>
  </si>
  <si>
    <t>446</t>
  </si>
  <si>
    <t>751510044</t>
  </si>
  <si>
    <t>Vzduchotechnické potrubí z pozinkovaného plechu kruhové spirálně vinutá trouba bez příruby D přes 300 do 400 mm</t>
  </si>
  <si>
    <t>-751110044</t>
  </si>
  <si>
    <t>447</t>
  </si>
  <si>
    <t>751613113</t>
  </si>
  <si>
    <t>Montáž dodatečné izolovaného potrubí kruhového izolačním návlekem</t>
  </si>
  <si>
    <t>-456009586</t>
  </si>
  <si>
    <t>448</t>
  </si>
  <si>
    <t>771591257</t>
  </si>
  <si>
    <t>Montáž izolace těsnící manžetou pro prostupy potrubí</t>
  </si>
  <si>
    <t>588660025</t>
  </si>
  <si>
    <t>449</t>
  </si>
  <si>
    <t>59054255</t>
  </si>
  <si>
    <t>manžeta těsnící hydroizolační na prostupy potrubí</t>
  </si>
  <si>
    <t>-1866271723</t>
  </si>
  <si>
    <t>450</t>
  </si>
  <si>
    <t>751611115</t>
  </si>
  <si>
    <t>Montáž centrální vzduchotechnické jednotky s rekuperací tepla stojaté s výměnou vzduchu přes 500 do 1000 m3/h</t>
  </si>
  <si>
    <t>1430332788</t>
  </si>
  <si>
    <t>451</t>
  </si>
  <si>
    <t>42944027.R</t>
  </si>
  <si>
    <t>jednotka VZT stojatá s rekuperací tepla s dohřevem a ovládací jednotkou do 700m3/hod,deskový protiproudý výměník, proměnnými_x000D_
ot., vest. čidlo CO2, filtr, nástěnné provedení, do 40°C, EC motor,_x000D_
uzavírací klapka, vest. elektrický dohřev, tiché provedení</t>
  </si>
  <si>
    <t>583131794</t>
  </si>
  <si>
    <t>452</t>
  </si>
  <si>
    <t>751613121</t>
  </si>
  <si>
    <t>Montáž podstavce pod rekuperační jednotku na rovný podklad průřezu přes 1,5 do 2,5 m2</t>
  </si>
  <si>
    <t>-1404864638</t>
  </si>
  <si>
    <t>453</t>
  </si>
  <si>
    <t>42900051</t>
  </si>
  <si>
    <t>stojan pod rekuperační jednotku</t>
  </si>
  <si>
    <t>-1682993351</t>
  </si>
  <si>
    <t>454</t>
  </si>
  <si>
    <t>751613140</t>
  </si>
  <si>
    <t>Montáž sifonu pro odvod kondenzátu</t>
  </si>
  <si>
    <t>-2071468902</t>
  </si>
  <si>
    <t>455</t>
  </si>
  <si>
    <t>28654742</t>
  </si>
  <si>
    <t>sifon pro odvod kondenzátu, zpětná klapka s koulí, DN 40</t>
  </si>
  <si>
    <t>859308494</t>
  </si>
  <si>
    <t>456</t>
  </si>
  <si>
    <t>998751121</t>
  </si>
  <si>
    <t>Přesun hmot tonážní pro vzduchotechniku ruční v objektech v do 12 m</t>
  </si>
  <si>
    <t>1845948708</t>
  </si>
  <si>
    <t>762</t>
  </si>
  <si>
    <t>Konstrukce tesařské</t>
  </si>
  <si>
    <t>457</t>
  </si>
  <si>
    <t>762341680</t>
  </si>
  <si>
    <t>Montáž bednění štítových okapových říms z cementotřískových na sraz</t>
  </si>
  <si>
    <t>846743002</t>
  </si>
  <si>
    <t>458</t>
  </si>
  <si>
    <t>60621317</t>
  </si>
  <si>
    <t>překližka truhlářská bříza tl 18mm jakost BB,CP</t>
  </si>
  <si>
    <t>684480812</t>
  </si>
  <si>
    <t>459</t>
  </si>
  <si>
    <t>998762122</t>
  </si>
  <si>
    <t>Přesun hmot tonážní pro kce tesařské ruční v objektech v přes 6 do 12 m</t>
  </si>
  <si>
    <t>1541389077</t>
  </si>
  <si>
    <t>763</t>
  </si>
  <si>
    <t>Konstrukce suché výstavby</t>
  </si>
  <si>
    <t>460</t>
  </si>
  <si>
    <t>763111333</t>
  </si>
  <si>
    <t>SDK příčka tl 100 mm profil CW+UW 75 desky 1xH2 12,5 s izolací EI 30 Rw do 45 dB</t>
  </si>
  <si>
    <t>-2088025184</t>
  </si>
  <si>
    <t>11+72+82+87</t>
  </si>
  <si>
    <t>461</t>
  </si>
  <si>
    <t>763111336</t>
  </si>
  <si>
    <t>SDK příčka tl 125 mm profil CW+UW 100 desky 1xH2 12,5 s izolací EI 30 Rw do 48 dB</t>
  </si>
  <si>
    <t>605896316</t>
  </si>
  <si>
    <t>18+19+113+34</t>
  </si>
  <si>
    <t>462</t>
  </si>
  <si>
    <t>763111424</t>
  </si>
  <si>
    <t>SDK příčka tl 125 mm profil CW+UW 75 desky 2xDF 12,5 s izolací EI 90 Rw do 57 dB</t>
  </si>
  <si>
    <t>467621429</t>
  </si>
  <si>
    <t>463</t>
  </si>
  <si>
    <t>763111741</t>
  </si>
  <si>
    <t>Montáž parotěsné zábrany do SDK příčky</t>
  </si>
  <si>
    <t>119836788</t>
  </si>
  <si>
    <t>252+184+353</t>
  </si>
  <si>
    <t>464</t>
  </si>
  <si>
    <t>28329274</t>
  </si>
  <si>
    <t>fólie PE vyztužená pro parotěsnou vrstvu (reakce na oheň - třída E) 110g/m2</t>
  </si>
  <si>
    <t>1527844777</t>
  </si>
  <si>
    <t>789*1,1235 'Přepočtené koeficientem množství</t>
  </si>
  <si>
    <t>465</t>
  </si>
  <si>
    <t>763112315</t>
  </si>
  <si>
    <t>SDK příčka mezibytová tl 205 mm zdvojený profil CW+UW 75 desky 2xA 12,5 s dvojitou izolací EI 60 Rw do 64 dB</t>
  </si>
  <si>
    <t>1982412977</t>
  </si>
  <si>
    <t>466</t>
  </si>
  <si>
    <t>763113313</t>
  </si>
  <si>
    <t>SDK příčka instalační tl 155 - 650 mm zdvojený profil CW+UW 50 desky 2xA 12,5 s izolací EI 60 Rw do 54 dB</t>
  </si>
  <si>
    <t>-1551980975</t>
  </si>
  <si>
    <t>8+155+16+19+131+(3*8)</t>
  </si>
  <si>
    <t>467</t>
  </si>
  <si>
    <t>763121426</t>
  </si>
  <si>
    <t>SDK stěna předsazená tl 112,5 mm profil CW+UW 100 deska 1xH2 12,5 bez izolace EI 15</t>
  </si>
  <si>
    <t>-518401607</t>
  </si>
  <si>
    <t>1,25*20</t>
  </si>
  <si>
    <t>1,25*3</t>
  </si>
  <si>
    <t>468</t>
  </si>
  <si>
    <t>763131101</t>
  </si>
  <si>
    <t>Montáž prefabrikátu pro SDK podhledy kompletizovaného tvaru L 1 x 12,5 mm nebo 1 x 15 mm rozvinuté šířky přes 300 do 600 mm</t>
  </si>
  <si>
    <t>-2120163885</t>
  </si>
  <si>
    <t>6+10+30+7+30</t>
  </si>
  <si>
    <t>469</t>
  </si>
  <si>
    <t>59031403</t>
  </si>
  <si>
    <t>prefabrikát SDK tvar L lepený deska impregnovaná H2 1x12,5mm rš přes 300 do 600mm</t>
  </si>
  <si>
    <t>-934415423</t>
  </si>
  <si>
    <t>470</t>
  </si>
  <si>
    <t>59031384</t>
  </si>
  <si>
    <t>prefabrikát SDK tvar L rozložený deska protipožární DF 1x12,5mm rš přes 600 do 900mm</t>
  </si>
  <si>
    <t>-1586534096</t>
  </si>
  <si>
    <t>471</t>
  </si>
  <si>
    <t>763131102</t>
  </si>
  <si>
    <t>Montáž prefabrikátu pro SDK podhledy kompletizovaného tvaru L 1 x 12,5 mm nebo 1 x 15 mm rozvinuté šířky přes 600 do 900 mm</t>
  </si>
  <si>
    <t>-1536045314</t>
  </si>
  <si>
    <t>472</t>
  </si>
  <si>
    <t>59031404</t>
  </si>
  <si>
    <t>prefabrikát SDK tvar L lepený deska impregnovaná H2 1x12,5mm rš přes 600 do 900mm</t>
  </si>
  <si>
    <t>-1499702143</t>
  </si>
  <si>
    <t>473</t>
  </si>
  <si>
    <t>763131411</t>
  </si>
  <si>
    <t>SDK podhled desky 1xA 12,5 bez izolace dvouvrstvá spodní kce profil CD+UD</t>
  </si>
  <si>
    <t>1928744768</t>
  </si>
  <si>
    <t>474</t>
  </si>
  <si>
    <t>763131412</t>
  </si>
  <si>
    <t>SDK podhled desky 1xA 12,5 s izolací dvouvrstvá spodní kce profil CD+UD</t>
  </si>
  <si>
    <t>1122711637</t>
  </si>
  <si>
    <t>9+26+26</t>
  </si>
  <si>
    <t>475</t>
  </si>
  <si>
    <t>763131451</t>
  </si>
  <si>
    <t>SDK podhled deska 1xH2 12,5 bez izolace dvouvrstvá spodní kce profil CD+UD</t>
  </si>
  <si>
    <t>-47617846</t>
  </si>
  <si>
    <t>476</t>
  </si>
  <si>
    <t>763131714</t>
  </si>
  <si>
    <t>SDK podhled základní penetrační nátěr</t>
  </si>
  <si>
    <t>-1300699147</t>
  </si>
  <si>
    <t>61+70+83+538</t>
  </si>
  <si>
    <t>477</t>
  </si>
  <si>
    <t>763131721</t>
  </si>
  <si>
    <t>SDK podhled skoková změna v do 0,5 m</t>
  </si>
  <si>
    <t>478033512</t>
  </si>
  <si>
    <t>478</t>
  </si>
  <si>
    <t>763172353</t>
  </si>
  <si>
    <t>Montáž dvířek revizních jednoplášťových SDK kcí vel. 400 x 400 mm pro podhledy</t>
  </si>
  <si>
    <t>673094814</t>
  </si>
  <si>
    <t>479</t>
  </si>
  <si>
    <t>59030712</t>
  </si>
  <si>
    <t>dvířka revizní jednokřídlá s automatickým zámkem 400x400mm</t>
  </si>
  <si>
    <t>1282700392</t>
  </si>
  <si>
    <t>480</t>
  </si>
  <si>
    <t>763173111</t>
  </si>
  <si>
    <t>Montáž úchytu pro umyvadlo v SDK kci</t>
  </si>
  <si>
    <t>-414605698</t>
  </si>
  <si>
    <t>12+12+12+3</t>
  </si>
  <si>
    <t>481</t>
  </si>
  <si>
    <t>59030729</t>
  </si>
  <si>
    <t>konstrukce pro uchycení umyvadla s nástěnnými bateriemi osová rozteč CW profilů 450-625mm</t>
  </si>
  <si>
    <t>-545138481</t>
  </si>
  <si>
    <t>482</t>
  </si>
  <si>
    <t>763173112</t>
  </si>
  <si>
    <t>Montáž úchytu pro pisoár v SDK kci</t>
  </si>
  <si>
    <t>1764564947</t>
  </si>
  <si>
    <t>483</t>
  </si>
  <si>
    <t>59030728</t>
  </si>
  <si>
    <t>konstrukce pro uchycení pisoáru osová rozteč CW profilů 450-625mm</t>
  </si>
  <si>
    <t>2131145305</t>
  </si>
  <si>
    <t>484</t>
  </si>
  <si>
    <t>763173113</t>
  </si>
  <si>
    <t>Montáž úchytu pro WC v SDK kci</t>
  </si>
  <si>
    <t>-575955917</t>
  </si>
  <si>
    <t>485</t>
  </si>
  <si>
    <t>59030731</t>
  </si>
  <si>
    <t>konstrukce pro uchycení WC osová rozteč CW profilů 450-625mm</t>
  </si>
  <si>
    <t>745899853</t>
  </si>
  <si>
    <t>486</t>
  </si>
  <si>
    <t>763173114</t>
  </si>
  <si>
    <t>Montáž úchytu pro potrubí v SDK kci</t>
  </si>
  <si>
    <t>-464334713</t>
  </si>
  <si>
    <t>487</t>
  </si>
  <si>
    <t>59030723</t>
  </si>
  <si>
    <t>konstrukce k uchycení odpadního potrubí D 40mm osová rozteč CW profilů 460-625mm</t>
  </si>
  <si>
    <t>-2078488199</t>
  </si>
  <si>
    <t>488</t>
  </si>
  <si>
    <t>763181412</t>
  </si>
  <si>
    <t>Ztužující výplň otvoru pro dveře s CW a UW profilem pro příčky přes 2,60 do 2,80 m (skříňový nosník)</t>
  </si>
  <si>
    <t>183717651</t>
  </si>
  <si>
    <t>489</t>
  </si>
  <si>
    <t>998763332</t>
  </si>
  <si>
    <t>Přesun hmot tonážní pro konstrukce montované z desek ruční v objektech v přes 6 do 12 m</t>
  </si>
  <si>
    <t>964551934</t>
  </si>
  <si>
    <t>490</t>
  </si>
  <si>
    <t>764212633</t>
  </si>
  <si>
    <t>Oplechování štítu závětrnou lištou z Pz s povrchovou úpravou rš 250 mm</t>
  </si>
  <si>
    <t>-1205174425</t>
  </si>
  <si>
    <t>491</t>
  </si>
  <si>
    <t>764212683</t>
  </si>
  <si>
    <t>Oplechování rovné okapové hrany krytiny ze šablon systémovou okapovou lištou z Pz s povrchovou úpravou rš 250 mm+větrací mřížka</t>
  </si>
  <si>
    <t>-1884088631</t>
  </si>
  <si>
    <t>492</t>
  </si>
  <si>
    <t>764511602</t>
  </si>
  <si>
    <t>Žlab podokapní půlkruhový z Pz s povrchovou úpravou rš 330 mm</t>
  </si>
  <si>
    <t>1238071804</t>
  </si>
  <si>
    <t>493</t>
  </si>
  <si>
    <t>764511642</t>
  </si>
  <si>
    <t>Kotlík oválný (trychtýřový) pro podokapní žlaby z Pz s povrchovou úpravou 330/100 mm</t>
  </si>
  <si>
    <t>-1916560698</t>
  </si>
  <si>
    <t>494</t>
  </si>
  <si>
    <t>764518622</t>
  </si>
  <si>
    <t>Svody kruhové včetně objímek, kolen, odskoků z Pz s povrchovou úpravou průměru 100 mm</t>
  </si>
  <si>
    <t>-712723474</t>
  </si>
  <si>
    <t>617</t>
  </si>
  <si>
    <t>998764112</t>
  </si>
  <si>
    <t>Přesun hmot tonážní pro konstrukce klempířské s omezením mechanizace v objektech v přes 6 do 12 m</t>
  </si>
  <si>
    <t>700409054</t>
  </si>
  <si>
    <t>495</t>
  </si>
  <si>
    <t>998764201</t>
  </si>
  <si>
    <t>Přesun hmot procentní pro konstrukce klempířské v objektech v do 6 m</t>
  </si>
  <si>
    <t>%</t>
  </si>
  <si>
    <t>-1255060414</t>
  </si>
  <si>
    <t>496</t>
  </si>
  <si>
    <t>766622862</t>
  </si>
  <si>
    <t>Vyvěšení křídel dřevěných nebo plastových okenních přes 1,5 m2</t>
  </si>
  <si>
    <t>-1502125695</t>
  </si>
  <si>
    <t>497</t>
  </si>
  <si>
    <t>766660001</t>
  </si>
  <si>
    <t>Montáž dveřních křídel otvíravých jednokřídlových š do 0,8 m do ocelové zárubně</t>
  </si>
  <si>
    <t>727285965</t>
  </si>
  <si>
    <t>498</t>
  </si>
  <si>
    <t>61162025</t>
  </si>
  <si>
    <t>dveře jednokřídlé dřevotřískové povrch fóliový plné 700x1970-2100mm</t>
  </si>
  <si>
    <t>-1777842863</t>
  </si>
  <si>
    <t>499</t>
  </si>
  <si>
    <t>61162026</t>
  </si>
  <si>
    <t>dveře jednokřídlé dřevotřískové povrch fóliový plné 800x1970-2100mm</t>
  </si>
  <si>
    <t>4469852</t>
  </si>
  <si>
    <t>500</t>
  </si>
  <si>
    <t>766660002</t>
  </si>
  <si>
    <t>Montáž dveřních křídel otvíravých jednokřídlových š přes 0,8 m do ocelové zárubně</t>
  </si>
  <si>
    <t>361802015</t>
  </si>
  <si>
    <t>501</t>
  </si>
  <si>
    <t>61162027</t>
  </si>
  <si>
    <t>dveře jednokřídlé dřevotřískové povrch fóliový plné 900x1970-2100mm</t>
  </si>
  <si>
    <t>478271985</t>
  </si>
  <si>
    <t>502</t>
  </si>
  <si>
    <t>766660021</t>
  </si>
  <si>
    <t>Montáž dveřních křídel otvíravých jednokřídlových š do 0,8 m požárních do ocelové zárubně</t>
  </si>
  <si>
    <t>1512715645</t>
  </si>
  <si>
    <t>503</t>
  </si>
  <si>
    <t>611620381.R</t>
  </si>
  <si>
    <t>dveře jednokřídlé dřevotřískové protipožární EI 15 S200 C2 DP3 povrch fóliový plné 800x1970-2100mm</t>
  </si>
  <si>
    <t>-147409687</t>
  </si>
  <si>
    <t>504</t>
  </si>
  <si>
    <t>611620382.R</t>
  </si>
  <si>
    <t>dveře jednokřídlé dřevotřískové protipožární EI 30 S200 C2 DP3 povrch fóliový plné 800x1970-2100mm</t>
  </si>
  <si>
    <t>-26622529</t>
  </si>
  <si>
    <t>505</t>
  </si>
  <si>
    <t>611620383.R</t>
  </si>
  <si>
    <t>dveře jednokřídlé dřevotřískové protipožární EW 15 C2 DP3 povrch fóliový plné 800x1970-2100mm</t>
  </si>
  <si>
    <t>768834497</t>
  </si>
  <si>
    <t>506</t>
  </si>
  <si>
    <t>611620384.R</t>
  </si>
  <si>
    <t>dveře jednokřídlé dřevotřískové protipožární EW 30 C2 DP3 povrch fóliový plné 800x1970-2100mm</t>
  </si>
  <si>
    <t>161790305</t>
  </si>
  <si>
    <t>507</t>
  </si>
  <si>
    <t>766660022</t>
  </si>
  <si>
    <t>Montáž dveřních křídel otvíravých jednokřídlových š přes 0,8 m požárních do ocelové zárubně</t>
  </si>
  <si>
    <t>-125979605</t>
  </si>
  <si>
    <t>508</t>
  </si>
  <si>
    <t>611620391.R</t>
  </si>
  <si>
    <t>dveře jednokřídlé dřevotřískové protipožární EI 30 S200 C2 DP3  povrch fóliový plné 900x1970-2100mm</t>
  </si>
  <si>
    <t>-1573314496</t>
  </si>
  <si>
    <t>509</t>
  </si>
  <si>
    <t>611620392.R</t>
  </si>
  <si>
    <t>dveře jednokřídlé dřevotřískové protipožární EW 15 C2 DP3 povrch fóliový plné 900x1970-2100mm</t>
  </si>
  <si>
    <t>-1657466446</t>
  </si>
  <si>
    <t>510</t>
  </si>
  <si>
    <t>611620393.R</t>
  </si>
  <si>
    <t>dveře jednokřídlé dřevotřískové protipožární EW 30 C2 DP3 povrch fóliový plné 900x1970-2100mm</t>
  </si>
  <si>
    <t>1337558762</t>
  </si>
  <si>
    <t>511</t>
  </si>
  <si>
    <t>611620394.R</t>
  </si>
  <si>
    <t>dveře jednokřídlé dřevotřískové protipožární EI 30 S200 C2 DP3 povrch fóliový plné 1100x1970-2100mm</t>
  </si>
  <si>
    <t>-793964899</t>
  </si>
  <si>
    <t>512</t>
  </si>
  <si>
    <t>766660717</t>
  </si>
  <si>
    <t>Montáž samozavírače na ocelovou zárubeň a dveřní křídlo</t>
  </si>
  <si>
    <t>-1484637537</t>
  </si>
  <si>
    <t>513</t>
  </si>
  <si>
    <t>54917250</t>
  </si>
  <si>
    <t>samozavírač dveří hydraulický</t>
  </si>
  <si>
    <t>1387149645</t>
  </si>
  <si>
    <t>514</t>
  </si>
  <si>
    <t>766660728</t>
  </si>
  <si>
    <t>Montáž dveřního interiérového kování - zámku</t>
  </si>
  <si>
    <t>-409132274</t>
  </si>
  <si>
    <t>515</t>
  </si>
  <si>
    <t>54924011</t>
  </si>
  <si>
    <t>zámek zadlabací vložkový pravolevý rozteč 90x50,5mm</t>
  </si>
  <si>
    <t>806931550</t>
  </si>
  <si>
    <t>516</t>
  </si>
  <si>
    <t>54914128</t>
  </si>
  <si>
    <t>kování rozetové spodní pro WC</t>
  </si>
  <si>
    <t>1416237792</t>
  </si>
  <si>
    <t>517</t>
  </si>
  <si>
    <t>766660729</t>
  </si>
  <si>
    <t>Montáž dveřního interiérového kování - štítku s klikou</t>
  </si>
  <si>
    <t>-367455383</t>
  </si>
  <si>
    <t>518</t>
  </si>
  <si>
    <t>54914139</t>
  </si>
  <si>
    <t>kování štítové pro rozteč 90mm</t>
  </si>
  <si>
    <t>1471457395</t>
  </si>
  <si>
    <t>519</t>
  </si>
  <si>
    <t>766660734</t>
  </si>
  <si>
    <t>Montáž dveřního bezpečnostního kování - panikového</t>
  </si>
  <si>
    <t>2076015213</t>
  </si>
  <si>
    <t>520</t>
  </si>
  <si>
    <t>54914136</t>
  </si>
  <si>
    <t>kování panikové madlo/klika</t>
  </si>
  <si>
    <t>-454904817</t>
  </si>
  <si>
    <t>521</t>
  </si>
  <si>
    <t>766663952.R</t>
  </si>
  <si>
    <t>Zaplentování ventilů na topení z lamina</t>
  </si>
  <si>
    <t>696497982</t>
  </si>
  <si>
    <t>522</t>
  </si>
  <si>
    <t>766691914</t>
  </si>
  <si>
    <t>Vyvěšení nebo zavěšení dřevěných křídel dveří pl do 2 m2</t>
  </si>
  <si>
    <t>2115712417</t>
  </si>
  <si>
    <t>7+44+24+24</t>
  </si>
  <si>
    <t>523</t>
  </si>
  <si>
    <t>766691921</t>
  </si>
  <si>
    <t>Vyvěšení nebo zavěšení křídel plastových oken jednoduchých pl do 1 m2</t>
  </si>
  <si>
    <t>-614330497</t>
  </si>
  <si>
    <t>524</t>
  </si>
  <si>
    <t>766695212</t>
  </si>
  <si>
    <t>Montáž truhlářských prahů dveří jednokřídlových š do 10 cm</t>
  </si>
  <si>
    <t>770806748</t>
  </si>
  <si>
    <t>57+36</t>
  </si>
  <si>
    <t>525</t>
  </si>
  <si>
    <t>61187116</t>
  </si>
  <si>
    <t>práh dveřní dřevěný dubový tl 20mm dl 620mm š 100mm či lišta přechod</t>
  </si>
  <si>
    <t>-1555925686</t>
  </si>
  <si>
    <t>526</t>
  </si>
  <si>
    <t>766811113.R</t>
  </si>
  <si>
    <t>D+M kuchyňské linky 1200x600, ind. dvojvařič,dřez,spodní skříňky, horní skříňky, lamino mat bílá</t>
  </si>
  <si>
    <t>828916943</t>
  </si>
  <si>
    <t>527</t>
  </si>
  <si>
    <t>766811114.R</t>
  </si>
  <si>
    <t>D+M kuchyňské linky 3450x600, 1x ind. dvojvařič,2 dřez,spodní skříňky, horní skříňky, lamino mat bílá</t>
  </si>
  <si>
    <t>-908421193</t>
  </si>
  <si>
    <t>528</t>
  </si>
  <si>
    <t>766811142</t>
  </si>
  <si>
    <t>Příplatek k montáži kuchyňských skříněk za usazení vestavěné myčky nádobí</t>
  </si>
  <si>
    <t>-1374938</t>
  </si>
  <si>
    <t>529</t>
  </si>
  <si>
    <t>54245003</t>
  </si>
  <si>
    <t>myčka nádobí vestavná 15 souprav š 60cm</t>
  </si>
  <si>
    <t>864665317</t>
  </si>
  <si>
    <t>530</t>
  </si>
  <si>
    <t>998766122</t>
  </si>
  <si>
    <t>Přesun hmot tonážní pro kce truhlářské ruční v objektech v přes 6 do 12 m</t>
  </si>
  <si>
    <t>-795603506</t>
  </si>
  <si>
    <t>531</t>
  </si>
  <si>
    <t>767165111</t>
  </si>
  <si>
    <t>Montáž zábradlí rovného madla z trubek nebo tenkostěnných profilů šroubovaného</t>
  </si>
  <si>
    <t>1667508617</t>
  </si>
  <si>
    <t>532</t>
  </si>
  <si>
    <t>55147061</t>
  </si>
  <si>
    <t>madlo invalidní krakorcové sklopné smaltované bílé 834mm</t>
  </si>
  <si>
    <t>-1467592408</t>
  </si>
  <si>
    <t>533</t>
  </si>
  <si>
    <t>55147055</t>
  </si>
  <si>
    <t>madlo invalidní rovné smaltované bílé 800mm</t>
  </si>
  <si>
    <t>-585272997</t>
  </si>
  <si>
    <t>534</t>
  </si>
  <si>
    <t>55281769</t>
  </si>
  <si>
    <t>montážní prvek pro podpěrné prvky a madla stavební v 1120mm</t>
  </si>
  <si>
    <t>-485886710</t>
  </si>
  <si>
    <t>535</t>
  </si>
  <si>
    <t>767640221</t>
  </si>
  <si>
    <t>Montáž dveří ocelových nebo hliníkových vchodových dvoukřídlových bez nadsvětlíku</t>
  </si>
  <si>
    <t>255480596</t>
  </si>
  <si>
    <t>536</t>
  </si>
  <si>
    <t>553413355.R</t>
  </si>
  <si>
    <t>dveře dvoukřídlé hliníkové prosklené 1800x1970, panikové kování, samočinné otevírání pro požární větrání, kování dle požadavků výrobce+rám</t>
  </si>
  <si>
    <t>1522314159</t>
  </si>
  <si>
    <t>537</t>
  </si>
  <si>
    <t>767640322</t>
  </si>
  <si>
    <t>Montáž dveří ocelových nebo hliníkových vnitřních dvoukřídlových</t>
  </si>
  <si>
    <t>-711207085</t>
  </si>
  <si>
    <t>538</t>
  </si>
  <si>
    <t>55341229.R</t>
  </si>
  <si>
    <t>dveře dvoukřídlé prosklené hliníkové interierové 1500x1970mm (panikové kování, samočinné otevírání pro požární větrání, kování dle požadavků výrobce, elektrický zámek)+rám</t>
  </si>
  <si>
    <t>925998481</t>
  </si>
  <si>
    <t>539</t>
  </si>
  <si>
    <t>767646411</t>
  </si>
  <si>
    <t>Montáž revizních dveří a dvířek jednokřídlových s rámem plochy do 0,5 m2</t>
  </si>
  <si>
    <t>1446437006</t>
  </si>
  <si>
    <t>0,16*16</t>
  </si>
  <si>
    <t>540</t>
  </si>
  <si>
    <t>56245709.1</t>
  </si>
  <si>
    <t>-378869259</t>
  </si>
  <si>
    <t>541</t>
  </si>
  <si>
    <t>767646521</t>
  </si>
  <si>
    <t>Montáž dveří protipožárního uzávěru dvoukřídlového v do 1970 mm</t>
  </si>
  <si>
    <t>-864830070</t>
  </si>
  <si>
    <t>542</t>
  </si>
  <si>
    <t>55341173</t>
  </si>
  <si>
    <t>dveře dvoukřídlé prosklené hliníkové interierové protipožární 1500x1970mm (EI 15 S200 C2 DP3, koordinátor zavírání)+rám</t>
  </si>
  <si>
    <t>-675142901</t>
  </si>
  <si>
    <t>543</t>
  </si>
  <si>
    <t>55341180.R</t>
  </si>
  <si>
    <t>dveře dvoukřídlé prosklené hliníkové interierové protipožární 1500x1970mm (EI 30 S200 C2 DP3, koordinátor zavírání)+rám</t>
  </si>
  <si>
    <t>-401775647</t>
  </si>
  <si>
    <t>544</t>
  </si>
  <si>
    <t>55341228.R</t>
  </si>
  <si>
    <t>dveře dvoukřídlé prosklené hliníkové interierové protipožární  1500x1970mm (EW 30 C2 DP3, elektrický zámek)+rám</t>
  </si>
  <si>
    <t>1944742087</t>
  </si>
  <si>
    <t>545</t>
  </si>
  <si>
    <t>767649194</t>
  </si>
  <si>
    <t>Montáž dveřního madla</t>
  </si>
  <si>
    <t>-1026339538</t>
  </si>
  <si>
    <t>546</t>
  </si>
  <si>
    <t>54914137.R</t>
  </si>
  <si>
    <t>madlo k dveřím handicap</t>
  </si>
  <si>
    <t>810988994</t>
  </si>
  <si>
    <t>547</t>
  </si>
  <si>
    <t>-2023165550</t>
  </si>
  <si>
    <t>548</t>
  </si>
  <si>
    <t>2051517365</t>
  </si>
  <si>
    <t>549</t>
  </si>
  <si>
    <t>767835008</t>
  </si>
  <si>
    <t>Příplatek za montáž ochranného koše nástěnných žebříků z kompozitů</t>
  </si>
  <si>
    <t>15599327</t>
  </si>
  <si>
    <t>550</t>
  </si>
  <si>
    <t>63126084</t>
  </si>
  <si>
    <t>ochranný koš kompozitního žebříku (obruče nerez)</t>
  </si>
  <si>
    <t>-2098899593</t>
  </si>
  <si>
    <t>551</t>
  </si>
  <si>
    <t>998767102</t>
  </si>
  <si>
    <t>Přesun hmot tonážní pro zámečnické konstrukce v objektech v přes 6 do 12 m</t>
  </si>
  <si>
    <t>-253694624</t>
  </si>
  <si>
    <t>771</t>
  </si>
  <si>
    <t>Podlahy z dlaždic</t>
  </si>
  <si>
    <t>552</t>
  </si>
  <si>
    <t>771121011</t>
  </si>
  <si>
    <t>Nátěr penetrační na podlahu</t>
  </si>
  <si>
    <t>-531149668</t>
  </si>
  <si>
    <t>52+174+98+98+819</t>
  </si>
  <si>
    <t>553</t>
  </si>
  <si>
    <t>771151014</t>
  </si>
  <si>
    <t>Samonivelační stěrka podlah pevnosti 20 MPa tl přes 8 do 10 mm</t>
  </si>
  <si>
    <t>-1811778804</t>
  </si>
  <si>
    <t>554</t>
  </si>
  <si>
    <t>771474112</t>
  </si>
  <si>
    <t>Montáž soklů z dlaždic keramických rovných lepených cementovým flexibilním lepidlem v přes 65 do 90 mm</t>
  </si>
  <si>
    <t>989167585</t>
  </si>
  <si>
    <t>555</t>
  </si>
  <si>
    <t>59761184</t>
  </si>
  <si>
    <t>sokl keramický mrazuvzdorný povrch hladký/matný tl do 10mm výšky přes 65 do 90mm</t>
  </si>
  <si>
    <t>624635364</t>
  </si>
  <si>
    <t>233*1,1 'Přepočtené koeficientem množství</t>
  </si>
  <si>
    <t>556</t>
  </si>
  <si>
    <t>771574616</t>
  </si>
  <si>
    <t>Montáž podlah keramických hladkých lepených cementovým standardním lepidlem přes 9 do 12 ks/m2</t>
  </si>
  <si>
    <t>2016164216</t>
  </si>
  <si>
    <t>557</t>
  </si>
  <si>
    <t>59761135</t>
  </si>
  <si>
    <t>dlažba keramická slinutá nemrazuvzdorná povrch hladký/matný tl do 10mm přes 9 do 12ks/m2-viz popis</t>
  </si>
  <si>
    <t>1541230449</t>
  </si>
  <si>
    <t>422*1,15 'Přepočtené koeficientem množství</t>
  </si>
  <si>
    <t>613</t>
  </si>
  <si>
    <t>771591112</t>
  </si>
  <si>
    <t>Izolace pod dlažbu nátěrem nebo stěrkou ve dvou vrstvách</t>
  </si>
  <si>
    <t>-2077523111</t>
  </si>
  <si>
    <t>558</t>
  </si>
  <si>
    <t>998771122</t>
  </si>
  <si>
    <t>Přesun hmot tonážní pro podlahy z dlaždic ruční v objektech v přes 6 do 12 m</t>
  </si>
  <si>
    <t>-534344792</t>
  </si>
  <si>
    <t>775</t>
  </si>
  <si>
    <t>Podlahy skládané</t>
  </si>
  <si>
    <t>559</t>
  </si>
  <si>
    <t>775111111</t>
  </si>
  <si>
    <t>Broušení anhydritového podkladu skládaných podlah</t>
  </si>
  <si>
    <t>1479571026</t>
  </si>
  <si>
    <t>560</t>
  </si>
  <si>
    <t>776111115</t>
  </si>
  <si>
    <t>Broušení podkladu povlakových podlah před litím stěrky</t>
  </si>
  <si>
    <t>1189624881</t>
  </si>
  <si>
    <t>561</t>
  </si>
  <si>
    <t>776141114</t>
  </si>
  <si>
    <t>Stěrka podlahová nivelační pro vyrovnání podkladu povlakových podlah pevnosti 20 MPa tl přes 8 do 10 mm</t>
  </si>
  <si>
    <t>-312618448</t>
  </si>
  <si>
    <t>229+295+295</t>
  </si>
  <si>
    <t>562</t>
  </si>
  <si>
    <t>776251111</t>
  </si>
  <si>
    <t>Lepení pásů z přírodního linolea (marmolea) standardním lepidlem</t>
  </si>
  <si>
    <t>-183320843</t>
  </si>
  <si>
    <t>563</t>
  </si>
  <si>
    <t>28411068</t>
  </si>
  <si>
    <t>linoleum přírodní ze 100% dřevité moučky tl 2,5mm, zátěž 32/41, R9, hořlavost Cfl S1</t>
  </si>
  <si>
    <t>186350618</t>
  </si>
  <si>
    <t>819*1,1 'Přepočtené koeficientem množství</t>
  </si>
  <si>
    <t>564</t>
  </si>
  <si>
    <t>776411111</t>
  </si>
  <si>
    <t>Montáž obvodových soklíků výšky do 80 mm</t>
  </si>
  <si>
    <t>-460631825</t>
  </si>
  <si>
    <t>261+215+215</t>
  </si>
  <si>
    <t>565</t>
  </si>
  <si>
    <t>28411001</t>
  </si>
  <si>
    <t>lišta soklová PVC 9,7x58mm</t>
  </si>
  <si>
    <t>-731353227</t>
  </si>
  <si>
    <t>691*1,05 'Přepočtené koeficientem množství</t>
  </si>
  <si>
    <t>566</t>
  </si>
  <si>
    <t>776991121</t>
  </si>
  <si>
    <t>Základní čištění nově položených podlahovin vysátím a setřením vlhkým mopem</t>
  </si>
  <si>
    <t>1057865832</t>
  </si>
  <si>
    <t>567</t>
  </si>
  <si>
    <t>998776122</t>
  </si>
  <si>
    <t>Přesun hmot tonážní pro podlahy povlakové ruční v objektech v přes 6 do 12 m</t>
  </si>
  <si>
    <t>-1782355604</t>
  </si>
  <si>
    <t>568</t>
  </si>
  <si>
    <t>781111011</t>
  </si>
  <si>
    <t>Ometení (oprášení) stěny při přípravě podkladu</t>
  </si>
  <si>
    <t>814106251</t>
  </si>
  <si>
    <t>569</t>
  </si>
  <si>
    <t>781121011</t>
  </si>
  <si>
    <t>Nátěr penetrační na stěnu</t>
  </si>
  <si>
    <t>722777880</t>
  </si>
  <si>
    <t>(54,45*2,2)</t>
  </si>
  <si>
    <t>2,2*4</t>
  </si>
  <si>
    <t>(104,6*2,2)</t>
  </si>
  <si>
    <t>(25,9*2,2)+(5*2,2)</t>
  </si>
  <si>
    <t>(90,5*2,2)*2</t>
  </si>
  <si>
    <t>3*12</t>
  </si>
  <si>
    <t>9,6*2,2</t>
  </si>
  <si>
    <t>618</t>
  </si>
  <si>
    <t>781131112</t>
  </si>
  <si>
    <t>Izolace pod obklad nátěrem nebo stěrkou ve dvou vrstvách</t>
  </si>
  <si>
    <t>1167358392</t>
  </si>
  <si>
    <t>7*2*2</t>
  </si>
  <si>
    <t>4*2*3</t>
  </si>
  <si>
    <t>570</t>
  </si>
  <si>
    <t>781161021</t>
  </si>
  <si>
    <t>Montáž profilu ukončujícího rohového nebo vanového</t>
  </si>
  <si>
    <t>986277912</t>
  </si>
  <si>
    <t>2,2*(36+72+72+72)</t>
  </si>
  <si>
    <t>571</t>
  </si>
  <si>
    <t>28342001</t>
  </si>
  <si>
    <t>lišta ukončovací,rohová,koutová z PVC 8mm</t>
  </si>
  <si>
    <t>1895348017</t>
  </si>
  <si>
    <t>572</t>
  </si>
  <si>
    <t>781472417</t>
  </si>
  <si>
    <t>Montáž obkladů keramických hladkých lepených cementovým standardním lepidlem přes 12 do 19 ks/m2</t>
  </si>
  <si>
    <t>-1245631192</t>
  </si>
  <si>
    <t>882</t>
  </si>
  <si>
    <t>573</t>
  </si>
  <si>
    <t>59761701</t>
  </si>
  <si>
    <t>obklad keramický nemrazuvzdorný povrch hladký/lesklý tl do 10mm přes 12 do 19ks/m2-viz popis</t>
  </si>
  <si>
    <t>-1878321038</t>
  </si>
  <si>
    <t>882*1,15 'Přepočtené koeficientem množství</t>
  </si>
  <si>
    <t>574</t>
  </si>
  <si>
    <t>781491021</t>
  </si>
  <si>
    <t>Montáž zrcadel plochy do 1 m2 lepených silikonovým tmelem na keramický obklad</t>
  </si>
  <si>
    <t>1208463956</t>
  </si>
  <si>
    <t>50*0,4*0,6</t>
  </si>
  <si>
    <t>575</t>
  </si>
  <si>
    <t>63465122</t>
  </si>
  <si>
    <t>zrcadlo nemontované čiré tl 3mm max rozměr 3210x2250mm</t>
  </si>
  <si>
    <t>-2050507427</t>
  </si>
  <si>
    <t>576</t>
  </si>
  <si>
    <t>6000220935</t>
  </si>
  <si>
    <t>Sklopné nerezové zrcadlo 40x60 cm</t>
  </si>
  <si>
    <t>-2096294317</t>
  </si>
  <si>
    <t>577</t>
  </si>
  <si>
    <t>725119125</t>
  </si>
  <si>
    <t>Montáž klozetových mís závěsných na nosné stěny</t>
  </si>
  <si>
    <t>-1148341226</t>
  </si>
  <si>
    <t>578</t>
  </si>
  <si>
    <t>64236091</t>
  </si>
  <si>
    <t>mísa keramická klozetová závěsná bílá s hlubokým splachováním odpad vodorovný</t>
  </si>
  <si>
    <t>-750021699</t>
  </si>
  <si>
    <t>579</t>
  </si>
  <si>
    <t>64236051</t>
  </si>
  <si>
    <t>klozet keramický bílý hluboké splachování pro handicapované</t>
  </si>
  <si>
    <t>-1158061386</t>
  </si>
  <si>
    <t>580</t>
  </si>
  <si>
    <t>781495211</t>
  </si>
  <si>
    <t>Čištění vnitřních ploch stěn po provedení obkladu chemickými prostředky</t>
  </si>
  <si>
    <t>-1710842855</t>
  </si>
  <si>
    <t>581</t>
  </si>
  <si>
    <t>998781122</t>
  </si>
  <si>
    <t>Přesun hmot tonážní pro obklady keramické ruční v objektech v přes 6 do 12 m</t>
  </si>
  <si>
    <t>-316668542</t>
  </si>
  <si>
    <t>784</t>
  </si>
  <si>
    <t>Dokončovací práce - malby a tapety</t>
  </si>
  <si>
    <t>582</t>
  </si>
  <si>
    <t>784111001</t>
  </si>
  <si>
    <t>Oprášení (ometení ) podkladu v místnostech v do 3,80 m</t>
  </si>
  <si>
    <t>-644406543</t>
  </si>
  <si>
    <t>583</t>
  </si>
  <si>
    <t>784111011</t>
  </si>
  <si>
    <t>Obroušení podkladu omítnutého v místnostech v do 3,80 m</t>
  </si>
  <si>
    <t>150329435</t>
  </si>
  <si>
    <t>584</t>
  </si>
  <si>
    <t>784121001</t>
  </si>
  <si>
    <t>Oškrabání malby v místnostech v do 3,80 m</t>
  </si>
  <si>
    <t>554632465</t>
  </si>
  <si>
    <t>585</t>
  </si>
  <si>
    <t>784121011</t>
  </si>
  <si>
    <t>Rozmývání podkladu po oškrabání malby v místnostech v do 3,80 m</t>
  </si>
  <si>
    <t>987750850</t>
  </si>
  <si>
    <t>586</t>
  </si>
  <si>
    <t>784121031</t>
  </si>
  <si>
    <t>Mydlení podkladu v místnostech v do 3,80 m</t>
  </si>
  <si>
    <t>491611604</t>
  </si>
  <si>
    <t>587</t>
  </si>
  <si>
    <t>784181105</t>
  </si>
  <si>
    <t>Základní akrylátová jednonásobná bezbarvá penetrace podkladu v místnostech v přes 5,00 m</t>
  </si>
  <si>
    <t>-1743939075</t>
  </si>
  <si>
    <t>588</t>
  </si>
  <si>
    <t>784181111</t>
  </si>
  <si>
    <t>Základní silikátová jednonásobná bezbarvá penetrace podkladu v místnostech v do 3,80 m</t>
  </si>
  <si>
    <t>-859098563</t>
  </si>
  <si>
    <t>589</t>
  </si>
  <si>
    <t>784171101</t>
  </si>
  <si>
    <t>Zakrytí vnitřních podlah včetně pozdějšího odkrytí</t>
  </si>
  <si>
    <t>1487832540</t>
  </si>
  <si>
    <t>590</t>
  </si>
  <si>
    <t>58124842</t>
  </si>
  <si>
    <t>fólie pro malířské potřeby zakrývací tl 7µ 4x5m</t>
  </si>
  <si>
    <t>-2123224149</t>
  </si>
  <si>
    <t>591</t>
  </si>
  <si>
    <t>784181112</t>
  </si>
  <si>
    <t>Základní silikátová jednonásobná pigmentovaná penetrace podkladu v místnostech v do 3,80 m</t>
  </si>
  <si>
    <t>1608222851</t>
  </si>
  <si>
    <t>(81*3)+24</t>
  </si>
  <si>
    <t>522*3</t>
  </si>
  <si>
    <t>403*3</t>
  </si>
  <si>
    <t>403*2,9</t>
  </si>
  <si>
    <t>-846</t>
  </si>
  <si>
    <t>98+403+410+410</t>
  </si>
  <si>
    <t>592</t>
  </si>
  <si>
    <t>784191007</t>
  </si>
  <si>
    <t>Čištění vnitřních ploch podlah po provedení malířských prací</t>
  </si>
  <si>
    <t>-1462028320</t>
  </si>
  <si>
    <t>593</t>
  </si>
  <si>
    <t>784211005</t>
  </si>
  <si>
    <t>Jednonásobné bílé malby ze směsí za mokra výborně oděruvzdorných v místnostech v přes 5,0 m</t>
  </si>
  <si>
    <t>279435406</t>
  </si>
  <si>
    <t>594</t>
  </si>
  <si>
    <t>784211111</t>
  </si>
  <si>
    <t>Dvojnásobné bílé malby ze směsí za mokra velmi dobře oděruvzdorných v místnostech v do 3,80 m</t>
  </si>
  <si>
    <t>-368762141</t>
  </si>
  <si>
    <t>Práce a dodávky M</t>
  </si>
  <si>
    <t>22-M</t>
  </si>
  <si>
    <t>Montáže technologických zařízení pro dopravní stavby</t>
  </si>
  <si>
    <t>23-M</t>
  </si>
  <si>
    <t>Montáže potrubí</t>
  </si>
  <si>
    <t>595</t>
  </si>
  <si>
    <t>230120048</t>
  </si>
  <si>
    <t>Čištění potrubí profukováním nebo proplachováním DN 150</t>
  </si>
  <si>
    <t>241747675</t>
  </si>
  <si>
    <t>596</t>
  </si>
  <si>
    <t>230202035</t>
  </si>
  <si>
    <t>Montáž chráničky plastové průměru přes 200 do 250 mm</t>
  </si>
  <si>
    <t>792810327</t>
  </si>
  <si>
    <t>597</t>
  </si>
  <si>
    <t>28614381</t>
  </si>
  <si>
    <t>trubka kanalizační PP korugovaná DN 250x3000mm s hrdlem SN8</t>
  </si>
  <si>
    <t>-1130401324</t>
  </si>
  <si>
    <t>598</t>
  </si>
  <si>
    <t>011103001.R</t>
  </si>
  <si>
    <t>Rozbor vody- podklad pro KHS</t>
  </si>
  <si>
    <t>1547268316</t>
  </si>
  <si>
    <t>599</t>
  </si>
  <si>
    <t>011434000</t>
  </si>
  <si>
    <t>Měření dozvuku místností učeben</t>
  </si>
  <si>
    <t>573918168</t>
  </si>
  <si>
    <t>600</t>
  </si>
  <si>
    <t>011434002.R</t>
  </si>
  <si>
    <t>Měření (monitoring) hlukové hladiny VZT,umělé větrání- podklad pro KHS</t>
  </si>
  <si>
    <t>-1633093060</t>
  </si>
  <si>
    <t>601</t>
  </si>
  <si>
    <t>011434001.R</t>
  </si>
  <si>
    <t>Odborná pomoc optimalizace místností před měřením dozvuku</t>
  </si>
  <si>
    <t>-40492073</t>
  </si>
  <si>
    <t>602</t>
  </si>
  <si>
    <t>011464000</t>
  </si>
  <si>
    <t>Měření úrovně osvětlení místností</t>
  </si>
  <si>
    <t>-1966325681</t>
  </si>
  <si>
    <t>603</t>
  </si>
  <si>
    <t>012103000</t>
  </si>
  <si>
    <t>Geodetické práce před výstavbou</t>
  </si>
  <si>
    <t>23259080</t>
  </si>
  <si>
    <t>604</t>
  </si>
  <si>
    <t>012303000</t>
  </si>
  <si>
    <t>Geodetické práce po výstavbě</t>
  </si>
  <si>
    <t>445280390</t>
  </si>
  <si>
    <t>605</t>
  </si>
  <si>
    <t>013254000</t>
  </si>
  <si>
    <t>Dokumentace skutečného provedení stavby</t>
  </si>
  <si>
    <t>-739119231</t>
  </si>
  <si>
    <t>606</t>
  </si>
  <si>
    <t>032803000</t>
  </si>
  <si>
    <t>Ostatní vybavení staveniště</t>
  </si>
  <si>
    <t>-1265244057</t>
  </si>
  <si>
    <t>607</t>
  </si>
  <si>
    <t>032903000</t>
  </si>
  <si>
    <t>Náklady na provoz a údržbu vybavení staveniště,závěrečný úklid</t>
  </si>
  <si>
    <t>41361427</t>
  </si>
  <si>
    <t>608</t>
  </si>
  <si>
    <t>034103000</t>
  </si>
  <si>
    <t>Oplocení staveniště</t>
  </si>
  <si>
    <t>1275203626</t>
  </si>
  <si>
    <t>609</t>
  </si>
  <si>
    <t>034303000</t>
  </si>
  <si>
    <t>Dopravní značení na staveništi</t>
  </si>
  <si>
    <t>1044597022</t>
  </si>
  <si>
    <t>VRN4</t>
  </si>
  <si>
    <t>Inženýrská činnost</t>
  </si>
  <si>
    <t>610</t>
  </si>
  <si>
    <t>042503000</t>
  </si>
  <si>
    <t>Plán BOZP na staveništi</t>
  </si>
  <si>
    <t>112897499</t>
  </si>
  <si>
    <t>611</t>
  </si>
  <si>
    <t>042503001.R</t>
  </si>
  <si>
    <t>Bezpečnostní a požární značení, evakuační plán ke kolaudaci, revize požárních zařízení</t>
  </si>
  <si>
    <t>1777957807</t>
  </si>
  <si>
    <t>VRN6</t>
  </si>
  <si>
    <t>612</t>
  </si>
  <si>
    <t>065002000</t>
  </si>
  <si>
    <t>Mimostaveništní doprava materiálů</t>
  </si>
  <si>
    <t>-1361921135</t>
  </si>
  <si>
    <t>03 - Komunikace</t>
  </si>
  <si>
    <t xml:space="preserve">    5 - Komunikace pozemní</t>
  </si>
  <si>
    <t xml:space="preserve">    997 - Doprava suti a vybouraných hmot</t>
  </si>
  <si>
    <t xml:space="preserve">    46-M - Zemní práce při extr.mont.pracích</t>
  </si>
  <si>
    <t>113107038</t>
  </si>
  <si>
    <t>Odstranění podkladu z betonu vyztuženého sítěmi tl přes 300 do 400 mm při překopech ručně</t>
  </si>
  <si>
    <t>-1125499059</t>
  </si>
  <si>
    <t>113151111</t>
  </si>
  <si>
    <t>Rozebrání zpevněných ploch ze silničních dílců</t>
  </si>
  <si>
    <t>1169800985</t>
  </si>
  <si>
    <t>122201109</t>
  </si>
  <si>
    <t>Příplatek za lepivost u odkopávek v hornině tř. 1 až 3</t>
  </si>
  <si>
    <t>331559137</t>
  </si>
  <si>
    <t>122311101</t>
  </si>
  <si>
    <t>Odkopávky a prokopávky v hornině třídy těžitelnosti II, skupiny 4 ručně</t>
  </si>
  <si>
    <t>-1747953704</t>
  </si>
  <si>
    <t>80*0,3</t>
  </si>
  <si>
    <t>122351103</t>
  </si>
  <si>
    <t>Odkopávky a prokopávky nezapažené v hornině třídy těžitelnosti II skupiny 4 objem do 100 m3 strojně</t>
  </si>
  <si>
    <t>-94492045</t>
  </si>
  <si>
    <t>30*0,3</t>
  </si>
  <si>
    <t>132312132</t>
  </si>
  <si>
    <t>Hloubení nezapažených rýh šířky do 800 mm v nesoudržných horninách třídy těžitelnosti II skupiny 4 ručně</t>
  </si>
  <si>
    <t>-1895606171</t>
  </si>
  <si>
    <t>25*0,6*0,9</t>
  </si>
  <si>
    <t>162201102</t>
  </si>
  <si>
    <t>Vodorovné přemístění do 50 m výkopku/sypaniny z horniny tř. 1 až 4</t>
  </si>
  <si>
    <t>-1793912556</t>
  </si>
  <si>
    <t>167101101</t>
  </si>
  <si>
    <t>Nakládání výkopku z hornin tř. 1 až 4 do 100 m3</t>
  </si>
  <si>
    <t>598918926</t>
  </si>
  <si>
    <t>-1266921323</t>
  </si>
  <si>
    <t>-1493941678</t>
  </si>
  <si>
    <t>23*0,6*0,3</t>
  </si>
  <si>
    <t>534323020</t>
  </si>
  <si>
    <t>4,14*1,8 'Přepočtené koeficientem množství</t>
  </si>
  <si>
    <t>181411131</t>
  </si>
  <si>
    <t>Založení parkového trávníku výsevem plochy do 1000 m2 v rovině a ve svahu do 1:5</t>
  </si>
  <si>
    <t>-125109670</t>
  </si>
  <si>
    <t>005724100</t>
  </si>
  <si>
    <t>osivo směs travní parková</t>
  </si>
  <si>
    <t>kg</t>
  </si>
  <si>
    <t>1808945586</t>
  </si>
  <si>
    <t>181951114</t>
  </si>
  <si>
    <t>Úprava pláně v hornině třídy těžitelnosti II skupiny 4 a 5 se zhutněním strojně</t>
  </si>
  <si>
    <t>279683987</t>
  </si>
  <si>
    <t>182111112</t>
  </si>
  <si>
    <t>Zpevnění svahu tkaninou nebo rohoží na svahu sklonu přes 1:1 do 1:0,7</t>
  </si>
  <si>
    <t>1736856878</t>
  </si>
  <si>
    <t>61894013</t>
  </si>
  <si>
    <t>síť protierozní z kokosových vláken 700g/m2</t>
  </si>
  <si>
    <t>1932327151</t>
  </si>
  <si>
    <t>82,6446280991739*1,1 'Přepočtené koeficientem množství</t>
  </si>
  <si>
    <t>291211111</t>
  </si>
  <si>
    <t>Zřízení plochy ze silničních panelů do lože tl 50 mm z kameniva</t>
  </si>
  <si>
    <t>907376620</t>
  </si>
  <si>
    <t>451572111</t>
  </si>
  <si>
    <t>Lože pod potrubí otevřený výkop z kameniva drobného těženého</t>
  </si>
  <si>
    <t>1775955288</t>
  </si>
  <si>
    <t>19*0,6*0,1</t>
  </si>
  <si>
    <t>Komunikace pozemní</t>
  </si>
  <si>
    <t>564201111</t>
  </si>
  <si>
    <t>Podklad nebo podsyp ze štěrkopísku ŠP tl 40 mm</t>
  </si>
  <si>
    <t>664454165</t>
  </si>
  <si>
    <t>564750102</t>
  </si>
  <si>
    <t>Podklad z kameniva hrubého drceného vel. 16-32 mm plochy do 100 m2 tl 160 mm</t>
  </si>
  <si>
    <t>693475285</t>
  </si>
  <si>
    <t>596211111</t>
  </si>
  <si>
    <t>Kladení zámkové dlažby komunikací pro pěší ručně tl 60 mm skupiny A pl přes 50 do 100 m2</t>
  </si>
  <si>
    <t>203495755</t>
  </si>
  <si>
    <t>59245270</t>
  </si>
  <si>
    <t>dlažba tvar čtverec betonová 100x100x60mm barevná</t>
  </si>
  <si>
    <t>1159709167</t>
  </si>
  <si>
    <t>86*1,05 'Přepočtené koeficientem množství</t>
  </si>
  <si>
    <t>596211114</t>
  </si>
  <si>
    <t>Příplatek za kombinaci dvou barev u kladení betonových dlažeb komunikací pro pěší ručně tl 60 mm skupiny A</t>
  </si>
  <si>
    <t>-1351974665</t>
  </si>
  <si>
    <t>596811121</t>
  </si>
  <si>
    <t>Kladení betonové dlažby komunikací pro pěší do lože z kameniva velikosti do 0,09 m2 pl přes 50 do 100 m2</t>
  </si>
  <si>
    <t>-1878829052</t>
  </si>
  <si>
    <t>919726123</t>
  </si>
  <si>
    <t>Geotextilie pro ochranu, separaci a filtraci netkaná měrná hmotnost do 500 g/m2</t>
  </si>
  <si>
    <t>703757362</t>
  </si>
  <si>
    <t>74*1,15</t>
  </si>
  <si>
    <t>85,1*1,2 'Přepočtené koeficientem množství</t>
  </si>
  <si>
    <t>890111812</t>
  </si>
  <si>
    <t>Bourání šachet ze zdiva cihelného ručně obestavěného prostoru do 1,5 m3</t>
  </si>
  <si>
    <t>-1405271712</t>
  </si>
  <si>
    <t>916131213</t>
  </si>
  <si>
    <t>Osazení silničního obrubníku betonového stojatého s boční opěrou do lože z betonu prostého</t>
  </si>
  <si>
    <t>-743237043</t>
  </si>
  <si>
    <t>2+16</t>
  </si>
  <si>
    <t>592175230</t>
  </si>
  <si>
    <t>obrubník 50x8x25 cm, barevný</t>
  </si>
  <si>
    <t>1387221849</t>
  </si>
  <si>
    <t>36*1,05 'Přepočtené koeficientem množství</t>
  </si>
  <si>
    <t>916231213</t>
  </si>
  <si>
    <t>Osazení chodníkového obrubníku betonového stojatého s boční opěrou do lože z betonu prostého</t>
  </si>
  <si>
    <t>-34964855</t>
  </si>
  <si>
    <t>59217066</t>
  </si>
  <si>
    <t>obrubník parkový betonový 1000x50x300mm barevný</t>
  </si>
  <si>
    <t>1400064440</t>
  </si>
  <si>
    <t>135,238095238095*1,05 'Přepočtené koeficientem množství</t>
  </si>
  <si>
    <t>935921112</t>
  </si>
  <si>
    <t>Obrubníkový odvodňovací žlab z polymerbetonu pro zatížení C 250 výšky do 275 mm revizní prvek</t>
  </si>
  <si>
    <t>619235774</t>
  </si>
  <si>
    <t>935923216</t>
  </si>
  <si>
    <t>Osazení vpusti pro odvodňovací žlab betonový nebo polymerbetonový s krycím roštem šířky do 200 mm</t>
  </si>
  <si>
    <t>-1588112292</t>
  </si>
  <si>
    <t>56241201</t>
  </si>
  <si>
    <t>žlab odvodňovací PE/PP zátěž A15-C250 světlá š 100mm</t>
  </si>
  <si>
    <t>1051465080</t>
  </si>
  <si>
    <t>56241413</t>
  </si>
  <si>
    <t>sifon+sítko pro žlab z PE š 100mm</t>
  </si>
  <si>
    <t>1506998209</t>
  </si>
  <si>
    <t>56241004</t>
  </si>
  <si>
    <t>rošt mřížkový A15 Pz pro žlab š 100mm</t>
  </si>
  <si>
    <t>59223170</t>
  </si>
  <si>
    <t>vpusť odtoková polymerbetonová včetně kalového koše a můstkového roštu Pz š 100mm</t>
  </si>
  <si>
    <t>436772011</t>
  </si>
  <si>
    <t>963015111</t>
  </si>
  <si>
    <t>Demontáž prefabrikovaných krycích desek kanálů, šachet nebo žump do hmotnosti 0,06 t</t>
  </si>
  <si>
    <t>354755765</t>
  </si>
  <si>
    <t>Doprava suti a vybouraných hmot</t>
  </si>
  <si>
    <t>-58952422</t>
  </si>
  <si>
    <t>Příplatek k odvozu suti a vybouraných hmot na skládku ZKD 1 km přes 1 km(x30)</t>
  </si>
  <si>
    <t>2015097709</t>
  </si>
  <si>
    <t>42,739*30 'Přepočtené koeficientem množství</t>
  </si>
  <si>
    <t>1470247270</t>
  </si>
  <si>
    <t>998223011</t>
  </si>
  <si>
    <t>Přesun hmot pro pozemní komunikace s krytem dlážděným</t>
  </si>
  <si>
    <t>258551344</t>
  </si>
  <si>
    <t>-503396967</t>
  </si>
  <si>
    <t>1303613727</t>
  </si>
  <si>
    <t>721290111</t>
  </si>
  <si>
    <t>Zkouška těsnosti potrubí kanalizace vodou DN do 125</t>
  </si>
  <si>
    <t>1989063560</t>
  </si>
  <si>
    <t>998721112</t>
  </si>
  <si>
    <t>Přesun hmot tonážní pro vnitřní kanalizaci s omezením mechanizace v objektech v přes 6 do 12 m</t>
  </si>
  <si>
    <t>1478380076</t>
  </si>
  <si>
    <t>46-M</t>
  </si>
  <si>
    <t>Zemní práce při extr.mont.pracích</t>
  </si>
  <si>
    <t>460321111</t>
  </si>
  <si>
    <t>Vodorovné přemístění horniny jakékoliv třídy stavebním kolečkem při elektromontážích do 10 m</t>
  </si>
  <si>
    <t>1367175953</t>
  </si>
  <si>
    <t>460341113</t>
  </si>
  <si>
    <t>Vodorovné přemístění horniny jakékoliv třídy dopravními prostředky při elektromontážích přes 500 do 1000 m</t>
  </si>
  <si>
    <t>-690476537</t>
  </si>
  <si>
    <t>460341121</t>
  </si>
  <si>
    <t>Příplatek k vodorovnému přemístění horniny dopravními prostředky při elektromontážích za každých dalších i započatých 1000 m (x30)</t>
  </si>
  <si>
    <t>-251220742</t>
  </si>
  <si>
    <t>25*30 'Přepočtené koeficientem množství</t>
  </si>
  <si>
    <t>460361111</t>
  </si>
  <si>
    <t>Poplatek za uložení zeminy na skládce (skládkovné) kód odpadu 17 05 04</t>
  </si>
  <si>
    <t>-1039026541</t>
  </si>
  <si>
    <t>460371113</t>
  </si>
  <si>
    <t>Naložení výkopku při elektromontážích ručně z hornin třídy II skupiny 4 a 5</t>
  </si>
  <si>
    <t>1849015978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</si>
</sst>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9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4" fillId="4" borderId="0" xfId="0" applyNumberFormat="1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4" fontId="32" fillId="0" borderId="12" xfId="0" applyNumberFormat="1" applyFont="1" applyBorder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center" vertical="center"/>
    </xf>
    <xf numFmtId="4" fontId="17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>
      <alignment vertical="center"/>
    </xf>
    <xf numFmtId="4" fontId="35" fillId="0" borderId="23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24" fillId="4" borderId="0" xfId="0" applyNumberFormat="1" applyFont="1" applyFill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ht="36.950000000000003" customHeight="1"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S2" s="15" t="s">
        <v>7</v>
      </c>
      <c r="BT2" s="15" t="s">
        <v>8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ht="24.95" customHeight="1">
      <c r="B4" s="18"/>
      <c r="D4" s="19" t="s">
        <v>10</v>
      </c>
      <c r="AR4" s="18"/>
      <c r="AS4" s="20" t="s">
        <v>11</v>
      </c>
      <c r="BG4" s="21" t="s">
        <v>12</v>
      </c>
      <c r="BS4" s="15" t="s">
        <v>13</v>
      </c>
    </row>
    <row r="5" spans="1:74" ht="12" customHeight="1">
      <c r="B5" s="18"/>
      <c r="D5" s="22" t="s">
        <v>14</v>
      </c>
      <c r="K5" s="228" t="s">
        <v>15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R5" s="18"/>
      <c r="BG5" s="225" t="s">
        <v>16</v>
      </c>
      <c r="BS5" s="15" t="s">
        <v>7</v>
      </c>
    </row>
    <row r="6" spans="1:74" ht="36.950000000000003" customHeight="1">
      <c r="B6" s="18"/>
      <c r="D6" s="24" t="s">
        <v>17</v>
      </c>
      <c r="K6" s="230" t="s">
        <v>18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R6" s="18"/>
      <c r="BG6" s="226"/>
      <c r="BS6" s="15" t="s">
        <v>7</v>
      </c>
    </row>
    <row r="7" spans="1:74" ht="12" customHeight="1">
      <c r="B7" s="18"/>
      <c r="D7" s="25" t="s">
        <v>19</v>
      </c>
      <c r="K7" s="23" t="s">
        <v>1</v>
      </c>
      <c r="AK7" s="25" t="s">
        <v>20</v>
      </c>
      <c r="AN7" s="23" t="s">
        <v>1</v>
      </c>
      <c r="AR7" s="18"/>
      <c r="BG7" s="226"/>
      <c r="BS7" s="15" t="s">
        <v>7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G8" s="226"/>
      <c r="BS8" s="15" t="s">
        <v>7</v>
      </c>
    </row>
    <row r="9" spans="1:74" ht="14.45" customHeight="1">
      <c r="B9" s="18"/>
      <c r="AR9" s="18"/>
      <c r="BG9" s="226"/>
      <c r="BS9" s="15" t="s">
        <v>7</v>
      </c>
    </row>
    <row r="10" spans="1:74" ht="12" customHeight="1">
      <c r="B10" s="18"/>
      <c r="D10" s="25" t="s">
        <v>25</v>
      </c>
      <c r="AK10" s="25" t="s">
        <v>26</v>
      </c>
      <c r="AN10" s="23" t="s">
        <v>1</v>
      </c>
      <c r="AR10" s="18"/>
      <c r="BG10" s="226"/>
      <c r="BS10" s="15" t="s">
        <v>7</v>
      </c>
    </row>
    <row r="11" spans="1:74" ht="18.399999999999999" customHeight="1">
      <c r="B11" s="18"/>
      <c r="E11" s="23" t="s">
        <v>27</v>
      </c>
      <c r="AK11" s="25" t="s">
        <v>28</v>
      </c>
      <c r="AN11" s="23" t="s">
        <v>1</v>
      </c>
      <c r="AR11" s="18"/>
      <c r="BG11" s="226"/>
      <c r="BS11" s="15" t="s">
        <v>7</v>
      </c>
    </row>
    <row r="12" spans="1:74" ht="6.95" customHeight="1">
      <c r="B12" s="18"/>
      <c r="AR12" s="18"/>
      <c r="BG12" s="226"/>
      <c r="BS12" s="15" t="s">
        <v>7</v>
      </c>
    </row>
    <row r="13" spans="1:74" ht="12" customHeight="1">
      <c r="B13" s="18"/>
      <c r="D13" s="25" t="s">
        <v>29</v>
      </c>
      <c r="AK13" s="25" t="s">
        <v>26</v>
      </c>
      <c r="AN13" s="27" t="s">
        <v>30</v>
      </c>
      <c r="AR13" s="18"/>
      <c r="BG13" s="226"/>
      <c r="BS13" s="15" t="s">
        <v>7</v>
      </c>
    </row>
    <row r="14" spans="1:74" ht="12.75">
      <c r="B14" s="18"/>
      <c r="E14" s="231" t="s">
        <v>30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5" t="s">
        <v>28</v>
      </c>
      <c r="AN14" s="27" t="s">
        <v>30</v>
      </c>
      <c r="AR14" s="18"/>
      <c r="BG14" s="226"/>
      <c r="BS14" s="15" t="s">
        <v>7</v>
      </c>
    </row>
    <row r="15" spans="1:74" ht="6.95" customHeight="1">
      <c r="B15" s="18"/>
      <c r="AR15" s="18"/>
      <c r="BG15" s="226"/>
      <c r="BS15" s="15" t="s">
        <v>4</v>
      </c>
    </row>
    <row r="16" spans="1:74" ht="12" customHeight="1">
      <c r="B16" s="18"/>
      <c r="D16" s="25" t="s">
        <v>31</v>
      </c>
      <c r="AK16" s="25" t="s">
        <v>26</v>
      </c>
      <c r="AN16" s="23" t="s">
        <v>1</v>
      </c>
      <c r="AR16" s="18"/>
      <c r="BG16" s="226"/>
      <c r="BS16" s="15" t="s">
        <v>4</v>
      </c>
    </row>
    <row r="17" spans="2:71" ht="18.399999999999999" customHeight="1">
      <c r="B17" s="18"/>
      <c r="E17" s="23" t="s">
        <v>32</v>
      </c>
      <c r="AK17" s="25" t="s">
        <v>28</v>
      </c>
      <c r="AN17" s="23" t="s">
        <v>1</v>
      </c>
      <c r="AR17" s="18"/>
      <c r="BG17" s="226"/>
      <c r="BS17" s="15" t="s">
        <v>5</v>
      </c>
    </row>
    <row r="18" spans="2:71" ht="6.95" customHeight="1">
      <c r="B18" s="18"/>
      <c r="AR18" s="18"/>
      <c r="BG18" s="226"/>
      <c r="BS18" s="15" t="s">
        <v>7</v>
      </c>
    </row>
    <row r="19" spans="2:71" ht="12" customHeight="1">
      <c r="B19" s="18"/>
      <c r="D19" s="25" t="s">
        <v>33</v>
      </c>
      <c r="AK19" s="25" t="s">
        <v>26</v>
      </c>
      <c r="AN19" s="23" t="s">
        <v>1</v>
      </c>
      <c r="AR19" s="18"/>
      <c r="BG19" s="226"/>
      <c r="BS19" s="15" t="s">
        <v>7</v>
      </c>
    </row>
    <row r="20" spans="2:71" ht="18.399999999999999" customHeight="1">
      <c r="B20" s="18"/>
      <c r="E20" s="23" t="s">
        <v>34</v>
      </c>
      <c r="AK20" s="25" t="s">
        <v>28</v>
      </c>
      <c r="AN20" s="23" t="s">
        <v>1</v>
      </c>
      <c r="AR20" s="18"/>
      <c r="BG20" s="226"/>
      <c r="BS20" s="15" t="s">
        <v>5</v>
      </c>
    </row>
    <row r="21" spans="2:71" ht="6.95" customHeight="1">
      <c r="B21" s="18"/>
      <c r="AR21" s="18"/>
      <c r="BG21" s="226"/>
    </row>
    <row r="22" spans="2:71" ht="12" customHeight="1">
      <c r="B22" s="18"/>
      <c r="D22" s="25" t="s">
        <v>35</v>
      </c>
      <c r="AR22" s="18"/>
      <c r="BG22" s="226"/>
    </row>
    <row r="23" spans="2:71" ht="16.5" customHeight="1">
      <c r="B23" s="18"/>
      <c r="E23" s="233" t="s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18"/>
      <c r="BG23" s="226"/>
    </row>
    <row r="24" spans="2:71" ht="6.95" customHeight="1">
      <c r="B24" s="18"/>
      <c r="AR24" s="18"/>
      <c r="BG24" s="226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G25" s="226"/>
    </row>
    <row r="26" spans="2:71" ht="14.45" customHeight="1">
      <c r="B26" s="18"/>
      <c r="D26" s="30" t="s">
        <v>36</v>
      </c>
      <c r="AK26" s="234">
        <f>ROUND(AG94,2)</f>
        <v>0</v>
      </c>
      <c r="AL26" s="229"/>
      <c r="AM26" s="229"/>
      <c r="AN26" s="229"/>
      <c r="AO26" s="229"/>
      <c r="AR26" s="18"/>
      <c r="BG26" s="226"/>
    </row>
    <row r="27" spans="2:71" ht="12">
      <c r="B27" s="18"/>
      <c r="E27" s="32" t="s">
        <v>37</v>
      </c>
      <c r="AK27" s="235">
        <f>ROUND(AS94,2)</f>
        <v>0</v>
      </c>
      <c r="AL27" s="235"/>
      <c r="AM27" s="235"/>
      <c r="AN27" s="235"/>
      <c r="AO27" s="235"/>
      <c r="AR27" s="18"/>
      <c r="BG27" s="226"/>
    </row>
    <row r="28" spans="2:71" s="1" customFormat="1" ht="12">
      <c r="B28" s="34"/>
      <c r="E28" s="32" t="s">
        <v>38</v>
      </c>
      <c r="AK28" s="235">
        <f>ROUND(AT94,2)</f>
        <v>0</v>
      </c>
      <c r="AL28" s="235"/>
      <c r="AM28" s="235"/>
      <c r="AN28" s="235"/>
      <c r="AO28" s="235"/>
      <c r="AR28" s="34"/>
      <c r="BG28" s="226"/>
    </row>
    <row r="29" spans="2:71" s="1" customFormat="1" ht="14.45" customHeight="1">
      <c r="B29" s="34"/>
      <c r="D29" s="30" t="s">
        <v>39</v>
      </c>
      <c r="AK29" s="234">
        <f>ROUND(AG99, 2)</f>
        <v>0</v>
      </c>
      <c r="AL29" s="234"/>
      <c r="AM29" s="234"/>
      <c r="AN29" s="234"/>
      <c r="AO29" s="234"/>
      <c r="AR29" s="34"/>
      <c r="BG29" s="226"/>
    </row>
    <row r="30" spans="2:71" s="1" customFormat="1" ht="6.95" customHeight="1">
      <c r="B30" s="34"/>
      <c r="AR30" s="34"/>
      <c r="BG30" s="226"/>
    </row>
    <row r="31" spans="2:71" s="1" customFormat="1" ht="25.9" customHeight="1">
      <c r="B31" s="34"/>
      <c r="D31" s="35" t="s">
        <v>40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236">
        <f>ROUND(AK26 + AK29, 2)</f>
        <v>0</v>
      </c>
      <c r="AL31" s="237"/>
      <c r="AM31" s="237"/>
      <c r="AN31" s="237"/>
      <c r="AO31" s="237"/>
      <c r="AR31" s="34"/>
      <c r="BG31" s="226"/>
    </row>
    <row r="32" spans="2:71" s="1" customFormat="1" ht="6.95" customHeight="1">
      <c r="B32" s="34"/>
      <c r="AR32" s="34"/>
      <c r="BG32" s="226"/>
    </row>
    <row r="33" spans="2:59" s="1" customFormat="1" ht="12.75">
      <c r="B33" s="34"/>
      <c r="L33" s="238" t="s">
        <v>41</v>
      </c>
      <c r="M33" s="238"/>
      <c r="N33" s="238"/>
      <c r="O33" s="238"/>
      <c r="P33" s="238"/>
      <c r="W33" s="238" t="s">
        <v>42</v>
      </c>
      <c r="X33" s="238"/>
      <c r="Y33" s="238"/>
      <c r="Z33" s="238"/>
      <c r="AA33" s="238"/>
      <c r="AB33" s="238"/>
      <c r="AC33" s="238"/>
      <c r="AD33" s="238"/>
      <c r="AE33" s="238"/>
      <c r="AK33" s="238" t="s">
        <v>43</v>
      </c>
      <c r="AL33" s="238"/>
      <c r="AM33" s="238"/>
      <c r="AN33" s="238"/>
      <c r="AO33" s="238"/>
      <c r="AR33" s="34"/>
      <c r="BG33" s="226"/>
    </row>
    <row r="34" spans="2:59" s="2" customFormat="1" ht="14.45" customHeight="1">
      <c r="B34" s="38"/>
      <c r="D34" s="25" t="s">
        <v>44</v>
      </c>
      <c r="F34" s="25" t="s">
        <v>45</v>
      </c>
      <c r="L34" s="239">
        <v>0.21</v>
      </c>
      <c r="M34" s="240"/>
      <c r="N34" s="240"/>
      <c r="O34" s="240"/>
      <c r="P34" s="240"/>
      <c r="W34" s="241">
        <f>ROUND(BB94 + SUM(CD99:CD103), 2)</f>
        <v>0</v>
      </c>
      <c r="X34" s="240"/>
      <c r="Y34" s="240"/>
      <c r="Z34" s="240"/>
      <c r="AA34" s="240"/>
      <c r="AB34" s="240"/>
      <c r="AC34" s="240"/>
      <c r="AD34" s="240"/>
      <c r="AE34" s="240"/>
      <c r="AK34" s="241">
        <f>ROUND(AX94 + SUM(BY99:BY103), 2)</f>
        <v>0</v>
      </c>
      <c r="AL34" s="240"/>
      <c r="AM34" s="240"/>
      <c r="AN34" s="240"/>
      <c r="AO34" s="240"/>
      <c r="AR34" s="38"/>
      <c r="BG34" s="227"/>
    </row>
    <row r="35" spans="2:59" s="2" customFormat="1" ht="14.45" customHeight="1">
      <c r="B35" s="38"/>
      <c r="F35" s="25" t="s">
        <v>46</v>
      </c>
      <c r="L35" s="239">
        <v>0.12</v>
      </c>
      <c r="M35" s="240"/>
      <c r="N35" s="240"/>
      <c r="O35" s="240"/>
      <c r="P35" s="240"/>
      <c r="W35" s="241">
        <f>ROUND(BC94 + SUM(CE99:CE103), 2)</f>
        <v>0</v>
      </c>
      <c r="X35" s="240"/>
      <c r="Y35" s="240"/>
      <c r="Z35" s="240"/>
      <c r="AA35" s="240"/>
      <c r="AB35" s="240"/>
      <c r="AC35" s="240"/>
      <c r="AD35" s="240"/>
      <c r="AE35" s="240"/>
      <c r="AK35" s="241">
        <f>ROUND(AY94 + SUM(BZ99:BZ103), 2)</f>
        <v>0</v>
      </c>
      <c r="AL35" s="240"/>
      <c r="AM35" s="240"/>
      <c r="AN35" s="240"/>
      <c r="AO35" s="240"/>
      <c r="AR35" s="38"/>
    </row>
    <row r="36" spans="2:59" s="2" customFormat="1" ht="14.45" hidden="1" customHeight="1">
      <c r="B36" s="38"/>
      <c r="F36" s="25" t="s">
        <v>47</v>
      </c>
      <c r="L36" s="239">
        <v>0.21</v>
      </c>
      <c r="M36" s="240"/>
      <c r="N36" s="240"/>
      <c r="O36" s="240"/>
      <c r="P36" s="240"/>
      <c r="W36" s="241">
        <f>ROUND(BD94 + SUM(CF99:CF103), 2)</f>
        <v>0</v>
      </c>
      <c r="X36" s="240"/>
      <c r="Y36" s="240"/>
      <c r="Z36" s="240"/>
      <c r="AA36" s="240"/>
      <c r="AB36" s="240"/>
      <c r="AC36" s="240"/>
      <c r="AD36" s="240"/>
      <c r="AE36" s="240"/>
      <c r="AK36" s="241">
        <v>0</v>
      </c>
      <c r="AL36" s="240"/>
      <c r="AM36" s="240"/>
      <c r="AN36" s="240"/>
      <c r="AO36" s="240"/>
      <c r="AR36" s="38"/>
    </row>
    <row r="37" spans="2:59" s="2" customFormat="1" ht="14.45" hidden="1" customHeight="1">
      <c r="B37" s="38"/>
      <c r="F37" s="25" t="s">
        <v>48</v>
      </c>
      <c r="L37" s="239">
        <v>0.12</v>
      </c>
      <c r="M37" s="240"/>
      <c r="N37" s="240"/>
      <c r="O37" s="240"/>
      <c r="P37" s="240"/>
      <c r="W37" s="241">
        <f>ROUND(BE94 + SUM(CG99:CG103), 2)</f>
        <v>0</v>
      </c>
      <c r="X37" s="240"/>
      <c r="Y37" s="240"/>
      <c r="Z37" s="240"/>
      <c r="AA37" s="240"/>
      <c r="AB37" s="240"/>
      <c r="AC37" s="240"/>
      <c r="AD37" s="240"/>
      <c r="AE37" s="240"/>
      <c r="AK37" s="241">
        <v>0</v>
      </c>
      <c r="AL37" s="240"/>
      <c r="AM37" s="240"/>
      <c r="AN37" s="240"/>
      <c r="AO37" s="240"/>
      <c r="AR37" s="38"/>
    </row>
    <row r="38" spans="2:59" s="2" customFormat="1" ht="14.45" hidden="1" customHeight="1">
      <c r="B38" s="38"/>
      <c r="F38" s="25" t="s">
        <v>49</v>
      </c>
      <c r="L38" s="239">
        <v>0</v>
      </c>
      <c r="M38" s="240"/>
      <c r="N38" s="240"/>
      <c r="O38" s="240"/>
      <c r="P38" s="240"/>
      <c r="W38" s="241">
        <f>ROUND(BF94 + SUM(CH99:CH103), 2)</f>
        <v>0</v>
      </c>
      <c r="X38" s="240"/>
      <c r="Y38" s="240"/>
      <c r="Z38" s="240"/>
      <c r="AA38" s="240"/>
      <c r="AB38" s="240"/>
      <c r="AC38" s="240"/>
      <c r="AD38" s="240"/>
      <c r="AE38" s="240"/>
      <c r="AK38" s="241">
        <v>0</v>
      </c>
      <c r="AL38" s="240"/>
      <c r="AM38" s="240"/>
      <c r="AN38" s="240"/>
      <c r="AO38" s="240"/>
      <c r="AR38" s="38"/>
    </row>
    <row r="39" spans="2:59" s="1" customFormat="1" ht="6.95" customHeight="1">
      <c r="B39" s="34"/>
      <c r="AR39" s="34"/>
    </row>
    <row r="40" spans="2:59" s="1" customFormat="1" ht="25.9" customHeight="1">
      <c r="B40" s="34"/>
      <c r="C40" s="39"/>
      <c r="D40" s="40" t="s">
        <v>50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 t="s">
        <v>51</v>
      </c>
      <c r="U40" s="41"/>
      <c r="V40" s="41"/>
      <c r="W40" s="41"/>
      <c r="X40" s="245" t="s">
        <v>52</v>
      </c>
      <c r="Y40" s="243"/>
      <c r="Z40" s="243"/>
      <c r="AA40" s="243"/>
      <c r="AB40" s="243"/>
      <c r="AC40" s="41"/>
      <c r="AD40" s="41"/>
      <c r="AE40" s="41"/>
      <c r="AF40" s="41"/>
      <c r="AG40" s="41"/>
      <c r="AH40" s="41"/>
      <c r="AI40" s="41"/>
      <c r="AJ40" s="41"/>
      <c r="AK40" s="242">
        <f>SUM(AK31:AK38)</f>
        <v>0</v>
      </c>
      <c r="AL40" s="243"/>
      <c r="AM40" s="243"/>
      <c r="AN40" s="243"/>
      <c r="AO40" s="244"/>
      <c r="AP40" s="39"/>
      <c r="AQ40" s="39"/>
      <c r="AR40" s="34"/>
    </row>
    <row r="41" spans="2:59" s="1" customFormat="1" ht="6.95" customHeight="1">
      <c r="B41" s="34"/>
      <c r="AR41" s="34"/>
    </row>
    <row r="42" spans="2:59" s="1" customFormat="1" ht="14.45" customHeight="1">
      <c r="B42" s="34"/>
      <c r="AR42" s="34"/>
    </row>
    <row r="43" spans="2:59" ht="14.45" customHeight="1">
      <c r="B43" s="18"/>
      <c r="AR43" s="18"/>
    </row>
    <row r="44" spans="2:59" ht="14.45" customHeight="1">
      <c r="B44" s="18"/>
      <c r="AR44" s="18"/>
    </row>
    <row r="45" spans="2:59" ht="14.45" customHeight="1">
      <c r="B45" s="18"/>
      <c r="AR45" s="18"/>
    </row>
    <row r="46" spans="2:59" ht="14.45" customHeight="1">
      <c r="B46" s="18"/>
      <c r="AR46" s="18"/>
    </row>
    <row r="47" spans="2:59" ht="14.45" customHeight="1">
      <c r="B47" s="18"/>
      <c r="AR47" s="18"/>
    </row>
    <row r="48" spans="2:59" ht="14.45" customHeight="1">
      <c r="B48" s="18"/>
      <c r="AR48" s="18"/>
    </row>
    <row r="49" spans="2:44" s="1" customFormat="1" ht="14.45" customHeight="1">
      <c r="B49" s="34"/>
      <c r="D49" s="43" t="s">
        <v>53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54</v>
      </c>
      <c r="AI49" s="44"/>
      <c r="AJ49" s="44"/>
      <c r="AK49" s="44"/>
      <c r="AL49" s="44"/>
      <c r="AM49" s="44"/>
      <c r="AN49" s="44"/>
      <c r="AO49" s="44"/>
      <c r="AR49" s="34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4"/>
      <c r="D60" s="45" t="s">
        <v>55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5" t="s">
        <v>56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5" t="s">
        <v>55</v>
      </c>
      <c r="AI60" s="36"/>
      <c r="AJ60" s="36"/>
      <c r="AK60" s="36"/>
      <c r="AL60" s="36"/>
      <c r="AM60" s="45" t="s">
        <v>56</v>
      </c>
      <c r="AN60" s="36"/>
      <c r="AO60" s="36"/>
      <c r="AR60" s="34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4"/>
      <c r="D64" s="43" t="s">
        <v>57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58</v>
      </c>
      <c r="AI64" s="44"/>
      <c r="AJ64" s="44"/>
      <c r="AK64" s="44"/>
      <c r="AL64" s="44"/>
      <c r="AM64" s="44"/>
      <c r="AN64" s="44"/>
      <c r="AO64" s="44"/>
      <c r="AR64" s="34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4"/>
      <c r="D75" s="45" t="s">
        <v>55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5" t="s">
        <v>56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5" t="s">
        <v>55</v>
      </c>
      <c r="AI75" s="36"/>
      <c r="AJ75" s="36"/>
      <c r="AK75" s="36"/>
      <c r="AL75" s="36"/>
      <c r="AM75" s="45" t="s">
        <v>56</v>
      </c>
      <c r="AN75" s="36"/>
      <c r="AO75" s="36"/>
      <c r="AR75" s="34"/>
    </row>
    <row r="76" spans="2:44" s="1" customFormat="1" ht="11.25">
      <c r="B76" s="34"/>
      <c r="AR76" s="34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4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4"/>
    </row>
    <row r="82" spans="1:91" s="1" customFormat="1" ht="24.95" customHeight="1">
      <c r="B82" s="34"/>
      <c r="C82" s="19" t="s">
        <v>59</v>
      </c>
      <c r="AR82" s="34"/>
    </row>
    <row r="83" spans="1:91" s="1" customFormat="1" ht="6.95" customHeight="1">
      <c r="B83" s="34"/>
      <c r="AR83" s="34"/>
    </row>
    <row r="84" spans="1:91" s="3" customFormat="1" ht="12" customHeight="1">
      <c r="B84" s="50"/>
      <c r="C84" s="25" t="s">
        <v>14</v>
      </c>
      <c r="L84" s="3" t="str">
        <f>K5</f>
        <v>01</v>
      </c>
      <c r="AR84" s="50"/>
    </row>
    <row r="85" spans="1:91" s="4" customFormat="1" ht="36.950000000000003" customHeight="1">
      <c r="B85" s="51"/>
      <c r="C85" s="52" t="s">
        <v>17</v>
      </c>
      <c r="L85" s="201" t="str">
        <f>K6</f>
        <v>Přestavba budovy internátu na odborné učebny ISŠT Mělník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R85" s="51"/>
    </row>
    <row r="86" spans="1:91" s="1" customFormat="1" ht="6.95" customHeight="1">
      <c r="B86" s="34"/>
      <c r="AR86" s="34"/>
    </row>
    <row r="87" spans="1:91" s="1" customFormat="1" ht="12" customHeight="1">
      <c r="B87" s="34"/>
      <c r="C87" s="25" t="s">
        <v>21</v>
      </c>
      <c r="L87" s="53" t="str">
        <f>IF(K8="","",K8)</f>
        <v>Mělník</v>
      </c>
      <c r="AI87" s="25" t="s">
        <v>23</v>
      </c>
      <c r="AM87" s="203" t="str">
        <f>IF(AN8= "","",AN8)</f>
        <v>3. 6. 2024</v>
      </c>
      <c r="AN87" s="203"/>
      <c r="AR87" s="34"/>
    </row>
    <row r="88" spans="1:91" s="1" customFormat="1" ht="6.95" customHeight="1">
      <c r="B88" s="34"/>
      <c r="AR88" s="34"/>
    </row>
    <row r="89" spans="1:91" s="1" customFormat="1" ht="15.2" customHeight="1">
      <c r="B89" s="34"/>
      <c r="C89" s="25" t="s">
        <v>25</v>
      </c>
      <c r="L89" s="3" t="str">
        <f>IF(E11= "","",E11)</f>
        <v>ISŠT Mělník</v>
      </c>
      <c r="AI89" s="25" t="s">
        <v>31</v>
      </c>
      <c r="AM89" s="208" t="str">
        <f>IF(E17="","",E17)</f>
        <v>ARCHMA s.r.o.</v>
      </c>
      <c r="AN89" s="209"/>
      <c r="AO89" s="209"/>
      <c r="AP89" s="209"/>
      <c r="AR89" s="34"/>
      <c r="AS89" s="204" t="s">
        <v>60</v>
      </c>
      <c r="AT89" s="20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6"/>
    </row>
    <row r="90" spans="1:91" s="1" customFormat="1" ht="15.2" customHeight="1">
      <c r="B90" s="34"/>
      <c r="C90" s="25" t="s">
        <v>29</v>
      </c>
      <c r="L90" s="3" t="str">
        <f>IF(E14= "Vyplň údaj","",E14)</f>
        <v/>
      </c>
      <c r="AI90" s="25" t="s">
        <v>33</v>
      </c>
      <c r="AM90" s="208" t="str">
        <f>IF(E20="","",E20)</f>
        <v>Marek</v>
      </c>
      <c r="AN90" s="209"/>
      <c r="AO90" s="209"/>
      <c r="AP90" s="209"/>
      <c r="AR90" s="34"/>
      <c r="AS90" s="206"/>
      <c r="AT90" s="207"/>
      <c r="BF90" s="58"/>
    </row>
    <row r="91" spans="1:91" s="1" customFormat="1" ht="10.9" customHeight="1">
      <c r="B91" s="34"/>
      <c r="AR91" s="34"/>
      <c r="AS91" s="206"/>
      <c r="AT91" s="207"/>
      <c r="BF91" s="58"/>
    </row>
    <row r="92" spans="1:91" s="1" customFormat="1" ht="29.25" customHeight="1">
      <c r="B92" s="34"/>
      <c r="C92" s="213" t="s">
        <v>61</v>
      </c>
      <c r="D92" s="211"/>
      <c r="E92" s="211"/>
      <c r="F92" s="211"/>
      <c r="G92" s="211"/>
      <c r="H92" s="59"/>
      <c r="I92" s="210" t="s">
        <v>62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4" t="s">
        <v>63</v>
      </c>
      <c r="AH92" s="211"/>
      <c r="AI92" s="211"/>
      <c r="AJ92" s="211"/>
      <c r="AK92" s="211"/>
      <c r="AL92" s="211"/>
      <c r="AM92" s="211"/>
      <c r="AN92" s="210" t="s">
        <v>64</v>
      </c>
      <c r="AO92" s="211"/>
      <c r="AP92" s="212"/>
      <c r="AQ92" s="60" t="s">
        <v>65</v>
      </c>
      <c r="AR92" s="34"/>
      <c r="AS92" s="61" t="s">
        <v>66</v>
      </c>
      <c r="AT92" s="62" t="s">
        <v>67</v>
      </c>
      <c r="AU92" s="62" t="s">
        <v>68</v>
      </c>
      <c r="AV92" s="62" t="s">
        <v>69</v>
      </c>
      <c r="AW92" s="62" t="s">
        <v>70</v>
      </c>
      <c r="AX92" s="62" t="s">
        <v>71</v>
      </c>
      <c r="AY92" s="62" t="s">
        <v>72</v>
      </c>
      <c r="AZ92" s="62" t="s">
        <v>73</v>
      </c>
      <c r="BA92" s="62" t="s">
        <v>74</v>
      </c>
      <c r="BB92" s="62" t="s">
        <v>75</v>
      </c>
      <c r="BC92" s="62" t="s">
        <v>76</v>
      </c>
      <c r="BD92" s="62" t="s">
        <v>77</v>
      </c>
      <c r="BE92" s="62" t="s">
        <v>78</v>
      </c>
      <c r="BF92" s="63" t="s">
        <v>79</v>
      </c>
    </row>
    <row r="93" spans="1:91" s="1" customFormat="1" ht="10.9" customHeight="1">
      <c r="B93" s="34"/>
      <c r="AR93" s="34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6"/>
    </row>
    <row r="94" spans="1:91" s="5" customFormat="1" ht="32.450000000000003" customHeight="1">
      <c r="B94" s="65"/>
      <c r="C94" s="66" t="s">
        <v>80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2">
        <f>ROUND(SUM(AG95:AG97),2)</f>
        <v>0</v>
      </c>
      <c r="AH94" s="222"/>
      <c r="AI94" s="222"/>
      <c r="AJ94" s="222"/>
      <c r="AK94" s="222"/>
      <c r="AL94" s="222"/>
      <c r="AM94" s="222"/>
      <c r="AN94" s="223">
        <f>SUM(AG94,AV94)</f>
        <v>0</v>
      </c>
      <c r="AO94" s="223"/>
      <c r="AP94" s="223"/>
      <c r="AQ94" s="69" t="s">
        <v>1</v>
      </c>
      <c r="AR94" s="65"/>
      <c r="AS94" s="70">
        <f>ROUND(SUM(AS95:AS97),2)</f>
        <v>0</v>
      </c>
      <c r="AT94" s="71">
        <f>ROUND(SUM(AT95:AT97),2)</f>
        <v>0</v>
      </c>
      <c r="AU94" s="72">
        <f>ROUND(SUM(AU95:AU97),2)</f>
        <v>0</v>
      </c>
      <c r="AV94" s="72">
        <f>ROUND(SUM(AX94:AY94),2)</f>
        <v>0</v>
      </c>
      <c r="AW94" s="73">
        <f>ROUND(SUM(AW95:AW97),5)</f>
        <v>0</v>
      </c>
      <c r="AX94" s="72">
        <f>ROUND(BB94*L34,2)</f>
        <v>0</v>
      </c>
      <c r="AY94" s="72">
        <f>ROUND(BC94*L35,2)</f>
        <v>0</v>
      </c>
      <c r="AZ94" s="72">
        <f>ROUND(BD94*L34,2)</f>
        <v>0</v>
      </c>
      <c r="BA94" s="72">
        <f>ROUND(BE94*L35,2)</f>
        <v>0</v>
      </c>
      <c r="BB94" s="72">
        <f>ROUND(SUM(BB95:BB97),2)</f>
        <v>0</v>
      </c>
      <c r="BC94" s="72">
        <f>ROUND(SUM(BC95:BC97),2)</f>
        <v>0</v>
      </c>
      <c r="BD94" s="72">
        <f>ROUND(SUM(BD95:BD97),2)</f>
        <v>0</v>
      </c>
      <c r="BE94" s="72">
        <f>ROUND(SUM(BE95:BE97),2)</f>
        <v>0</v>
      </c>
      <c r="BF94" s="74">
        <f>ROUND(SUM(BF95:BF97),2)</f>
        <v>0</v>
      </c>
      <c r="BS94" s="75" t="s">
        <v>81</v>
      </c>
      <c r="BT94" s="75" t="s">
        <v>82</v>
      </c>
      <c r="BU94" s="76" t="s">
        <v>83</v>
      </c>
      <c r="BV94" s="75" t="s">
        <v>84</v>
      </c>
      <c r="BW94" s="75" t="s">
        <v>6</v>
      </c>
      <c r="BX94" s="75" t="s">
        <v>85</v>
      </c>
      <c r="CL94" s="75" t="s">
        <v>1</v>
      </c>
    </row>
    <row r="95" spans="1:91" s="6" customFormat="1" ht="16.5" customHeight="1">
      <c r="A95" s="77" t="s">
        <v>86</v>
      </c>
      <c r="B95" s="78"/>
      <c r="C95" s="79"/>
      <c r="D95" s="215" t="s">
        <v>15</v>
      </c>
      <c r="E95" s="215"/>
      <c r="F95" s="215"/>
      <c r="G95" s="215"/>
      <c r="H95" s="215"/>
      <c r="I95" s="80"/>
      <c r="J95" s="215" t="s">
        <v>87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6">
        <f>'01 - Bourací práce'!K34</f>
        <v>0</v>
      </c>
      <c r="AH95" s="217"/>
      <c r="AI95" s="217"/>
      <c r="AJ95" s="217"/>
      <c r="AK95" s="217"/>
      <c r="AL95" s="217"/>
      <c r="AM95" s="217"/>
      <c r="AN95" s="216">
        <f>SUM(AG95,AV95)</f>
        <v>0</v>
      </c>
      <c r="AO95" s="217"/>
      <c r="AP95" s="217"/>
      <c r="AQ95" s="81" t="s">
        <v>88</v>
      </c>
      <c r="AR95" s="78"/>
      <c r="AS95" s="82">
        <f>'01 - Bourací práce'!K31</f>
        <v>0</v>
      </c>
      <c r="AT95" s="83">
        <f>'01 - Bourací práce'!K32</f>
        <v>0</v>
      </c>
      <c r="AU95" s="83">
        <v>0</v>
      </c>
      <c r="AV95" s="83">
        <f>ROUND(SUM(AX95:AY95),2)</f>
        <v>0</v>
      </c>
      <c r="AW95" s="84">
        <f>'01 - Bourací práce'!T147</f>
        <v>0</v>
      </c>
      <c r="AX95" s="83">
        <f>'01 - Bourací práce'!K37</f>
        <v>0</v>
      </c>
      <c r="AY95" s="83">
        <f>'01 - Bourací práce'!K38</f>
        <v>0</v>
      </c>
      <c r="AZ95" s="83">
        <f>'01 - Bourací práce'!K39</f>
        <v>0</v>
      </c>
      <c r="BA95" s="83">
        <f>'01 - Bourací práce'!K40</f>
        <v>0</v>
      </c>
      <c r="BB95" s="83">
        <f>'01 - Bourací práce'!F37</f>
        <v>0</v>
      </c>
      <c r="BC95" s="83">
        <f>'01 - Bourací práce'!F38</f>
        <v>0</v>
      </c>
      <c r="BD95" s="83">
        <f>'01 - Bourací práce'!F39</f>
        <v>0</v>
      </c>
      <c r="BE95" s="83">
        <f>'01 - Bourací práce'!F40</f>
        <v>0</v>
      </c>
      <c r="BF95" s="85">
        <f>'01 - Bourací práce'!F41</f>
        <v>0</v>
      </c>
      <c r="BT95" s="86" t="s">
        <v>89</v>
      </c>
      <c r="BV95" s="86" t="s">
        <v>84</v>
      </c>
      <c r="BW95" s="86" t="s">
        <v>90</v>
      </c>
      <c r="BX95" s="86" t="s">
        <v>6</v>
      </c>
      <c r="CL95" s="86" t="s">
        <v>1</v>
      </c>
      <c r="CM95" s="86" t="s">
        <v>91</v>
      </c>
    </row>
    <row r="96" spans="1:91" s="6" customFormat="1" ht="16.5" customHeight="1">
      <c r="A96" s="77" t="s">
        <v>86</v>
      </c>
      <c r="B96" s="78"/>
      <c r="C96" s="79"/>
      <c r="D96" s="215" t="s">
        <v>92</v>
      </c>
      <c r="E96" s="215"/>
      <c r="F96" s="215"/>
      <c r="G96" s="215"/>
      <c r="H96" s="215"/>
      <c r="I96" s="80"/>
      <c r="J96" s="215" t="s">
        <v>93</v>
      </c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6">
        <f>'02 - Stavební úpravy'!K34</f>
        <v>0</v>
      </c>
      <c r="AH96" s="217"/>
      <c r="AI96" s="217"/>
      <c r="AJ96" s="217"/>
      <c r="AK96" s="217"/>
      <c r="AL96" s="217"/>
      <c r="AM96" s="217"/>
      <c r="AN96" s="216">
        <f>SUM(AG96,AV96)</f>
        <v>0</v>
      </c>
      <c r="AO96" s="217"/>
      <c r="AP96" s="217"/>
      <c r="AQ96" s="81" t="s">
        <v>88</v>
      </c>
      <c r="AR96" s="78"/>
      <c r="AS96" s="82">
        <f>'02 - Stavební úpravy'!K31</f>
        <v>0</v>
      </c>
      <c r="AT96" s="83">
        <f>'02 - Stavební úpravy'!K32</f>
        <v>0</v>
      </c>
      <c r="AU96" s="83">
        <v>0</v>
      </c>
      <c r="AV96" s="83">
        <f>ROUND(SUM(AX96:AY96),2)</f>
        <v>0</v>
      </c>
      <c r="AW96" s="84">
        <f>'02 - Stavební úpravy'!T170</f>
        <v>0</v>
      </c>
      <c r="AX96" s="83">
        <f>'02 - Stavební úpravy'!K37</f>
        <v>0</v>
      </c>
      <c r="AY96" s="83">
        <f>'02 - Stavební úpravy'!K38</f>
        <v>0</v>
      </c>
      <c r="AZ96" s="83">
        <f>'02 - Stavební úpravy'!K39</f>
        <v>0</v>
      </c>
      <c r="BA96" s="83">
        <f>'02 - Stavební úpravy'!K40</f>
        <v>0</v>
      </c>
      <c r="BB96" s="83">
        <f>'02 - Stavební úpravy'!F37</f>
        <v>0</v>
      </c>
      <c r="BC96" s="83">
        <f>'02 - Stavební úpravy'!F38</f>
        <v>0</v>
      </c>
      <c r="BD96" s="83">
        <f>'02 - Stavební úpravy'!F39</f>
        <v>0</v>
      </c>
      <c r="BE96" s="83">
        <f>'02 - Stavební úpravy'!F40</f>
        <v>0</v>
      </c>
      <c r="BF96" s="85">
        <f>'02 - Stavební úpravy'!F41</f>
        <v>0</v>
      </c>
      <c r="BT96" s="86" t="s">
        <v>89</v>
      </c>
      <c r="BV96" s="86" t="s">
        <v>84</v>
      </c>
      <c r="BW96" s="86" t="s">
        <v>94</v>
      </c>
      <c r="BX96" s="86" t="s">
        <v>6</v>
      </c>
      <c r="CL96" s="86" t="s">
        <v>1</v>
      </c>
      <c r="CM96" s="86" t="s">
        <v>91</v>
      </c>
    </row>
    <row r="97" spans="1:91" s="6" customFormat="1" ht="16.5" customHeight="1">
      <c r="A97" s="77" t="s">
        <v>86</v>
      </c>
      <c r="B97" s="78"/>
      <c r="C97" s="79"/>
      <c r="D97" s="215" t="s">
        <v>95</v>
      </c>
      <c r="E97" s="215"/>
      <c r="F97" s="215"/>
      <c r="G97" s="215"/>
      <c r="H97" s="215"/>
      <c r="I97" s="80"/>
      <c r="J97" s="215" t="s">
        <v>96</v>
      </c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6">
        <f>'03 - Komunikace'!K34</f>
        <v>0</v>
      </c>
      <c r="AH97" s="217"/>
      <c r="AI97" s="217"/>
      <c r="AJ97" s="217"/>
      <c r="AK97" s="217"/>
      <c r="AL97" s="217"/>
      <c r="AM97" s="217"/>
      <c r="AN97" s="216">
        <f>SUM(AG97,AV97)</f>
        <v>0</v>
      </c>
      <c r="AO97" s="217"/>
      <c r="AP97" s="217"/>
      <c r="AQ97" s="81" t="s">
        <v>88</v>
      </c>
      <c r="AR97" s="78"/>
      <c r="AS97" s="87">
        <f>'03 - Komunikace'!K31</f>
        <v>0</v>
      </c>
      <c r="AT97" s="88">
        <f>'03 - Komunikace'!K32</f>
        <v>0</v>
      </c>
      <c r="AU97" s="88">
        <v>0</v>
      </c>
      <c r="AV97" s="88">
        <f>ROUND(SUM(AX97:AY97),2)</f>
        <v>0</v>
      </c>
      <c r="AW97" s="89">
        <f>'03 - Komunikace'!T139</f>
        <v>0</v>
      </c>
      <c r="AX97" s="88">
        <f>'03 - Komunikace'!K37</f>
        <v>0</v>
      </c>
      <c r="AY97" s="88">
        <f>'03 - Komunikace'!K38</f>
        <v>0</v>
      </c>
      <c r="AZ97" s="88">
        <f>'03 - Komunikace'!K39</f>
        <v>0</v>
      </c>
      <c r="BA97" s="88">
        <f>'03 - Komunikace'!K40</f>
        <v>0</v>
      </c>
      <c r="BB97" s="88">
        <f>'03 - Komunikace'!F37</f>
        <v>0</v>
      </c>
      <c r="BC97" s="88">
        <f>'03 - Komunikace'!F38</f>
        <v>0</v>
      </c>
      <c r="BD97" s="88">
        <f>'03 - Komunikace'!F39</f>
        <v>0</v>
      </c>
      <c r="BE97" s="88">
        <f>'03 - Komunikace'!F40</f>
        <v>0</v>
      </c>
      <c r="BF97" s="90">
        <f>'03 - Komunikace'!F41</f>
        <v>0</v>
      </c>
      <c r="BT97" s="86" t="s">
        <v>89</v>
      </c>
      <c r="BV97" s="86" t="s">
        <v>84</v>
      </c>
      <c r="BW97" s="86" t="s">
        <v>97</v>
      </c>
      <c r="BX97" s="86" t="s">
        <v>6</v>
      </c>
      <c r="CL97" s="86" t="s">
        <v>1</v>
      </c>
      <c r="CM97" s="86" t="s">
        <v>91</v>
      </c>
    </row>
    <row r="98" spans="1:91" ht="11.25">
      <c r="B98" s="18"/>
      <c r="AR98" s="18"/>
    </row>
    <row r="99" spans="1:91" s="1" customFormat="1" ht="30" customHeight="1">
      <c r="B99" s="34"/>
      <c r="C99" s="66" t="s">
        <v>98</v>
      </c>
      <c r="AG99" s="223">
        <f>ROUND(SUM(AG100:AG103), 2)</f>
        <v>0</v>
      </c>
      <c r="AH99" s="223"/>
      <c r="AI99" s="223"/>
      <c r="AJ99" s="223"/>
      <c r="AK99" s="223"/>
      <c r="AL99" s="223"/>
      <c r="AM99" s="223"/>
      <c r="AN99" s="223">
        <f>ROUND(SUM(AN100:AN103), 2)</f>
        <v>0</v>
      </c>
      <c r="AO99" s="223"/>
      <c r="AP99" s="223"/>
      <c r="AQ99" s="91"/>
      <c r="AR99" s="34"/>
      <c r="AS99" s="61" t="s">
        <v>99</v>
      </c>
      <c r="AT99" s="62" t="s">
        <v>100</v>
      </c>
      <c r="AU99" s="62" t="s">
        <v>44</v>
      </c>
      <c r="AV99" s="63" t="s">
        <v>69</v>
      </c>
    </row>
    <row r="100" spans="1:91" s="1" customFormat="1" ht="19.899999999999999" customHeight="1">
      <c r="B100" s="34"/>
      <c r="D100" s="218" t="s">
        <v>101</v>
      </c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G100" s="219">
        <f>ROUND(AG94 * AS100, 2)</f>
        <v>0</v>
      </c>
      <c r="AH100" s="220"/>
      <c r="AI100" s="220"/>
      <c r="AJ100" s="220"/>
      <c r="AK100" s="220"/>
      <c r="AL100" s="220"/>
      <c r="AM100" s="220"/>
      <c r="AN100" s="220">
        <f>ROUND(AG100 + AV100, 2)</f>
        <v>0</v>
      </c>
      <c r="AO100" s="220"/>
      <c r="AP100" s="220"/>
      <c r="AR100" s="34"/>
      <c r="AS100" s="94">
        <v>0</v>
      </c>
      <c r="AT100" s="95" t="s">
        <v>102</v>
      </c>
      <c r="AU100" s="95" t="s">
        <v>45</v>
      </c>
      <c r="AV100" s="96">
        <f>ROUND(IF(AU100="základní",AG100*L34,IF(AU100="snížená",AG100*L35,0)), 2)</f>
        <v>0</v>
      </c>
      <c r="BV100" s="15" t="s">
        <v>103</v>
      </c>
      <c r="BY100" s="97">
        <f>IF(AU100="základní",AV100,0)</f>
        <v>0</v>
      </c>
      <c r="BZ100" s="97">
        <f>IF(AU100="snížená",AV100,0)</f>
        <v>0</v>
      </c>
      <c r="CA100" s="97">
        <v>0</v>
      </c>
      <c r="CB100" s="97">
        <v>0</v>
      </c>
      <c r="CC100" s="97">
        <v>0</v>
      </c>
      <c r="CD100" s="97">
        <f>IF(AU100="základní",AG100,0)</f>
        <v>0</v>
      </c>
      <c r="CE100" s="97">
        <f>IF(AU100="snížená",AG100,0)</f>
        <v>0</v>
      </c>
      <c r="CF100" s="97">
        <f>IF(AU100="zákl. přenesená",AG100,0)</f>
        <v>0</v>
      </c>
      <c r="CG100" s="97">
        <f>IF(AU100="sníž. přenesená",AG100,0)</f>
        <v>0</v>
      </c>
      <c r="CH100" s="97">
        <f>IF(AU100="nulová",AG100,0)</f>
        <v>0</v>
      </c>
      <c r="CI100" s="15">
        <f>IF(AU100="základní",1,IF(AU100="snížená",2,IF(AU100="zákl. přenesená",4,IF(AU100="sníž. přenesená",5,3))))</f>
        <v>1</v>
      </c>
      <c r="CJ100" s="15">
        <f>IF(AT100="stavební čast",1,IF(AT100="investiční čast",2,3))</f>
        <v>1</v>
      </c>
      <c r="CK100" s="15" t="str">
        <f>IF(D100="Vyplň vlastní","","x")</f>
        <v>x</v>
      </c>
    </row>
    <row r="101" spans="1:91" s="1" customFormat="1" ht="19.899999999999999" customHeight="1">
      <c r="B101" s="34"/>
      <c r="D101" s="221" t="s">
        <v>104</v>
      </c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G101" s="219">
        <f>ROUND(AG94 * AS101, 2)</f>
        <v>0</v>
      </c>
      <c r="AH101" s="220"/>
      <c r="AI101" s="220"/>
      <c r="AJ101" s="220"/>
      <c r="AK101" s="220"/>
      <c r="AL101" s="220"/>
      <c r="AM101" s="220"/>
      <c r="AN101" s="220">
        <f>ROUND(AG101 + AV101, 2)</f>
        <v>0</v>
      </c>
      <c r="AO101" s="220"/>
      <c r="AP101" s="220"/>
      <c r="AR101" s="34"/>
      <c r="AS101" s="94">
        <v>0</v>
      </c>
      <c r="AT101" s="95" t="s">
        <v>102</v>
      </c>
      <c r="AU101" s="95" t="s">
        <v>45</v>
      </c>
      <c r="AV101" s="96">
        <f>ROUND(IF(AU101="základní",AG101*L34,IF(AU101="snížená",AG101*L35,0)), 2)</f>
        <v>0</v>
      </c>
      <c r="BV101" s="15" t="s">
        <v>105</v>
      </c>
      <c r="BY101" s="97">
        <f>IF(AU101="základní",AV101,0)</f>
        <v>0</v>
      </c>
      <c r="BZ101" s="97">
        <f>IF(AU101="snížená",AV101,0)</f>
        <v>0</v>
      </c>
      <c r="CA101" s="97">
        <v>0</v>
      </c>
      <c r="CB101" s="97">
        <v>0</v>
      </c>
      <c r="CC101" s="97">
        <v>0</v>
      </c>
      <c r="CD101" s="97">
        <f>IF(AU101="základní",AG101,0)</f>
        <v>0</v>
      </c>
      <c r="CE101" s="97">
        <f>IF(AU101="snížená",AG101,0)</f>
        <v>0</v>
      </c>
      <c r="CF101" s="97">
        <f>IF(AU101="zákl. přenesená",AG101,0)</f>
        <v>0</v>
      </c>
      <c r="CG101" s="97">
        <f>IF(AU101="sníž. přenesená",AG101,0)</f>
        <v>0</v>
      </c>
      <c r="CH101" s="97">
        <f>IF(AU101="nulová",AG101,0)</f>
        <v>0</v>
      </c>
      <c r="CI101" s="15">
        <f>IF(AU101="základní",1,IF(AU101="snížená",2,IF(AU101="zákl. přenesená",4,IF(AU101="sníž. přenesená",5,3))))</f>
        <v>1</v>
      </c>
      <c r="CJ101" s="15">
        <f>IF(AT101="stavební čast",1,IF(AT101="investiční čast",2,3))</f>
        <v>1</v>
      </c>
      <c r="CK101" s="15" t="str">
        <f>IF(D101="Vyplň vlastní","","x")</f>
        <v/>
      </c>
    </row>
    <row r="102" spans="1:91" s="1" customFormat="1" ht="19.899999999999999" customHeight="1">
      <c r="B102" s="34"/>
      <c r="D102" s="221" t="s">
        <v>104</v>
      </c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G102" s="219">
        <f>ROUND(AG94 * AS102, 2)</f>
        <v>0</v>
      </c>
      <c r="AH102" s="220"/>
      <c r="AI102" s="220"/>
      <c r="AJ102" s="220"/>
      <c r="AK102" s="220"/>
      <c r="AL102" s="220"/>
      <c r="AM102" s="220"/>
      <c r="AN102" s="220">
        <f>ROUND(AG102 + AV102, 2)</f>
        <v>0</v>
      </c>
      <c r="AO102" s="220"/>
      <c r="AP102" s="220"/>
      <c r="AR102" s="34"/>
      <c r="AS102" s="94">
        <v>0</v>
      </c>
      <c r="AT102" s="95" t="s">
        <v>102</v>
      </c>
      <c r="AU102" s="95" t="s">
        <v>45</v>
      </c>
      <c r="AV102" s="96">
        <f>ROUND(IF(AU102="základní",AG102*L34,IF(AU102="snížená",AG102*L35,0)), 2)</f>
        <v>0</v>
      </c>
      <c r="BV102" s="15" t="s">
        <v>105</v>
      </c>
      <c r="BY102" s="97">
        <f>IF(AU102="základní",AV102,0)</f>
        <v>0</v>
      </c>
      <c r="BZ102" s="97">
        <f>IF(AU102="snížená",AV102,0)</f>
        <v>0</v>
      </c>
      <c r="CA102" s="97">
        <v>0</v>
      </c>
      <c r="CB102" s="97">
        <v>0</v>
      </c>
      <c r="CC102" s="97">
        <v>0</v>
      </c>
      <c r="CD102" s="97">
        <f>IF(AU102="základní",AG102,0)</f>
        <v>0</v>
      </c>
      <c r="CE102" s="97">
        <f>IF(AU102="snížená",AG102,0)</f>
        <v>0</v>
      </c>
      <c r="CF102" s="97">
        <f>IF(AU102="zákl. přenesená",AG102,0)</f>
        <v>0</v>
      </c>
      <c r="CG102" s="97">
        <f>IF(AU102="sníž. přenesená",AG102,0)</f>
        <v>0</v>
      </c>
      <c r="CH102" s="97">
        <f>IF(AU102="nulová",AG102,0)</f>
        <v>0</v>
      </c>
      <c r="CI102" s="15">
        <f>IF(AU102="základní",1,IF(AU102="snížená",2,IF(AU102="zákl. přenesená",4,IF(AU102="sníž. přenesená",5,3))))</f>
        <v>1</v>
      </c>
      <c r="CJ102" s="15">
        <f>IF(AT102="stavební čast",1,IF(AT102="investiční čast",2,3))</f>
        <v>1</v>
      </c>
      <c r="CK102" s="15" t="str">
        <f>IF(D102="Vyplň vlastní","","x")</f>
        <v/>
      </c>
    </row>
    <row r="103" spans="1:91" s="1" customFormat="1" ht="19.899999999999999" customHeight="1">
      <c r="B103" s="34"/>
      <c r="D103" s="221" t="s">
        <v>104</v>
      </c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G103" s="219">
        <f>ROUND(AG94 * AS103, 2)</f>
        <v>0</v>
      </c>
      <c r="AH103" s="220"/>
      <c r="AI103" s="220"/>
      <c r="AJ103" s="220"/>
      <c r="AK103" s="220"/>
      <c r="AL103" s="220"/>
      <c r="AM103" s="220"/>
      <c r="AN103" s="220">
        <f>ROUND(AG103 + AV103, 2)</f>
        <v>0</v>
      </c>
      <c r="AO103" s="220"/>
      <c r="AP103" s="220"/>
      <c r="AR103" s="34"/>
      <c r="AS103" s="98">
        <v>0</v>
      </c>
      <c r="AT103" s="99" t="s">
        <v>102</v>
      </c>
      <c r="AU103" s="99" t="s">
        <v>45</v>
      </c>
      <c r="AV103" s="100">
        <f>ROUND(IF(AU103="základní",AG103*L34,IF(AU103="snížená",AG103*L35,0)), 2)</f>
        <v>0</v>
      </c>
      <c r="BV103" s="15" t="s">
        <v>105</v>
      </c>
      <c r="BY103" s="97">
        <f>IF(AU103="základní",AV103,0)</f>
        <v>0</v>
      </c>
      <c r="BZ103" s="97">
        <f>IF(AU103="snížená",AV103,0)</f>
        <v>0</v>
      </c>
      <c r="CA103" s="97">
        <v>0</v>
      </c>
      <c r="CB103" s="97">
        <v>0</v>
      </c>
      <c r="CC103" s="97">
        <v>0</v>
      </c>
      <c r="CD103" s="97">
        <f>IF(AU103="základní",AG103,0)</f>
        <v>0</v>
      </c>
      <c r="CE103" s="97">
        <f>IF(AU103="snížená",AG103,0)</f>
        <v>0</v>
      </c>
      <c r="CF103" s="97">
        <f>IF(AU103="zákl. přenesená",AG103,0)</f>
        <v>0</v>
      </c>
      <c r="CG103" s="97">
        <f>IF(AU103="sníž. přenesená",AG103,0)</f>
        <v>0</v>
      </c>
      <c r="CH103" s="97">
        <f>IF(AU103="nulová",AG103,0)</f>
        <v>0</v>
      </c>
      <c r="CI103" s="15">
        <f>IF(AU103="základní",1,IF(AU103="snížená",2,IF(AU103="zákl. přenesená",4,IF(AU103="sníž. přenesená",5,3))))</f>
        <v>1</v>
      </c>
      <c r="CJ103" s="15">
        <f>IF(AT103="stavební čast",1,IF(AT103="investiční čast",2,3))</f>
        <v>1</v>
      </c>
      <c r="CK103" s="15" t="str">
        <f>IF(D103="Vyplň vlastní","","x")</f>
        <v/>
      </c>
    </row>
    <row r="104" spans="1:91" s="1" customFormat="1" ht="10.9" customHeight="1">
      <c r="B104" s="34"/>
      <c r="AR104" s="34"/>
    </row>
    <row r="105" spans="1:91" s="1" customFormat="1" ht="30" customHeight="1">
      <c r="B105" s="34"/>
      <c r="C105" s="101" t="s">
        <v>106</v>
      </c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224">
        <f>ROUND(AG94 + AG99, 2)</f>
        <v>0</v>
      </c>
      <c r="AH105" s="224"/>
      <c r="AI105" s="224"/>
      <c r="AJ105" s="224"/>
      <c r="AK105" s="224"/>
      <c r="AL105" s="224"/>
      <c r="AM105" s="224"/>
      <c r="AN105" s="224">
        <f>ROUND(AN94 + AN99, 2)</f>
        <v>0</v>
      </c>
      <c r="AO105" s="224"/>
      <c r="AP105" s="224"/>
      <c r="AQ105" s="102"/>
      <c r="AR105" s="34"/>
    </row>
    <row r="106" spans="1:91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34"/>
    </row>
  </sheetData>
  <sheetProtection algorithmName="SHA-512" hashValue="gQDtl+nlB+E1okNTtc+BHz8WjfbtU5+zK1frs/7sJ8jOCaqr7s4H024jnAiLy3KU64Ht1vm0Bzx0ML6bKZCy5Q==" saltValue="icSNnEA/NpKmJdOYvpcygdU97fT/+2iwfvzIq5ZCAa7f5VYdy6pmQE8tY5fWx7px5c/FKQUj3+bXT1R+em2idQ==" spinCount="100000" sheet="1" objects="1" scenarios="1" formatColumns="0" formatRows="0"/>
  <mergeCells count="70">
    <mergeCell ref="AR2:BG2"/>
    <mergeCell ref="W38:AE38"/>
    <mergeCell ref="AK38:AO38"/>
    <mergeCell ref="L38:P38"/>
    <mergeCell ref="AK40:AO40"/>
    <mergeCell ref="X40:AB40"/>
    <mergeCell ref="AK36:AO36"/>
    <mergeCell ref="L36:P36"/>
    <mergeCell ref="W36:AE36"/>
    <mergeCell ref="AK37:AO37"/>
    <mergeCell ref="W37:AE37"/>
    <mergeCell ref="L37:P37"/>
    <mergeCell ref="AK33:AO33"/>
    <mergeCell ref="L34:P34"/>
    <mergeCell ref="AK34:AO34"/>
    <mergeCell ref="W34:AE34"/>
    <mergeCell ref="L35:P35"/>
    <mergeCell ref="AK35:AO35"/>
    <mergeCell ref="W35:AE35"/>
    <mergeCell ref="AG99:AM99"/>
    <mergeCell ref="AN99:AP99"/>
    <mergeCell ref="AG105:AM105"/>
    <mergeCell ref="AN105:AP105"/>
    <mergeCell ref="BG5:BG34"/>
    <mergeCell ref="K5:AJ5"/>
    <mergeCell ref="K6:AJ6"/>
    <mergeCell ref="E14:AJ14"/>
    <mergeCell ref="E23:AN23"/>
    <mergeCell ref="AK26:AO26"/>
    <mergeCell ref="AK27:AO27"/>
    <mergeCell ref="AK28:AO28"/>
    <mergeCell ref="AK29:AO29"/>
    <mergeCell ref="AK31:AO31"/>
    <mergeCell ref="W33:AE33"/>
    <mergeCell ref="L33:P33"/>
    <mergeCell ref="D102:AB102"/>
    <mergeCell ref="AG102:AM102"/>
    <mergeCell ref="AN102:AP102"/>
    <mergeCell ref="D103:AB103"/>
    <mergeCell ref="AG103:AM103"/>
    <mergeCell ref="AN103:AP103"/>
    <mergeCell ref="D100:AB100"/>
    <mergeCell ref="AG100:AM100"/>
    <mergeCell ref="AN100:AP100"/>
    <mergeCell ref="D101:AB101"/>
    <mergeCell ref="AG101:AM101"/>
    <mergeCell ref="AN101:AP101"/>
    <mergeCell ref="AG96:AM96"/>
    <mergeCell ref="J96:AF96"/>
    <mergeCell ref="D96:H96"/>
    <mergeCell ref="AN96:AP96"/>
    <mergeCell ref="AN97:AP97"/>
    <mergeCell ref="AG97:AM97"/>
    <mergeCell ref="D97:H97"/>
    <mergeCell ref="J97:AF97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L85:AJ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y jsou hodnoty základní, snížená, zákl. přenesená, sníž. přenesená, nulová." sqref="AU99:AU103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 xr:uid="{00000000-0002-0000-0000-000001000000}">
      <formula1>"stavební čast, technologická čast, investiční čast"</formula1>
    </dataValidation>
  </dataValidations>
  <hyperlinks>
    <hyperlink ref="A95" location="'01 - Bourací práce'!C2" display="/" xr:uid="{00000000-0004-0000-0000-000000000000}"/>
    <hyperlink ref="A96" location="'02 - Stavební úpravy'!C2" display="/" xr:uid="{00000000-0004-0000-0000-000001000000}"/>
    <hyperlink ref="A97" location="'03 - Komunikace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T2" s="15" t="s">
        <v>90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91</v>
      </c>
    </row>
    <row r="4" spans="2:46" ht="24.95" customHeight="1">
      <c r="B4" s="18"/>
      <c r="D4" s="19" t="s">
        <v>107</v>
      </c>
      <c r="M4" s="18"/>
      <c r="N4" s="104" t="s">
        <v>11</v>
      </c>
      <c r="AT4" s="15" t="s">
        <v>4</v>
      </c>
    </row>
    <row r="5" spans="2:46" ht="6.95" customHeight="1">
      <c r="B5" s="18"/>
      <c r="M5" s="18"/>
    </row>
    <row r="6" spans="2:46" ht="12" customHeight="1">
      <c r="B6" s="18"/>
      <c r="D6" s="25" t="s">
        <v>17</v>
      </c>
      <c r="M6" s="18"/>
    </row>
    <row r="7" spans="2:46" ht="16.5" customHeight="1">
      <c r="B7" s="18"/>
      <c r="E7" s="246" t="str">
        <f>'Rekapitulace stavby'!K6</f>
        <v>Přestavba budovy internátu na odborné učebny ISŠT Mělník</v>
      </c>
      <c r="F7" s="247"/>
      <c r="G7" s="247"/>
      <c r="H7" s="247"/>
      <c r="M7" s="18"/>
    </row>
    <row r="8" spans="2:46" s="1" customFormat="1" ht="12" customHeight="1">
      <c r="B8" s="34"/>
      <c r="D8" s="25" t="s">
        <v>108</v>
      </c>
      <c r="M8" s="34"/>
    </row>
    <row r="9" spans="2:46" s="1" customFormat="1" ht="16.5" customHeight="1">
      <c r="B9" s="34"/>
      <c r="E9" s="201" t="s">
        <v>109</v>
      </c>
      <c r="F9" s="248"/>
      <c r="G9" s="248"/>
      <c r="H9" s="248"/>
      <c r="M9" s="34"/>
    </row>
    <row r="10" spans="2:46" s="1" customFormat="1" ht="11.25">
      <c r="B10" s="34"/>
      <c r="M10" s="34"/>
    </row>
    <row r="11" spans="2:46" s="1" customFormat="1" ht="12" customHeight="1">
      <c r="B11" s="34"/>
      <c r="D11" s="25" t="s">
        <v>19</v>
      </c>
      <c r="F11" s="23" t="s">
        <v>1</v>
      </c>
      <c r="I11" s="25" t="s">
        <v>20</v>
      </c>
      <c r="J11" s="23" t="s">
        <v>1</v>
      </c>
      <c r="M11" s="34"/>
    </row>
    <row r="12" spans="2:46" s="1" customFormat="1" ht="12" customHeight="1">
      <c r="B12" s="34"/>
      <c r="D12" s="25" t="s">
        <v>21</v>
      </c>
      <c r="F12" s="23" t="s">
        <v>22</v>
      </c>
      <c r="I12" s="25" t="s">
        <v>23</v>
      </c>
      <c r="J12" s="54" t="str">
        <f>'Rekapitulace stavby'!AN8</f>
        <v>3. 6. 2024</v>
      </c>
      <c r="M12" s="34"/>
    </row>
    <row r="13" spans="2:46" s="1" customFormat="1" ht="10.9" customHeight="1">
      <c r="B13" s="34"/>
      <c r="M13" s="34"/>
    </row>
    <row r="14" spans="2:46" s="1" customFormat="1" ht="12" customHeight="1">
      <c r="B14" s="34"/>
      <c r="D14" s="25" t="s">
        <v>25</v>
      </c>
      <c r="I14" s="25" t="s">
        <v>26</v>
      </c>
      <c r="J14" s="23" t="s">
        <v>1</v>
      </c>
      <c r="M14" s="34"/>
    </row>
    <row r="15" spans="2:46" s="1" customFormat="1" ht="18" customHeight="1">
      <c r="B15" s="34"/>
      <c r="E15" s="23" t="s">
        <v>27</v>
      </c>
      <c r="I15" s="25" t="s">
        <v>28</v>
      </c>
      <c r="J15" s="23" t="s">
        <v>1</v>
      </c>
      <c r="M15" s="34"/>
    </row>
    <row r="16" spans="2:46" s="1" customFormat="1" ht="6.95" customHeight="1">
      <c r="B16" s="34"/>
      <c r="M16" s="34"/>
    </row>
    <row r="17" spans="2:13" s="1" customFormat="1" ht="12" customHeight="1">
      <c r="B17" s="34"/>
      <c r="D17" s="25" t="s">
        <v>29</v>
      </c>
      <c r="I17" s="25" t="s">
        <v>26</v>
      </c>
      <c r="J17" s="26" t="str">
        <f>'Rekapitulace stavby'!AN13</f>
        <v>Vyplň údaj</v>
      </c>
      <c r="M17" s="34"/>
    </row>
    <row r="18" spans="2:13" s="1" customFormat="1" ht="18" customHeight="1">
      <c r="B18" s="34"/>
      <c r="E18" s="249" t="str">
        <f>'Rekapitulace stavby'!E14</f>
        <v>Vyplň údaj</v>
      </c>
      <c r="F18" s="228"/>
      <c r="G18" s="228"/>
      <c r="H18" s="228"/>
      <c r="I18" s="25" t="s">
        <v>28</v>
      </c>
      <c r="J18" s="26" t="str">
        <f>'Rekapitulace stavby'!AN14</f>
        <v>Vyplň údaj</v>
      </c>
      <c r="M18" s="34"/>
    </row>
    <row r="19" spans="2:13" s="1" customFormat="1" ht="6.95" customHeight="1">
      <c r="B19" s="34"/>
      <c r="M19" s="34"/>
    </row>
    <row r="20" spans="2:13" s="1" customFormat="1" ht="12" customHeight="1">
      <c r="B20" s="34"/>
      <c r="D20" s="25" t="s">
        <v>31</v>
      </c>
      <c r="I20" s="25" t="s">
        <v>26</v>
      </c>
      <c r="J20" s="23" t="s">
        <v>1</v>
      </c>
      <c r="M20" s="34"/>
    </row>
    <row r="21" spans="2:13" s="1" customFormat="1" ht="18" customHeight="1">
      <c r="B21" s="34"/>
      <c r="E21" s="23" t="s">
        <v>32</v>
      </c>
      <c r="I21" s="25" t="s">
        <v>28</v>
      </c>
      <c r="J21" s="23" t="s">
        <v>1</v>
      </c>
      <c r="M21" s="34"/>
    </row>
    <row r="22" spans="2:13" s="1" customFormat="1" ht="6.95" customHeight="1">
      <c r="B22" s="34"/>
      <c r="M22" s="34"/>
    </row>
    <row r="23" spans="2:13" s="1" customFormat="1" ht="12" customHeight="1">
      <c r="B23" s="34"/>
      <c r="D23" s="25" t="s">
        <v>33</v>
      </c>
      <c r="I23" s="25" t="s">
        <v>26</v>
      </c>
      <c r="J23" s="23" t="s">
        <v>1</v>
      </c>
      <c r="M23" s="34"/>
    </row>
    <row r="24" spans="2:13" s="1" customFormat="1" ht="18" customHeight="1">
      <c r="B24" s="34"/>
      <c r="E24" s="23" t="s">
        <v>34</v>
      </c>
      <c r="I24" s="25" t="s">
        <v>28</v>
      </c>
      <c r="J24" s="23" t="s">
        <v>1</v>
      </c>
      <c r="M24" s="34"/>
    </row>
    <row r="25" spans="2:13" s="1" customFormat="1" ht="6.95" customHeight="1">
      <c r="B25" s="34"/>
      <c r="M25" s="34"/>
    </row>
    <row r="26" spans="2:13" s="1" customFormat="1" ht="12" customHeight="1">
      <c r="B26" s="34"/>
      <c r="D26" s="25" t="s">
        <v>35</v>
      </c>
      <c r="M26" s="34"/>
    </row>
    <row r="27" spans="2:13" s="7" customFormat="1" ht="16.5" customHeight="1">
      <c r="B27" s="105"/>
      <c r="E27" s="233" t="s">
        <v>1</v>
      </c>
      <c r="F27" s="233"/>
      <c r="G27" s="233"/>
      <c r="H27" s="233"/>
      <c r="M27" s="105"/>
    </row>
    <row r="28" spans="2:13" s="1" customFormat="1" ht="6.95" customHeight="1">
      <c r="B28" s="34"/>
      <c r="M28" s="34"/>
    </row>
    <row r="29" spans="2:13" s="1" customFormat="1" ht="6.95" customHeight="1">
      <c r="B29" s="34"/>
      <c r="D29" s="55"/>
      <c r="E29" s="55"/>
      <c r="F29" s="55"/>
      <c r="G29" s="55"/>
      <c r="H29" s="55"/>
      <c r="I29" s="55"/>
      <c r="J29" s="55"/>
      <c r="K29" s="55"/>
      <c r="L29" s="55"/>
      <c r="M29" s="34"/>
    </row>
    <row r="30" spans="2:13" s="1" customFormat="1" ht="14.45" customHeight="1">
      <c r="B30" s="34"/>
      <c r="D30" s="23" t="s">
        <v>110</v>
      </c>
      <c r="K30" s="31">
        <f>K96</f>
        <v>0</v>
      </c>
      <c r="M30" s="34"/>
    </row>
    <row r="31" spans="2:13" s="1" customFormat="1" ht="12.75">
      <c r="B31" s="34"/>
      <c r="E31" s="25" t="s">
        <v>37</v>
      </c>
      <c r="K31" s="106">
        <f>I96</f>
        <v>0</v>
      </c>
      <c r="M31" s="34"/>
    </row>
    <row r="32" spans="2:13" s="1" customFormat="1" ht="12.75">
      <c r="B32" s="34"/>
      <c r="E32" s="25" t="s">
        <v>38</v>
      </c>
      <c r="K32" s="106">
        <f>J96</f>
        <v>0</v>
      </c>
      <c r="M32" s="34"/>
    </row>
    <row r="33" spans="2:13" s="1" customFormat="1" ht="14.45" customHeight="1">
      <c r="B33" s="34"/>
      <c r="D33" s="30" t="s">
        <v>101</v>
      </c>
      <c r="K33" s="31">
        <f>K120</f>
        <v>0</v>
      </c>
      <c r="M33" s="34"/>
    </row>
    <row r="34" spans="2:13" s="1" customFormat="1" ht="25.35" customHeight="1">
      <c r="B34" s="34"/>
      <c r="D34" s="107" t="s">
        <v>40</v>
      </c>
      <c r="K34" s="68">
        <f>ROUND(K30 + K33, 2)</f>
        <v>0</v>
      </c>
      <c r="M34" s="34"/>
    </row>
    <row r="35" spans="2:13" s="1" customFormat="1" ht="6.95" customHeight="1">
      <c r="B35" s="34"/>
      <c r="D35" s="55"/>
      <c r="E35" s="55"/>
      <c r="F35" s="55"/>
      <c r="G35" s="55"/>
      <c r="H35" s="55"/>
      <c r="I35" s="55"/>
      <c r="J35" s="55"/>
      <c r="K35" s="55"/>
      <c r="L35" s="55"/>
      <c r="M35" s="34"/>
    </row>
    <row r="36" spans="2:13" s="1" customFormat="1" ht="14.45" customHeight="1">
      <c r="B36" s="34"/>
      <c r="F36" s="37" t="s">
        <v>42</v>
      </c>
      <c r="I36" s="37" t="s">
        <v>41</v>
      </c>
      <c r="K36" s="37" t="s">
        <v>43</v>
      </c>
      <c r="M36" s="34"/>
    </row>
    <row r="37" spans="2:13" s="1" customFormat="1" ht="14.45" customHeight="1">
      <c r="B37" s="34"/>
      <c r="D37" s="57" t="s">
        <v>44</v>
      </c>
      <c r="E37" s="25" t="s">
        <v>45</v>
      </c>
      <c r="F37" s="106">
        <f>ROUND((SUM(BE120:BE127) + SUM(BE147:BE301)),  2)</f>
        <v>0</v>
      </c>
      <c r="I37" s="108">
        <v>0.21</v>
      </c>
      <c r="K37" s="106">
        <f>ROUND(((SUM(BE120:BE127) + SUM(BE147:BE301))*I37),  2)</f>
        <v>0</v>
      </c>
      <c r="M37" s="34"/>
    </row>
    <row r="38" spans="2:13" s="1" customFormat="1" ht="14.45" customHeight="1">
      <c r="B38" s="34"/>
      <c r="E38" s="25" t="s">
        <v>46</v>
      </c>
      <c r="F38" s="106">
        <f>ROUND((SUM(BF120:BF127) + SUM(BF147:BF301)),  2)</f>
        <v>0</v>
      </c>
      <c r="I38" s="108">
        <v>0.12</v>
      </c>
      <c r="K38" s="106">
        <f>ROUND(((SUM(BF120:BF127) + SUM(BF147:BF301))*I38),  2)</f>
        <v>0</v>
      </c>
      <c r="M38" s="34"/>
    </row>
    <row r="39" spans="2:13" s="1" customFormat="1" ht="14.45" hidden="1" customHeight="1">
      <c r="B39" s="34"/>
      <c r="E39" s="25" t="s">
        <v>47</v>
      </c>
      <c r="F39" s="106">
        <f>ROUND((SUM(BG120:BG127) + SUM(BG147:BG301)),  2)</f>
        <v>0</v>
      </c>
      <c r="I39" s="108">
        <v>0.21</v>
      </c>
      <c r="K39" s="106">
        <f>0</f>
        <v>0</v>
      </c>
      <c r="M39" s="34"/>
    </row>
    <row r="40" spans="2:13" s="1" customFormat="1" ht="14.45" hidden="1" customHeight="1">
      <c r="B40" s="34"/>
      <c r="E40" s="25" t="s">
        <v>48</v>
      </c>
      <c r="F40" s="106">
        <f>ROUND((SUM(BH120:BH127) + SUM(BH147:BH301)),  2)</f>
        <v>0</v>
      </c>
      <c r="I40" s="108">
        <v>0.12</v>
      </c>
      <c r="K40" s="106">
        <f>0</f>
        <v>0</v>
      </c>
      <c r="M40" s="34"/>
    </row>
    <row r="41" spans="2:13" s="1" customFormat="1" ht="14.45" hidden="1" customHeight="1">
      <c r="B41" s="34"/>
      <c r="E41" s="25" t="s">
        <v>49</v>
      </c>
      <c r="F41" s="106">
        <f>ROUND((SUM(BI120:BI127) + SUM(BI147:BI301)),  2)</f>
        <v>0</v>
      </c>
      <c r="I41" s="108">
        <v>0</v>
      </c>
      <c r="K41" s="106">
        <f>0</f>
        <v>0</v>
      </c>
      <c r="M41" s="34"/>
    </row>
    <row r="42" spans="2:13" s="1" customFormat="1" ht="6.95" customHeight="1">
      <c r="B42" s="34"/>
      <c r="M42" s="34"/>
    </row>
    <row r="43" spans="2:13" s="1" customFormat="1" ht="25.35" customHeight="1">
      <c r="B43" s="34"/>
      <c r="C43" s="102"/>
      <c r="D43" s="109" t="s">
        <v>50</v>
      </c>
      <c r="E43" s="59"/>
      <c r="F43" s="59"/>
      <c r="G43" s="110" t="s">
        <v>51</v>
      </c>
      <c r="H43" s="111" t="s">
        <v>52</v>
      </c>
      <c r="I43" s="59"/>
      <c r="J43" s="59"/>
      <c r="K43" s="112">
        <f>SUM(K34:K41)</f>
        <v>0</v>
      </c>
      <c r="L43" s="113"/>
      <c r="M43" s="34"/>
    </row>
    <row r="44" spans="2:13" s="1" customFormat="1" ht="14.45" customHeight="1">
      <c r="B44" s="34"/>
      <c r="M44" s="34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34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4"/>
      <c r="M50" s="34"/>
    </row>
    <row r="51" spans="2:13" ht="11.25">
      <c r="B51" s="18"/>
      <c r="M51" s="18"/>
    </row>
    <row r="52" spans="2:13" ht="11.25">
      <c r="B52" s="18"/>
      <c r="M52" s="18"/>
    </row>
    <row r="53" spans="2:13" ht="11.25">
      <c r="B53" s="18"/>
      <c r="M53" s="18"/>
    </row>
    <row r="54" spans="2:13" ht="11.25">
      <c r="B54" s="18"/>
      <c r="M54" s="18"/>
    </row>
    <row r="55" spans="2:13" ht="11.25">
      <c r="B55" s="18"/>
      <c r="M55" s="18"/>
    </row>
    <row r="56" spans="2:13" ht="11.25">
      <c r="B56" s="18"/>
      <c r="M56" s="18"/>
    </row>
    <row r="57" spans="2:13" ht="11.25">
      <c r="B57" s="18"/>
      <c r="M57" s="18"/>
    </row>
    <row r="58" spans="2:13" ht="11.25">
      <c r="B58" s="18"/>
      <c r="M58" s="18"/>
    </row>
    <row r="59" spans="2:13" ht="11.25">
      <c r="B59" s="18"/>
      <c r="M59" s="18"/>
    </row>
    <row r="60" spans="2:13" ht="11.25">
      <c r="B60" s="18"/>
      <c r="M60" s="18"/>
    </row>
    <row r="61" spans="2:13" s="1" customFormat="1" ht="12.75">
      <c r="B61" s="34"/>
      <c r="D61" s="45" t="s">
        <v>55</v>
      </c>
      <c r="E61" s="36"/>
      <c r="F61" s="114" t="s">
        <v>56</v>
      </c>
      <c r="G61" s="45" t="s">
        <v>55</v>
      </c>
      <c r="H61" s="36"/>
      <c r="I61" s="36"/>
      <c r="J61" s="115" t="s">
        <v>56</v>
      </c>
      <c r="K61" s="36"/>
      <c r="L61" s="36"/>
      <c r="M61" s="34"/>
    </row>
    <row r="62" spans="2:13" ht="11.25">
      <c r="B62" s="18"/>
      <c r="M62" s="18"/>
    </row>
    <row r="63" spans="2:13" ht="11.25">
      <c r="B63" s="18"/>
      <c r="M63" s="18"/>
    </row>
    <row r="64" spans="2:13" ht="11.25">
      <c r="B64" s="18"/>
      <c r="M64" s="18"/>
    </row>
    <row r="65" spans="2:13" s="1" customFormat="1" ht="12.75">
      <c r="B65" s="34"/>
      <c r="D65" s="43" t="s">
        <v>57</v>
      </c>
      <c r="E65" s="44"/>
      <c r="F65" s="44"/>
      <c r="G65" s="43" t="s">
        <v>58</v>
      </c>
      <c r="H65" s="44"/>
      <c r="I65" s="44"/>
      <c r="J65" s="44"/>
      <c r="K65" s="44"/>
      <c r="L65" s="44"/>
      <c r="M65" s="34"/>
    </row>
    <row r="66" spans="2:13" ht="11.25">
      <c r="B66" s="18"/>
      <c r="M66" s="18"/>
    </row>
    <row r="67" spans="2:13" ht="11.25">
      <c r="B67" s="18"/>
      <c r="M67" s="18"/>
    </row>
    <row r="68" spans="2:13" ht="11.25">
      <c r="B68" s="18"/>
      <c r="M68" s="18"/>
    </row>
    <row r="69" spans="2:13" ht="11.25">
      <c r="B69" s="18"/>
      <c r="M69" s="18"/>
    </row>
    <row r="70" spans="2:13" ht="11.25">
      <c r="B70" s="18"/>
      <c r="M70" s="18"/>
    </row>
    <row r="71" spans="2:13" ht="11.25">
      <c r="B71" s="18"/>
      <c r="M71" s="18"/>
    </row>
    <row r="72" spans="2:13" ht="11.25">
      <c r="B72" s="18"/>
      <c r="M72" s="18"/>
    </row>
    <row r="73" spans="2:13" ht="11.25">
      <c r="B73" s="18"/>
      <c r="M73" s="18"/>
    </row>
    <row r="74" spans="2:13" ht="11.25">
      <c r="B74" s="18"/>
      <c r="M74" s="18"/>
    </row>
    <row r="75" spans="2:13" ht="11.25">
      <c r="B75" s="18"/>
      <c r="M75" s="18"/>
    </row>
    <row r="76" spans="2:13" s="1" customFormat="1" ht="12.75">
      <c r="B76" s="34"/>
      <c r="D76" s="45" t="s">
        <v>55</v>
      </c>
      <c r="E76" s="36"/>
      <c r="F76" s="114" t="s">
        <v>56</v>
      </c>
      <c r="G76" s="45" t="s">
        <v>55</v>
      </c>
      <c r="H76" s="36"/>
      <c r="I76" s="36"/>
      <c r="J76" s="115" t="s">
        <v>56</v>
      </c>
      <c r="K76" s="36"/>
      <c r="L76" s="36"/>
      <c r="M76" s="34"/>
    </row>
    <row r="77" spans="2:13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34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34"/>
    </row>
    <row r="82" spans="2:47" s="1" customFormat="1" ht="24.95" customHeight="1">
      <c r="B82" s="34"/>
      <c r="C82" s="19" t="s">
        <v>111</v>
      </c>
      <c r="M82" s="34"/>
    </row>
    <row r="83" spans="2:47" s="1" customFormat="1" ht="6.95" customHeight="1">
      <c r="B83" s="34"/>
      <c r="M83" s="34"/>
    </row>
    <row r="84" spans="2:47" s="1" customFormat="1" ht="12" customHeight="1">
      <c r="B84" s="34"/>
      <c r="C84" s="25" t="s">
        <v>17</v>
      </c>
      <c r="M84" s="34"/>
    </row>
    <row r="85" spans="2:47" s="1" customFormat="1" ht="16.5" customHeight="1">
      <c r="B85" s="34"/>
      <c r="E85" s="246" t="str">
        <f>E7</f>
        <v>Přestavba budovy internátu na odborné učebny ISŠT Mělník</v>
      </c>
      <c r="F85" s="247"/>
      <c r="G85" s="247"/>
      <c r="H85" s="247"/>
      <c r="M85" s="34"/>
    </row>
    <row r="86" spans="2:47" s="1" customFormat="1" ht="12" customHeight="1">
      <c r="B86" s="34"/>
      <c r="C86" s="25" t="s">
        <v>108</v>
      </c>
      <c r="M86" s="34"/>
    </row>
    <row r="87" spans="2:47" s="1" customFormat="1" ht="16.5" customHeight="1">
      <c r="B87" s="34"/>
      <c r="E87" s="201" t="str">
        <f>E9</f>
        <v>01 - Bourací práce</v>
      </c>
      <c r="F87" s="248"/>
      <c r="G87" s="248"/>
      <c r="H87" s="248"/>
      <c r="M87" s="34"/>
    </row>
    <row r="88" spans="2:47" s="1" customFormat="1" ht="6.95" customHeight="1">
      <c r="B88" s="34"/>
      <c r="M88" s="34"/>
    </row>
    <row r="89" spans="2:47" s="1" customFormat="1" ht="12" customHeight="1">
      <c r="B89" s="34"/>
      <c r="C89" s="25" t="s">
        <v>21</v>
      </c>
      <c r="F89" s="23" t="str">
        <f>F12</f>
        <v>Mělník</v>
      </c>
      <c r="I89" s="25" t="s">
        <v>23</v>
      </c>
      <c r="J89" s="54" t="str">
        <f>IF(J12="","",J12)</f>
        <v>3. 6. 2024</v>
      </c>
      <c r="M89" s="34"/>
    </row>
    <row r="90" spans="2:47" s="1" customFormat="1" ht="6.95" customHeight="1">
      <c r="B90" s="34"/>
      <c r="M90" s="34"/>
    </row>
    <row r="91" spans="2:47" s="1" customFormat="1" ht="15.2" customHeight="1">
      <c r="B91" s="34"/>
      <c r="C91" s="25" t="s">
        <v>25</v>
      </c>
      <c r="F91" s="23" t="str">
        <f>E15</f>
        <v>ISŠT Mělník</v>
      </c>
      <c r="I91" s="25" t="s">
        <v>31</v>
      </c>
      <c r="J91" s="28" t="str">
        <f>E21</f>
        <v>ARCHMA s.r.o.</v>
      </c>
      <c r="M91" s="34"/>
    </row>
    <row r="92" spans="2:47" s="1" customFormat="1" ht="15.2" customHeight="1">
      <c r="B92" s="34"/>
      <c r="C92" s="25" t="s">
        <v>29</v>
      </c>
      <c r="F92" s="23" t="str">
        <f>IF(E18="","",E18)</f>
        <v>Vyplň údaj</v>
      </c>
      <c r="I92" s="25" t="s">
        <v>33</v>
      </c>
      <c r="J92" s="28" t="str">
        <f>E24</f>
        <v>Marek</v>
      </c>
      <c r="M92" s="34"/>
    </row>
    <row r="93" spans="2:47" s="1" customFormat="1" ht="10.35" customHeight="1">
      <c r="B93" s="34"/>
      <c r="M93" s="34"/>
    </row>
    <row r="94" spans="2:47" s="1" customFormat="1" ht="29.25" customHeight="1">
      <c r="B94" s="34"/>
      <c r="C94" s="116" t="s">
        <v>112</v>
      </c>
      <c r="D94" s="102"/>
      <c r="E94" s="102"/>
      <c r="F94" s="102"/>
      <c r="G94" s="102"/>
      <c r="H94" s="102"/>
      <c r="I94" s="117" t="s">
        <v>113</v>
      </c>
      <c r="J94" s="117" t="s">
        <v>114</v>
      </c>
      <c r="K94" s="117" t="s">
        <v>115</v>
      </c>
      <c r="L94" s="102"/>
      <c r="M94" s="34"/>
    </row>
    <row r="95" spans="2:47" s="1" customFormat="1" ht="10.35" customHeight="1">
      <c r="B95" s="34"/>
      <c r="M95" s="34"/>
    </row>
    <row r="96" spans="2:47" s="1" customFormat="1" ht="22.9" customHeight="1">
      <c r="B96" s="34"/>
      <c r="C96" s="118" t="s">
        <v>116</v>
      </c>
      <c r="I96" s="68">
        <f t="shared" ref="I96:J98" si="0">Q147</f>
        <v>0</v>
      </c>
      <c r="J96" s="68">
        <f t="shared" si="0"/>
        <v>0</v>
      </c>
      <c r="K96" s="68">
        <f>K147</f>
        <v>0</v>
      </c>
      <c r="M96" s="34"/>
      <c r="AU96" s="15" t="s">
        <v>117</v>
      </c>
    </row>
    <row r="97" spans="2:13" s="8" customFormat="1" ht="24.95" customHeight="1">
      <c r="B97" s="119"/>
      <c r="D97" s="120" t="s">
        <v>118</v>
      </c>
      <c r="E97" s="121"/>
      <c r="F97" s="121"/>
      <c r="G97" s="121"/>
      <c r="H97" s="121"/>
      <c r="I97" s="122">
        <f t="shared" si="0"/>
        <v>0</v>
      </c>
      <c r="J97" s="122">
        <f t="shared" si="0"/>
        <v>0</v>
      </c>
      <c r="K97" s="122">
        <f>K148</f>
        <v>0</v>
      </c>
      <c r="M97" s="119"/>
    </row>
    <row r="98" spans="2:13" s="9" customFormat="1" ht="19.899999999999999" customHeight="1">
      <c r="B98" s="123"/>
      <c r="D98" s="124" t="s">
        <v>119</v>
      </c>
      <c r="E98" s="125"/>
      <c r="F98" s="125"/>
      <c r="G98" s="125"/>
      <c r="H98" s="125"/>
      <c r="I98" s="126">
        <f t="shared" si="0"/>
        <v>0</v>
      </c>
      <c r="J98" s="126">
        <f t="shared" si="0"/>
        <v>0</v>
      </c>
      <c r="K98" s="126">
        <f>K149</f>
        <v>0</v>
      </c>
      <c r="M98" s="123"/>
    </row>
    <row r="99" spans="2:13" s="9" customFormat="1" ht="19.899999999999999" customHeight="1">
      <c r="B99" s="123"/>
      <c r="D99" s="124" t="s">
        <v>120</v>
      </c>
      <c r="E99" s="125"/>
      <c r="F99" s="125"/>
      <c r="G99" s="125"/>
      <c r="H99" s="125"/>
      <c r="I99" s="126">
        <f>Q152</f>
        <v>0</v>
      </c>
      <c r="J99" s="126">
        <f>R152</f>
        <v>0</v>
      </c>
      <c r="K99" s="126">
        <f>K152</f>
        <v>0</v>
      </c>
      <c r="M99" s="123"/>
    </row>
    <row r="100" spans="2:13" s="9" customFormat="1" ht="19.899999999999999" customHeight="1">
      <c r="B100" s="123"/>
      <c r="D100" s="124" t="s">
        <v>121</v>
      </c>
      <c r="E100" s="125"/>
      <c r="F100" s="125"/>
      <c r="G100" s="125"/>
      <c r="H100" s="125"/>
      <c r="I100" s="126">
        <f>Q154</f>
        <v>0</v>
      </c>
      <c r="J100" s="126">
        <f>R154</f>
        <v>0</v>
      </c>
      <c r="K100" s="126">
        <f>K154</f>
        <v>0</v>
      </c>
      <c r="M100" s="123"/>
    </row>
    <row r="101" spans="2:13" s="9" customFormat="1" ht="19.899999999999999" customHeight="1">
      <c r="B101" s="123"/>
      <c r="D101" s="124" t="s">
        <v>122</v>
      </c>
      <c r="E101" s="125"/>
      <c r="F101" s="125"/>
      <c r="G101" s="125"/>
      <c r="H101" s="125"/>
      <c r="I101" s="126">
        <f>Q213</f>
        <v>0</v>
      </c>
      <c r="J101" s="126">
        <f>R213</f>
        <v>0</v>
      </c>
      <c r="K101" s="126">
        <f>K213</f>
        <v>0</v>
      </c>
      <c r="M101" s="123"/>
    </row>
    <row r="102" spans="2:13" s="9" customFormat="1" ht="19.899999999999999" customHeight="1">
      <c r="B102" s="123"/>
      <c r="D102" s="124" t="s">
        <v>123</v>
      </c>
      <c r="E102" s="125"/>
      <c r="F102" s="125"/>
      <c r="G102" s="125"/>
      <c r="H102" s="125"/>
      <c r="I102" s="126">
        <f>Q225</f>
        <v>0</v>
      </c>
      <c r="J102" s="126">
        <f>R225</f>
        <v>0</v>
      </c>
      <c r="K102" s="126">
        <f>K225</f>
        <v>0</v>
      </c>
      <c r="M102" s="123"/>
    </row>
    <row r="103" spans="2:13" s="8" customFormat="1" ht="24.95" customHeight="1">
      <c r="B103" s="119"/>
      <c r="D103" s="120" t="s">
        <v>124</v>
      </c>
      <c r="E103" s="121"/>
      <c r="F103" s="121"/>
      <c r="G103" s="121"/>
      <c r="H103" s="121"/>
      <c r="I103" s="122">
        <f>Q227</f>
        <v>0</v>
      </c>
      <c r="J103" s="122">
        <f>R227</f>
        <v>0</v>
      </c>
      <c r="K103" s="122">
        <f>K227</f>
        <v>0</v>
      </c>
      <c r="M103" s="119"/>
    </row>
    <row r="104" spans="2:13" s="9" customFormat="1" ht="19.899999999999999" customHeight="1">
      <c r="B104" s="123"/>
      <c r="D104" s="124" t="s">
        <v>125</v>
      </c>
      <c r="E104" s="125"/>
      <c r="F104" s="125"/>
      <c r="G104" s="125"/>
      <c r="H104" s="125"/>
      <c r="I104" s="126">
        <f>Q228</f>
        <v>0</v>
      </c>
      <c r="J104" s="126">
        <f>R228</f>
        <v>0</v>
      </c>
      <c r="K104" s="126">
        <f>K228</f>
        <v>0</v>
      </c>
      <c r="M104" s="123"/>
    </row>
    <row r="105" spans="2:13" s="9" customFormat="1" ht="19.899999999999999" customHeight="1">
      <c r="B105" s="123"/>
      <c r="D105" s="124" t="s">
        <v>126</v>
      </c>
      <c r="E105" s="125"/>
      <c r="F105" s="125"/>
      <c r="G105" s="125"/>
      <c r="H105" s="125"/>
      <c r="I105" s="126">
        <f>Q230</f>
        <v>0</v>
      </c>
      <c r="J105" s="126">
        <f>R230</f>
        <v>0</v>
      </c>
      <c r="K105" s="126">
        <f>K230</f>
        <v>0</v>
      </c>
      <c r="M105" s="123"/>
    </row>
    <row r="106" spans="2:13" s="9" customFormat="1" ht="19.899999999999999" customHeight="1">
      <c r="B106" s="123"/>
      <c r="D106" s="124" t="s">
        <v>127</v>
      </c>
      <c r="E106" s="125"/>
      <c r="F106" s="125"/>
      <c r="G106" s="125"/>
      <c r="H106" s="125"/>
      <c r="I106" s="126">
        <f>Q236</f>
        <v>0</v>
      </c>
      <c r="J106" s="126">
        <f>R236</f>
        <v>0</v>
      </c>
      <c r="K106" s="126">
        <f>K236</f>
        <v>0</v>
      </c>
      <c r="M106" s="123"/>
    </row>
    <row r="107" spans="2:13" s="9" customFormat="1" ht="19.899999999999999" customHeight="1">
      <c r="B107" s="123"/>
      <c r="D107" s="124" t="s">
        <v>128</v>
      </c>
      <c r="E107" s="125"/>
      <c r="F107" s="125"/>
      <c r="G107" s="125"/>
      <c r="H107" s="125"/>
      <c r="I107" s="126">
        <f>Q244</f>
        <v>0</v>
      </c>
      <c r="J107" s="126">
        <f>R244</f>
        <v>0</v>
      </c>
      <c r="K107" s="126">
        <f>K244</f>
        <v>0</v>
      </c>
      <c r="M107" s="123"/>
    </row>
    <row r="108" spans="2:13" s="9" customFormat="1" ht="19.899999999999999" customHeight="1">
      <c r="B108" s="123"/>
      <c r="D108" s="124" t="s">
        <v>129</v>
      </c>
      <c r="E108" s="125"/>
      <c r="F108" s="125"/>
      <c r="G108" s="125"/>
      <c r="H108" s="125"/>
      <c r="I108" s="126">
        <f>Q266</f>
        <v>0</v>
      </c>
      <c r="J108" s="126">
        <f>R266</f>
        <v>0</v>
      </c>
      <c r="K108" s="126">
        <f>K266</f>
        <v>0</v>
      </c>
      <c r="M108" s="123"/>
    </row>
    <row r="109" spans="2:13" s="9" customFormat="1" ht="19.899999999999999" customHeight="1">
      <c r="B109" s="123"/>
      <c r="D109" s="124" t="s">
        <v>130</v>
      </c>
      <c r="E109" s="125"/>
      <c r="F109" s="125"/>
      <c r="G109" s="125"/>
      <c r="H109" s="125"/>
      <c r="I109" s="126">
        <f>Q273</f>
        <v>0</v>
      </c>
      <c r="J109" s="126">
        <f>R273</f>
        <v>0</v>
      </c>
      <c r="K109" s="126">
        <f>K273</f>
        <v>0</v>
      </c>
      <c r="M109" s="123"/>
    </row>
    <row r="110" spans="2:13" s="9" customFormat="1" ht="19.899999999999999" customHeight="1">
      <c r="B110" s="123"/>
      <c r="D110" s="124" t="s">
        <v>131</v>
      </c>
      <c r="E110" s="125"/>
      <c r="F110" s="125"/>
      <c r="G110" s="125"/>
      <c r="H110" s="125"/>
      <c r="I110" s="126">
        <f>Q275</f>
        <v>0</v>
      </c>
      <c r="J110" s="126">
        <f>R275</f>
        <v>0</v>
      </c>
      <c r="K110" s="126">
        <f>K275</f>
        <v>0</v>
      </c>
      <c r="M110" s="123"/>
    </row>
    <row r="111" spans="2:13" s="9" customFormat="1" ht="19.899999999999999" customHeight="1">
      <c r="B111" s="123"/>
      <c r="D111" s="124" t="s">
        <v>132</v>
      </c>
      <c r="E111" s="125"/>
      <c r="F111" s="125"/>
      <c r="G111" s="125"/>
      <c r="H111" s="125"/>
      <c r="I111" s="126">
        <f>Q281</f>
        <v>0</v>
      </c>
      <c r="J111" s="126">
        <f>R281</f>
        <v>0</v>
      </c>
      <c r="K111" s="126">
        <f>K281</f>
        <v>0</v>
      </c>
      <c r="M111" s="123"/>
    </row>
    <row r="112" spans="2:13" s="9" customFormat="1" ht="19.899999999999999" customHeight="1">
      <c r="B112" s="123"/>
      <c r="D112" s="124" t="s">
        <v>133</v>
      </c>
      <c r="E112" s="125"/>
      <c r="F112" s="125"/>
      <c r="G112" s="125"/>
      <c r="H112" s="125"/>
      <c r="I112" s="126">
        <f>Q284</f>
        <v>0</v>
      </c>
      <c r="J112" s="126">
        <f>R284</f>
        <v>0</v>
      </c>
      <c r="K112" s="126">
        <f>K284</f>
        <v>0</v>
      </c>
      <c r="M112" s="123"/>
    </row>
    <row r="113" spans="2:65" s="9" customFormat="1" ht="19.899999999999999" customHeight="1">
      <c r="B113" s="123"/>
      <c r="D113" s="124" t="s">
        <v>134</v>
      </c>
      <c r="E113" s="125"/>
      <c r="F113" s="125"/>
      <c r="G113" s="125"/>
      <c r="H113" s="125"/>
      <c r="I113" s="126">
        <f>Q291</f>
        <v>0</v>
      </c>
      <c r="J113" s="126">
        <f>R291</f>
        <v>0</v>
      </c>
      <c r="K113" s="126">
        <f>K291</f>
        <v>0</v>
      </c>
      <c r="M113" s="123"/>
    </row>
    <row r="114" spans="2:65" s="8" customFormat="1" ht="24.95" customHeight="1">
      <c r="B114" s="119"/>
      <c r="D114" s="120" t="s">
        <v>135</v>
      </c>
      <c r="E114" s="121"/>
      <c r="F114" s="121"/>
      <c r="G114" s="121"/>
      <c r="H114" s="121"/>
      <c r="I114" s="122">
        <f>Q293</f>
        <v>0</v>
      </c>
      <c r="J114" s="122">
        <f>R293</f>
        <v>0</v>
      </c>
      <c r="K114" s="122">
        <f>K293</f>
        <v>0</v>
      </c>
      <c r="M114" s="119"/>
    </row>
    <row r="115" spans="2:65" s="9" customFormat="1" ht="19.899999999999999" customHeight="1">
      <c r="B115" s="123"/>
      <c r="D115" s="124" t="s">
        <v>136</v>
      </c>
      <c r="E115" s="125"/>
      <c r="F115" s="125"/>
      <c r="G115" s="125"/>
      <c r="H115" s="125"/>
      <c r="I115" s="126">
        <f>Q294</f>
        <v>0</v>
      </c>
      <c r="J115" s="126">
        <f>R294</f>
        <v>0</v>
      </c>
      <c r="K115" s="126">
        <f>K294</f>
        <v>0</v>
      </c>
      <c r="M115" s="123"/>
    </row>
    <row r="116" spans="2:65" s="9" customFormat="1" ht="19.899999999999999" customHeight="1">
      <c r="B116" s="123"/>
      <c r="D116" s="124" t="s">
        <v>137</v>
      </c>
      <c r="E116" s="125"/>
      <c r="F116" s="125"/>
      <c r="G116" s="125"/>
      <c r="H116" s="125"/>
      <c r="I116" s="126">
        <f>Q297</f>
        <v>0</v>
      </c>
      <c r="J116" s="126">
        <f>R297</f>
        <v>0</v>
      </c>
      <c r="K116" s="126">
        <f>K297</f>
        <v>0</v>
      </c>
      <c r="M116" s="123"/>
    </row>
    <row r="117" spans="2:65" s="9" customFormat="1" ht="19.899999999999999" customHeight="1">
      <c r="B117" s="123"/>
      <c r="D117" s="124" t="s">
        <v>138</v>
      </c>
      <c r="E117" s="125"/>
      <c r="F117" s="125"/>
      <c r="G117" s="125"/>
      <c r="H117" s="125"/>
      <c r="I117" s="126">
        <f>Q300</f>
        <v>0</v>
      </c>
      <c r="J117" s="126">
        <f>R300</f>
        <v>0</v>
      </c>
      <c r="K117" s="126">
        <f>K300</f>
        <v>0</v>
      </c>
      <c r="M117" s="123"/>
    </row>
    <row r="118" spans="2:65" s="1" customFormat="1" ht="21.75" customHeight="1">
      <c r="B118" s="34"/>
      <c r="M118" s="34"/>
    </row>
    <row r="119" spans="2:65" s="1" customFormat="1" ht="6.95" customHeight="1">
      <c r="B119" s="34"/>
      <c r="M119" s="34"/>
    </row>
    <row r="120" spans="2:65" s="1" customFormat="1" ht="29.25" customHeight="1">
      <c r="B120" s="34"/>
      <c r="C120" s="118" t="s">
        <v>139</v>
      </c>
      <c r="K120" s="127">
        <f>ROUND(K121 + K122 + K123 + K124 + K125 + K126,2)</f>
        <v>0</v>
      </c>
      <c r="M120" s="34"/>
      <c r="O120" s="128" t="s">
        <v>44</v>
      </c>
    </row>
    <row r="121" spans="2:65" s="1" customFormat="1" ht="18" customHeight="1">
      <c r="B121" s="34"/>
      <c r="D121" s="221" t="s">
        <v>140</v>
      </c>
      <c r="E121" s="218"/>
      <c r="F121" s="218"/>
      <c r="K121" s="93">
        <v>0</v>
      </c>
      <c r="M121" s="129"/>
      <c r="N121" s="130"/>
      <c r="O121" s="131" t="s">
        <v>45</v>
      </c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2" t="s">
        <v>141</v>
      </c>
      <c r="AZ121" s="130"/>
      <c r="BA121" s="130"/>
      <c r="BB121" s="130"/>
      <c r="BC121" s="130"/>
      <c r="BD121" s="130"/>
      <c r="BE121" s="133">
        <f t="shared" ref="BE121:BE126" si="1">IF(O121="základní",K121,0)</f>
        <v>0</v>
      </c>
      <c r="BF121" s="133">
        <f t="shared" ref="BF121:BF126" si="2">IF(O121="snížená",K121,0)</f>
        <v>0</v>
      </c>
      <c r="BG121" s="133">
        <f t="shared" ref="BG121:BG126" si="3">IF(O121="zákl. přenesená",K121,0)</f>
        <v>0</v>
      </c>
      <c r="BH121" s="133">
        <f t="shared" ref="BH121:BH126" si="4">IF(O121="sníž. přenesená",K121,0)</f>
        <v>0</v>
      </c>
      <c r="BI121" s="133">
        <f t="shared" ref="BI121:BI126" si="5">IF(O121="nulová",K121,0)</f>
        <v>0</v>
      </c>
      <c r="BJ121" s="132" t="s">
        <v>89</v>
      </c>
      <c r="BK121" s="130"/>
      <c r="BL121" s="130"/>
      <c r="BM121" s="130"/>
    </row>
    <row r="122" spans="2:65" s="1" customFormat="1" ht="18" customHeight="1">
      <c r="B122" s="34"/>
      <c r="D122" s="221" t="s">
        <v>142</v>
      </c>
      <c r="E122" s="218"/>
      <c r="F122" s="218"/>
      <c r="K122" s="93">
        <v>0</v>
      </c>
      <c r="M122" s="129"/>
      <c r="N122" s="130"/>
      <c r="O122" s="131" t="s">
        <v>45</v>
      </c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2" t="s">
        <v>141</v>
      </c>
      <c r="AZ122" s="130"/>
      <c r="BA122" s="130"/>
      <c r="BB122" s="130"/>
      <c r="BC122" s="130"/>
      <c r="BD122" s="130"/>
      <c r="BE122" s="133">
        <f t="shared" si="1"/>
        <v>0</v>
      </c>
      <c r="BF122" s="133">
        <f t="shared" si="2"/>
        <v>0</v>
      </c>
      <c r="BG122" s="133">
        <f t="shared" si="3"/>
        <v>0</v>
      </c>
      <c r="BH122" s="133">
        <f t="shared" si="4"/>
        <v>0</v>
      </c>
      <c r="BI122" s="133">
        <f t="shared" si="5"/>
        <v>0</v>
      </c>
      <c r="BJ122" s="132" t="s">
        <v>89</v>
      </c>
      <c r="BK122" s="130"/>
      <c r="BL122" s="130"/>
      <c r="BM122" s="130"/>
    </row>
    <row r="123" spans="2:65" s="1" customFormat="1" ht="18" customHeight="1">
      <c r="B123" s="34"/>
      <c r="D123" s="221" t="s">
        <v>143</v>
      </c>
      <c r="E123" s="218"/>
      <c r="F123" s="218"/>
      <c r="K123" s="93">
        <v>0</v>
      </c>
      <c r="M123" s="129"/>
      <c r="N123" s="130"/>
      <c r="O123" s="131" t="s">
        <v>45</v>
      </c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2" t="s">
        <v>141</v>
      </c>
      <c r="AZ123" s="130"/>
      <c r="BA123" s="130"/>
      <c r="BB123" s="130"/>
      <c r="BC123" s="130"/>
      <c r="BD123" s="130"/>
      <c r="BE123" s="133">
        <f t="shared" si="1"/>
        <v>0</v>
      </c>
      <c r="BF123" s="133">
        <f t="shared" si="2"/>
        <v>0</v>
      </c>
      <c r="BG123" s="133">
        <f t="shared" si="3"/>
        <v>0</v>
      </c>
      <c r="BH123" s="133">
        <f t="shared" si="4"/>
        <v>0</v>
      </c>
      <c r="BI123" s="133">
        <f t="shared" si="5"/>
        <v>0</v>
      </c>
      <c r="BJ123" s="132" t="s">
        <v>89</v>
      </c>
      <c r="BK123" s="130"/>
      <c r="BL123" s="130"/>
      <c r="BM123" s="130"/>
    </row>
    <row r="124" spans="2:65" s="1" customFormat="1" ht="18" customHeight="1">
      <c r="B124" s="34"/>
      <c r="D124" s="221" t="s">
        <v>144</v>
      </c>
      <c r="E124" s="218"/>
      <c r="F124" s="218"/>
      <c r="K124" s="93">
        <v>0</v>
      </c>
      <c r="M124" s="129"/>
      <c r="N124" s="130"/>
      <c r="O124" s="131" t="s">
        <v>45</v>
      </c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2" t="s">
        <v>141</v>
      </c>
      <c r="AZ124" s="130"/>
      <c r="BA124" s="130"/>
      <c r="BB124" s="130"/>
      <c r="BC124" s="130"/>
      <c r="BD124" s="130"/>
      <c r="BE124" s="133">
        <f t="shared" si="1"/>
        <v>0</v>
      </c>
      <c r="BF124" s="133">
        <f t="shared" si="2"/>
        <v>0</v>
      </c>
      <c r="BG124" s="133">
        <f t="shared" si="3"/>
        <v>0</v>
      </c>
      <c r="BH124" s="133">
        <f t="shared" si="4"/>
        <v>0</v>
      </c>
      <c r="BI124" s="133">
        <f t="shared" si="5"/>
        <v>0</v>
      </c>
      <c r="BJ124" s="132" t="s">
        <v>89</v>
      </c>
      <c r="BK124" s="130"/>
      <c r="BL124" s="130"/>
      <c r="BM124" s="130"/>
    </row>
    <row r="125" spans="2:65" s="1" customFormat="1" ht="18" customHeight="1">
      <c r="B125" s="34"/>
      <c r="D125" s="221" t="s">
        <v>145</v>
      </c>
      <c r="E125" s="218"/>
      <c r="F125" s="218"/>
      <c r="K125" s="93">
        <v>0</v>
      </c>
      <c r="M125" s="129"/>
      <c r="N125" s="130"/>
      <c r="O125" s="131" t="s">
        <v>45</v>
      </c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2" t="s">
        <v>141</v>
      </c>
      <c r="AZ125" s="130"/>
      <c r="BA125" s="130"/>
      <c r="BB125" s="130"/>
      <c r="BC125" s="130"/>
      <c r="BD125" s="130"/>
      <c r="BE125" s="133">
        <f t="shared" si="1"/>
        <v>0</v>
      </c>
      <c r="BF125" s="133">
        <f t="shared" si="2"/>
        <v>0</v>
      </c>
      <c r="BG125" s="133">
        <f t="shared" si="3"/>
        <v>0</v>
      </c>
      <c r="BH125" s="133">
        <f t="shared" si="4"/>
        <v>0</v>
      </c>
      <c r="BI125" s="133">
        <f t="shared" si="5"/>
        <v>0</v>
      </c>
      <c r="BJ125" s="132" t="s">
        <v>89</v>
      </c>
      <c r="BK125" s="130"/>
      <c r="BL125" s="130"/>
      <c r="BM125" s="130"/>
    </row>
    <row r="126" spans="2:65" s="1" customFormat="1" ht="18" customHeight="1">
      <c r="B126" s="34"/>
      <c r="D126" s="92" t="s">
        <v>146</v>
      </c>
      <c r="K126" s="93">
        <f>ROUND(K30*T126,2)</f>
        <v>0</v>
      </c>
      <c r="M126" s="129"/>
      <c r="N126" s="130"/>
      <c r="O126" s="131" t="s">
        <v>45</v>
      </c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2" t="s">
        <v>147</v>
      </c>
      <c r="AZ126" s="130"/>
      <c r="BA126" s="130"/>
      <c r="BB126" s="130"/>
      <c r="BC126" s="130"/>
      <c r="BD126" s="130"/>
      <c r="BE126" s="133">
        <f t="shared" si="1"/>
        <v>0</v>
      </c>
      <c r="BF126" s="133">
        <f t="shared" si="2"/>
        <v>0</v>
      </c>
      <c r="BG126" s="133">
        <f t="shared" si="3"/>
        <v>0</v>
      </c>
      <c r="BH126" s="133">
        <f t="shared" si="4"/>
        <v>0</v>
      </c>
      <c r="BI126" s="133">
        <f t="shared" si="5"/>
        <v>0</v>
      </c>
      <c r="BJ126" s="132" t="s">
        <v>89</v>
      </c>
      <c r="BK126" s="130"/>
      <c r="BL126" s="130"/>
      <c r="BM126" s="130"/>
    </row>
    <row r="127" spans="2:65" s="1" customFormat="1" ht="11.25">
      <c r="B127" s="34"/>
      <c r="M127" s="34"/>
    </row>
    <row r="128" spans="2:65" s="1" customFormat="1" ht="29.25" customHeight="1">
      <c r="B128" s="34"/>
      <c r="C128" s="101" t="s">
        <v>106</v>
      </c>
      <c r="D128" s="102"/>
      <c r="E128" s="102"/>
      <c r="F128" s="102"/>
      <c r="G128" s="102"/>
      <c r="H128" s="102"/>
      <c r="I128" s="102"/>
      <c r="J128" s="102"/>
      <c r="K128" s="103">
        <f>ROUND(K96+K120,2)</f>
        <v>0</v>
      </c>
      <c r="L128" s="102"/>
      <c r="M128" s="34"/>
    </row>
    <row r="129" spans="2:13" s="1" customFormat="1" ht="6.9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34"/>
    </row>
    <row r="133" spans="2:13" s="1" customFormat="1" ht="6.95" customHeight="1"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34"/>
    </row>
    <row r="134" spans="2:13" s="1" customFormat="1" ht="24.95" customHeight="1">
      <c r="B134" s="34"/>
      <c r="C134" s="19" t="s">
        <v>148</v>
      </c>
      <c r="M134" s="34"/>
    </row>
    <row r="135" spans="2:13" s="1" customFormat="1" ht="6.95" customHeight="1">
      <c r="B135" s="34"/>
      <c r="M135" s="34"/>
    </row>
    <row r="136" spans="2:13" s="1" customFormat="1" ht="12" customHeight="1">
      <c r="B136" s="34"/>
      <c r="C136" s="25" t="s">
        <v>17</v>
      </c>
      <c r="M136" s="34"/>
    </row>
    <row r="137" spans="2:13" s="1" customFormat="1" ht="16.5" customHeight="1">
      <c r="B137" s="34"/>
      <c r="E137" s="246" t="str">
        <f>E7</f>
        <v>Přestavba budovy internátu na odborné učebny ISŠT Mělník</v>
      </c>
      <c r="F137" s="247"/>
      <c r="G137" s="247"/>
      <c r="H137" s="247"/>
      <c r="M137" s="34"/>
    </row>
    <row r="138" spans="2:13" s="1" customFormat="1" ht="12" customHeight="1">
      <c r="B138" s="34"/>
      <c r="C138" s="25" t="s">
        <v>108</v>
      </c>
      <c r="M138" s="34"/>
    </row>
    <row r="139" spans="2:13" s="1" customFormat="1" ht="16.5" customHeight="1">
      <c r="B139" s="34"/>
      <c r="E139" s="201" t="str">
        <f>E9</f>
        <v>01 - Bourací práce</v>
      </c>
      <c r="F139" s="248"/>
      <c r="G139" s="248"/>
      <c r="H139" s="248"/>
      <c r="M139" s="34"/>
    </row>
    <row r="140" spans="2:13" s="1" customFormat="1" ht="6.95" customHeight="1">
      <c r="B140" s="34"/>
      <c r="M140" s="34"/>
    </row>
    <row r="141" spans="2:13" s="1" customFormat="1" ht="12" customHeight="1">
      <c r="B141" s="34"/>
      <c r="C141" s="25" t="s">
        <v>21</v>
      </c>
      <c r="F141" s="23" t="str">
        <f>F12</f>
        <v>Mělník</v>
      </c>
      <c r="I141" s="25" t="s">
        <v>23</v>
      </c>
      <c r="J141" s="54" t="str">
        <f>IF(J12="","",J12)</f>
        <v>3. 6. 2024</v>
      </c>
      <c r="M141" s="34"/>
    </row>
    <row r="142" spans="2:13" s="1" customFormat="1" ht="6.95" customHeight="1">
      <c r="B142" s="34"/>
      <c r="M142" s="34"/>
    </row>
    <row r="143" spans="2:13" s="1" customFormat="1" ht="15.2" customHeight="1">
      <c r="B143" s="34"/>
      <c r="C143" s="25" t="s">
        <v>25</v>
      </c>
      <c r="F143" s="23" t="str">
        <f>E15</f>
        <v>ISŠT Mělník</v>
      </c>
      <c r="I143" s="25" t="s">
        <v>31</v>
      </c>
      <c r="J143" s="28" t="str">
        <f>E21</f>
        <v>ARCHMA s.r.o.</v>
      </c>
      <c r="M143" s="34"/>
    </row>
    <row r="144" spans="2:13" s="1" customFormat="1" ht="15.2" customHeight="1">
      <c r="B144" s="34"/>
      <c r="C144" s="25" t="s">
        <v>29</v>
      </c>
      <c r="F144" s="23" t="str">
        <f>IF(E18="","",E18)</f>
        <v>Vyplň údaj</v>
      </c>
      <c r="I144" s="25" t="s">
        <v>33</v>
      </c>
      <c r="J144" s="28" t="str">
        <f>E24</f>
        <v>Marek</v>
      </c>
      <c r="M144" s="34"/>
    </row>
    <row r="145" spans="2:65" s="1" customFormat="1" ht="10.35" customHeight="1">
      <c r="B145" s="34"/>
      <c r="M145" s="34"/>
    </row>
    <row r="146" spans="2:65" s="10" customFormat="1" ht="29.25" customHeight="1">
      <c r="B146" s="134"/>
      <c r="C146" s="135" t="s">
        <v>149</v>
      </c>
      <c r="D146" s="136" t="s">
        <v>65</v>
      </c>
      <c r="E146" s="136" t="s">
        <v>61</v>
      </c>
      <c r="F146" s="136" t="s">
        <v>62</v>
      </c>
      <c r="G146" s="136" t="s">
        <v>150</v>
      </c>
      <c r="H146" s="136" t="s">
        <v>151</v>
      </c>
      <c r="I146" s="136" t="s">
        <v>152</v>
      </c>
      <c r="J146" s="136" t="s">
        <v>153</v>
      </c>
      <c r="K146" s="137" t="s">
        <v>115</v>
      </c>
      <c r="L146" s="138" t="s">
        <v>154</v>
      </c>
      <c r="M146" s="134"/>
      <c r="N146" s="61" t="s">
        <v>1</v>
      </c>
      <c r="O146" s="62" t="s">
        <v>44</v>
      </c>
      <c r="P146" s="62" t="s">
        <v>155</v>
      </c>
      <c r="Q146" s="62" t="s">
        <v>156</v>
      </c>
      <c r="R146" s="62" t="s">
        <v>157</v>
      </c>
      <c r="S146" s="62" t="s">
        <v>158</v>
      </c>
      <c r="T146" s="62" t="s">
        <v>159</v>
      </c>
      <c r="U146" s="62" t="s">
        <v>160</v>
      </c>
      <c r="V146" s="62" t="s">
        <v>161</v>
      </c>
      <c r="W146" s="62" t="s">
        <v>162</v>
      </c>
      <c r="X146" s="63" t="s">
        <v>163</v>
      </c>
    </row>
    <row r="147" spans="2:65" s="1" customFormat="1" ht="22.9" customHeight="1">
      <c r="B147" s="34"/>
      <c r="C147" s="66" t="s">
        <v>164</v>
      </c>
      <c r="K147" s="139">
        <f>BK147</f>
        <v>0</v>
      </c>
      <c r="M147" s="34"/>
      <c r="N147" s="64"/>
      <c r="O147" s="55"/>
      <c r="P147" s="55"/>
      <c r="Q147" s="140">
        <f>Q148+Q227+Q293</f>
        <v>0</v>
      </c>
      <c r="R147" s="140">
        <f>R148+R227+R293</f>
        <v>0</v>
      </c>
      <c r="S147" s="55"/>
      <c r="T147" s="141">
        <f>T148+T227+T293</f>
        <v>0</v>
      </c>
      <c r="U147" s="55"/>
      <c r="V147" s="141">
        <f>V148+V227+V293</f>
        <v>0.24896000000000001</v>
      </c>
      <c r="W147" s="55"/>
      <c r="X147" s="142">
        <f>X148+X227+X293</f>
        <v>701.69062000000019</v>
      </c>
      <c r="AT147" s="15" t="s">
        <v>81</v>
      </c>
      <c r="AU147" s="15" t="s">
        <v>117</v>
      </c>
      <c r="BK147" s="143">
        <f>BK148+BK227+BK293</f>
        <v>0</v>
      </c>
    </row>
    <row r="148" spans="2:65" s="11" customFormat="1" ht="25.9" customHeight="1">
      <c r="B148" s="144"/>
      <c r="D148" s="145" t="s">
        <v>81</v>
      </c>
      <c r="E148" s="146" t="s">
        <v>165</v>
      </c>
      <c r="F148" s="146" t="s">
        <v>166</v>
      </c>
      <c r="I148" s="147"/>
      <c r="J148" s="147"/>
      <c r="K148" s="148">
        <f>BK148</f>
        <v>0</v>
      </c>
      <c r="M148" s="144"/>
      <c r="N148" s="149"/>
      <c r="Q148" s="150">
        <f>Q149+Q152+Q154+Q213+Q225</f>
        <v>0</v>
      </c>
      <c r="R148" s="150">
        <f>R149+R152+R154+R213+R225</f>
        <v>0</v>
      </c>
      <c r="T148" s="151">
        <f>T149+T152+T154+T213+T225</f>
        <v>0</v>
      </c>
      <c r="V148" s="151">
        <f>V149+V152+V154+V213+V225</f>
        <v>0.24896000000000001</v>
      </c>
      <c r="X148" s="152">
        <f>X149+X152+X154+X213+X225</f>
        <v>666.12428000000023</v>
      </c>
      <c r="AR148" s="145" t="s">
        <v>89</v>
      </c>
      <c r="AT148" s="153" t="s">
        <v>81</v>
      </c>
      <c r="AU148" s="153" t="s">
        <v>82</v>
      </c>
      <c r="AY148" s="145" t="s">
        <v>167</v>
      </c>
      <c r="BK148" s="154">
        <f>BK149+BK152+BK154+BK213+BK225</f>
        <v>0</v>
      </c>
    </row>
    <row r="149" spans="2:65" s="11" customFormat="1" ht="22.9" customHeight="1">
      <c r="B149" s="144"/>
      <c r="D149" s="145" t="s">
        <v>81</v>
      </c>
      <c r="E149" s="155" t="s">
        <v>89</v>
      </c>
      <c r="F149" s="155" t="s">
        <v>168</v>
      </c>
      <c r="I149" s="147"/>
      <c r="J149" s="147"/>
      <c r="K149" s="156">
        <f>BK149</f>
        <v>0</v>
      </c>
      <c r="M149" s="144"/>
      <c r="N149" s="149"/>
      <c r="Q149" s="150">
        <f>SUM(Q150:Q151)</f>
        <v>0</v>
      </c>
      <c r="R149" s="150">
        <f>SUM(R150:R151)</f>
        <v>0</v>
      </c>
      <c r="T149" s="151">
        <f>SUM(T150:T151)</f>
        <v>0</v>
      </c>
      <c r="V149" s="151">
        <f>SUM(V150:V151)</f>
        <v>0</v>
      </c>
      <c r="X149" s="152">
        <f>SUM(X150:X151)</f>
        <v>0.88500000000000001</v>
      </c>
      <c r="AR149" s="145" t="s">
        <v>89</v>
      </c>
      <c r="AT149" s="153" t="s">
        <v>81</v>
      </c>
      <c r="AU149" s="153" t="s">
        <v>89</v>
      </c>
      <c r="AY149" s="145" t="s">
        <v>167</v>
      </c>
      <c r="BK149" s="154">
        <f>SUM(BK150:BK151)</f>
        <v>0</v>
      </c>
    </row>
    <row r="150" spans="2:65" s="1" customFormat="1" ht="24.2" customHeight="1">
      <c r="B150" s="34"/>
      <c r="C150" s="157" t="s">
        <v>89</v>
      </c>
      <c r="D150" s="157" t="s">
        <v>169</v>
      </c>
      <c r="E150" s="158" t="s">
        <v>170</v>
      </c>
      <c r="F150" s="159" t="s">
        <v>171</v>
      </c>
      <c r="G150" s="160" t="s">
        <v>172</v>
      </c>
      <c r="H150" s="161">
        <v>3</v>
      </c>
      <c r="I150" s="162"/>
      <c r="J150" s="162"/>
      <c r="K150" s="163">
        <f>ROUND(P150*H150,2)</f>
        <v>0</v>
      </c>
      <c r="L150" s="164"/>
      <c r="M150" s="34"/>
      <c r="N150" s="165" t="s">
        <v>1</v>
      </c>
      <c r="O150" s="128" t="s">
        <v>45</v>
      </c>
      <c r="P150" s="33">
        <f>I150+J150</f>
        <v>0</v>
      </c>
      <c r="Q150" s="33">
        <f>ROUND(I150*H150,2)</f>
        <v>0</v>
      </c>
      <c r="R150" s="33">
        <f>ROUND(J150*H150,2)</f>
        <v>0</v>
      </c>
      <c r="T150" s="166">
        <f>S150*H150</f>
        <v>0</v>
      </c>
      <c r="U150" s="166">
        <v>0</v>
      </c>
      <c r="V150" s="166">
        <f>U150*H150</f>
        <v>0</v>
      </c>
      <c r="W150" s="166">
        <v>0.255</v>
      </c>
      <c r="X150" s="167">
        <f>W150*H150</f>
        <v>0.76500000000000001</v>
      </c>
      <c r="AR150" s="168" t="s">
        <v>173</v>
      </c>
      <c r="AT150" s="168" t="s">
        <v>169</v>
      </c>
      <c r="AU150" s="168" t="s">
        <v>91</v>
      </c>
      <c r="AY150" s="15" t="s">
        <v>167</v>
      </c>
      <c r="BE150" s="97">
        <f>IF(O150="základní",K150,0)</f>
        <v>0</v>
      </c>
      <c r="BF150" s="97">
        <f>IF(O150="snížená",K150,0)</f>
        <v>0</v>
      </c>
      <c r="BG150" s="97">
        <f>IF(O150="zákl. přenesená",K150,0)</f>
        <v>0</v>
      </c>
      <c r="BH150" s="97">
        <f>IF(O150="sníž. přenesená",K150,0)</f>
        <v>0</v>
      </c>
      <c r="BI150" s="97">
        <f>IF(O150="nulová",K150,0)</f>
        <v>0</v>
      </c>
      <c r="BJ150" s="15" t="s">
        <v>89</v>
      </c>
      <c r="BK150" s="97">
        <f>ROUND(P150*H150,2)</f>
        <v>0</v>
      </c>
      <c r="BL150" s="15" t="s">
        <v>173</v>
      </c>
      <c r="BM150" s="168" t="s">
        <v>174</v>
      </c>
    </row>
    <row r="151" spans="2:65" s="1" customFormat="1" ht="16.5" customHeight="1">
      <c r="B151" s="34"/>
      <c r="C151" s="157" t="s">
        <v>91</v>
      </c>
      <c r="D151" s="157" t="s">
        <v>169</v>
      </c>
      <c r="E151" s="158" t="s">
        <v>175</v>
      </c>
      <c r="F151" s="159" t="s">
        <v>176</v>
      </c>
      <c r="G151" s="160" t="s">
        <v>177</v>
      </c>
      <c r="H151" s="161">
        <v>3</v>
      </c>
      <c r="I151" s="162"/>
      <c r="J151" s="162"/>
      <c r="K151" s="163">
        <f>ROUND(P151*H151,2)</f>
        <v>0</v>
      </c>
      <c r="L151" s="164"/>
      <c r="M151" s="34"/>
      <c r="N151" s="165" t="s">
        <v>1</v>
      </c>
      <c r="O151" s="128" t="s">
        <v>45</v>
      </c>
      <c r="P151" s="33">
        <f>I151+J151</f>
        <v>0</v>
      </c>
      <c r="Q151" s="33">
        <f>ROUND(I151*H151,2)</f>
        <v>0</v>
      </c>
      <c r="R151" s="33">
        <f>ROUND(J151*H151,2)</f>
        <v>0</v>
      </c>
      <c r="T151" s="166">
        <f>S151*H151</f>
        <v>0</v>
      </c>
      <c r="U151" s="166">
        <v>0</v>
      </c>
      <c r="V151" s="166">
        <f>U151*H151</f>
        <v>0</v>
      </c>
      <c r="W151" s="166">
        <v>0.04</v>
      </c>
      <c r="X151" s="167">
        <f>W151*H151</f>
        <v>0.12</v>
      </c>
      <c r="AR151" s="168" t="s">
        <v>173</v>
      </c>
      <c r="AT151" s="168" t="s">
        <v>169</v>
      </c>
      <c r="AU151" s="168" t="s">
        <v>91</v>
      </c>
      <c r="AY151" s="15" t="s">
        <v>167</v>
      </c>
      <c r="BE151" s="97">
        <f>IF(O151="základní",K151,0)</f>
        <v>0</v>
      </c>
      <c r="BF151" s="97">
        <f>IF(O151="snížená",K151,0)</f>
        <v>0</v>
      </c>
      <c r="BG151" s="97">
        <f>IF(O151="zákl. přenesená",K151,0)</f>
        <v>0</v>
      </c>
      <c r="BH151" s="97">
        <f>IF(O151="sníž. přenesená",K151,0)</f>
        <v>0</v>
      </c>
      <c r="BI151" s="97">
        <f>IF(O151="nulová",K151,0)</f>
        <v>0</v>
      </c>
      <c r="BJ151" s="15" t="s">
        <v>89</v>
      </c>
      <c r="BK151" s="97">
        <f>ROUND(P151*H151,2)</f>
        <v>0</v>
      </c>
      <c r="BL151" s="15" t="s">
        <v>173</v>
      </c>
      <c r="BM151" s="168" t="s">
        <v>178</v>
      </c>
    </row>
    <row r="152" spans="2:65" s="11" customFormat="1" ht="22.9" customHeight="1">
      <c r="B152" s="144"/>
      <c r="D152" s="145" t="s">
        <v>81</v>
      </c>
      <c r="E152" s="155" t="s">
        <v>179</v>
      </c>
      <c r="F152" s="155" t="s">
        <v>180</v>
      </c>
      <c r="I152" s="147"/>
      <c r="J152" s="147"/>
      <c r="K152" s="156">
        <f>BK152</f>
        <v>0</v>
      </c>
      <c r="M152" s="144"/>
      <c r="N152" s="149"/>
      <c r="Q152" s="150">
        <f>Q153</f>
        <v>0</v>
      </c>
      <c r="R152" s="150">
        <f>R153</f>
        <v>0</v>
      </c>
      <c r="T152" s="151">
        <f>T153</f>
        <v>0</v>
      </c>
      <c r="V152" s="151">
        <f>V153</f>
        <v>0</v>
      </c>
      <c r="X152" s="152">
        <f>X153</f>
        <v>0.25</v>
      </c>
      <c r="AR152" s="145" t="s">
        <v>89</v>
      </c>
      <c r="AT152" s="153" t="s">
        <v>81</v>
      </c>
      <c r="AU152" s="153" t="s">
        <v>89</v>
      </c>
      <c r="AY152" s="145" t="s">
        <v>167</v>
      </c>
      <c r="BK152" s="154">
        <f>BK153</f>
        <v>0</v>
      </c>
    </row>
    <row r="153" spans="2:65" s="1" customFormat="1" ht="24.2" customHeight="1">
      <c r="B153" s="34"/>
      <c r="C153" s="157" t="s">
        <v>181</v>
      </c>
      <c r="D153" s="157" t="s">
        <v>169</v>
      </c>
      <c r="E153" s="158" t="s">
        <v>182</v>
      </c>
      <c r="F153" s="159" t="s">
        <v>183</v>
      </c>
      <c r="G153" s="160" t="s">
        <v>184</v>
      </c>
      <c r="H153" s="161">
        <v>5</v>
      </c>
      <c r="I153" s="162"/>
      <c r="J153" s="162"/>
      <c r="K153" s="163">
        <f>ROUND(P153*H153,2)</f>
        <v>0</v>
      </c>
      <c r="L153" s="164"/>
      <c r="M153" s="34"/>
      <c r="N153" s="165" t="s">
        <v>1</v>
      </c>
      <c r="O153" s="128" t="s">
        <v>45</v>
      </c>
      <c r="P153" s="33">
        <f>I153+J153</f>
        <v>0</v>
      </c>
      <c r="Q153" s="33">
        <f>ROUND(I153*H153,2)</f>
        <v>0</v>
      </c>
      <c r="R153" s="33">
        <f>ROUND(J153*H153,2)</f>
        <v>0</v>
      </c>
      <c r="T153" s="166">
        <f>S153*H153</f>
        <v>0</v>
      </c>
      <c r="U153" s="166">
        <v>0</v>
      </c>
      <c r="V153" s="166">
        <f>U153*H153</f>
        <v>0</v>
      </c>
      <c r="W153" s="166">
        <v>0.05</v>
      </c>
      <c r="X153" s="167">
        <f>W153*H153</f>
        <v>0.25</v>
      </c>
      <c r="AR153" s="168" t="s">
        <v>173</v>
      </c>
      <c r="AT153" s="168" t="s">
        <v>169</v>
      </c>
      <c r="AU153" s="168" t="s">
        <v>91</v>
      </c>
      <c r="AY153" s="15" t="s">
        <v>167</v>
      </c>
      <c r="BE153" s="97">
        <f>IF(O153="základní",K153,0)</f>
        <v>0</v>
      </c>
      <c r="BF153" s="97">
        <f>IF(O153="snížená",K153,0)</f>
        <v>0</v>
      </c>
      <c r="BG153" s="97">
        <f>IF(O153="zákl. přenesená",K153,0)</f>
        <v>0</v>
      </c>
      <c r="BH153" s="97">
        <f>IF(O153="sníž. přenesená",K153,0)</f>
        <v>0</v>
      </c>
      <c r="BI153" s="97">
        <f>IF(O153="nulová",K153,0)</f>
        <v>0</v>
      </c>
      <c r="BJ153" s="15" t="s">
        <v>89</v>
      </c>
      <c r="BK153" s="97">
        <f>ROUND(P153*H153,2)</f>
        <v>0</v>
      </c>
      <c r="BL153" s="15" t="s">
        <v>173</v>
      </c>
      <c r="BM153" s="168" t="s">
        <v>185</v>
      </c>
    </row>
    <row r="154" spans="2:65" s="11" customFormat="1" ht="22.9" customHeight="1">
      <c r="B154" s="144"/>
      <c r="D154" s="145" t="s">
        <v>81</v>
      </c>
      <c r="E154" s="155" t="s">
        <v>186</v>
      </c>
      <c r="F154" s="155" t="s">
        <v>187</v>
      </c>
      <c r="I154" s="147"/>
      <c r="J154" s="147"/>
      <c r="K154" s="156">
        <f>BK154</f>
        <v>0</v>
      </c>
      <c r="M154" s="144"/>
      <c r="N154" s="149"/>
      <c r="Q154" s="150">
        <f>SUM(Q155:Q212)</f>
        <v>0</v>
      </c>
      <c r="R154" s="150">
        <f>SUM(R155:R212)</f>
        <v>0</v>
      </c>
      <c r="T154" s="151">
        <f>SUM(T155:T212)</f>
        <v>0</v>
      </c>
      <c r="V154" s="151">
        <f>SUM(V155:V212)</f>
        <v>0.24896000000000001</v>
      </c>
      <c r="X154" s="152">
        <f>SUM(X155:X212)</f>
        <v>664.98928000000024</v>
      </c>
      <c r="AR154" s="145" t="s">
        <v>89</v>
      </c>
      <c r="AT154" s="153" t="s">
        <v>81</v>
      </c>
      <c r="AU154" s="153" t="s">
        <v>89</v>
      </c>
      <c r="AY154" s="145" t="s">
        <v>167</v>
      </c>
      <c r="BK154" s="154">
        <f>SUM(BK155:BK212)</f>
        <v>0</v>
      </c>
    </row>
    <row r="155" spans="2:65" s="1" customFormat="1" ht="16.5" customHeight="1">
      <c r="B155" s="34"/>
      <c r="C155" s="157" t="s">
        <v>173</v>
      </c>
      <c r="D155" s="157" t="s">
        <v>169</v>
      </c>
      <c r="E155" s="158" t="s">
        <v>188</v>
      </c>
      <c r="F155" s="159" t="s">
        <v>189</v>
      </c>
      <c r="G155" s="160" t="s">
        <v>190</v>
      </c>
      <c r="H155" s="161">
        <v>4.5999999999999996</v>
      </c>
      <c r="I155" s="162"/>
      <c r="J155" s="162"/>
      <c r="K155" s="163">
        <f>ROUND(P155*H155,2)</f>
        <v>0</v>
      </c>
      <c r="L155" s="164"/>
      <c r="M155" s="34"/>
      <c r="N155" s="165" t="s">
        <v>1</v>
      </c>
      <c r="O155" s="128" t="s">
        <v>45</v>
      </c>
      <c r="P155" s="33">
        <f>I155+J155</f>
        <v>0</v>
      </c>
      <c r="Q155" s="33">
        <f>ROUND(I155*H155,2)</f>
        <v>0</v>
      </c>
      <c r="R155" s="33">
        <f>ROUND(J155*H155,2)</f>
        <v>0</v>
      </c>
      <c r="T155" s="166">
        <f>S155*H155</f>
        <v>0</v>
      </c>
      <c r="U155" s="166">
        <v>0</v>
      </c>
      <c r="V155" s="166">
        <f>U155*H155</f>
        <v>0</v>
      </c>
      <c r="W155" s="166">
        <v>2</v>
      </c>
      <c r="X155" s="167">
        <f>W155*H155</f>
        <v>9.1999999999999993</v>
      </c>
      <c r="AR155" s="168" t="s">
        <v>173</v>
      </c>
      <c r="AT155" s="168" t="s">
        <v>169</v>
      </c>
      <c r="AU155" s="168" t="s">
        <v>91</v>
      </c>
      <c r="AY155" s="15" t="s">
        <v>167</v>
      </c>
      <c r="BE155" s="97">
        <f>IF(O155="základní",K155,0)</f>
        <v>0</v>
      </c>
      <c r="BF155" s="97">
        <f>IF(O155="snížená",K155,0)</f>
        <v>0</v>
      </c>
      <c r="BG155" s="97">
        <f>IF(O155="zákl. přenesená",K155,0)</f>
        <v>0</v>
      </c>
      <c r="BH155" s="97">
        <f>IF(O155="sníž. přenesená",K155,0)</f>
        <v>0</v>
      </c>
      <c r="BI155" s="97">
        <f>IF(O155="nulová",K155,0)</f>
        <v>0</v>
      </c>
      <c r="BJ155" s="15" t="s">
        <v>89</v>
      </c>
      <c r="BK155" s="97">
        <f>ROUND(P155*H155,2)</f>
        <v>0</v>
      </c>
      <c r="BL155" s="15" t="s">
        <v>173</v>
      </c>
      <c r="BM155" s="168" t="s">
        <v>191</v>
      </c>
    </row>
    <row r="156" spans="2:65" s="1" customFormat="1" ht="16.5" customHeight="1">
      <c r="B156" s="34"/>
      <c r="C156" s="157" t="s">
        <v>192</v>
      </c>
      <c r="D156" s="157" t="s">
        <v>169</v>
      </c>
      <c r="E156" s="158" t="s">
        <v>193</v>
      </c>
      <c r="F156" s="159" t="s">
        <v>194</v>
      </c>
      <c r="G156" s="160" t="s">
        <v>190</v>
      </c>
      <c r="H156" s="161">
        <v>19.5</v>
      </c>
      <c r="I156" s="162"/>
      <c r="J156" s="162"/>
      <c r="K156" s="163">
        <f>ROUND(P156*H156,2)</f>
        <v>0</v>
      </c>
      <c r="L156" s="164"/>
      <c r="M156" s="34"/>
      <c r="N156" s="165" t="s">
        <v>1</v>
      </c>
      <c r="O156" s="128" t="s">
        <v>45</v>
      </c>
      <c r="P156" s="33">
        <f>I156+J156</f>
        <v>0</v>
      </c>
      <c r="Q156" s="33">
        <f>ROUND(I156*H156,2)</f>
        <v>0</v>
      </c>
      <c r="R156" s="33">
        <f>ROUND(J156*H156,2)</f>
        <v>0</v>
      </c>
      <c r="T156" s="166">
        <f>S156*H156</f>
        <v>0</v>
      </c>
      <c r="U156" s="166">
        <v>0</v>
      </c>
      <c r="V156" s="166">
        <f>U156*H156</f>
        <v>0</v>
      </c>
      <c r="W156" s="166">
        <v>2.4</v>
      </c>
      <c r="X156" s="167">
        <f>W156*H156</f>
        <v>46.8</v>
      </c>
      <c r="AR156" s="168" t="s">
        <v>173</v>
      </c>
      <c r="AT156" s="168" t="s">
        <v>169</v>
      </c>
      <c r="AU156" s="168" t="s">
        <v>91</v>
      </c>
      <c r="AY156" s="15" t="s">
        <v>167</v>
      </c>
      <c r="BE156" s="97">
        <f>IF(O156="základní",K156,0)</f>
        <v>0</v>
      </c>
      <c r="BF156" s="97">
        <f>IF(O156="snížená",K156,0)</f>
        <v>0</v>
      </c>
      <c r="BG156" s="97">
        <f>IF(O156="zákl. přenesená",K156,0)</f>
        <v>0</v>
      </c>
      <c r="BH156" s="97">
        <f>IF(O156="sníž. přenesená",K156,0)</f>
        <v>0</v>
      </c>
      <c r="BI156" s="97">
        <f>IF(O156="nulová",K156,0)</f>
        <v>0</v>
      </c>
      <c r="BJ156" s="15" t="s">
        <v>89</v>
      </c>
      <c r="BK156" s="97">
        <f>ROUND(P156*H156,2)</f>
        <v>0</v>
      </c>
      <c r="BL156" s="15" t="s">
        <v>173</v>
      </c>
      <c r="BM156" s="168" t="s">
        <v>195</v>
      </c>
    </row>
    <row r="157" spans="2:65" s="12" customFormat="1" ht="11.25">
      <c r="B157" s="169"/>
      <c r="D157" s="170" t="s">
        <v>196</v>
      </c>
      <c r="E157" s="171" t="s">
        <v>1</v>
      </c>
      <c r="F157" s="172" t="s">
        <v>197</v>
      </c>
      <c r="H157" s="173">
        <v>19.5</v>
      </c>
      <c r="I157" s="174"/>
      <c r="J157" s="174"/>
      <c r="M157" s="169"/>
      <c r="N157" s="175"/>
      <c r="X157" s="176"/>
      <c r="AT157" s="171" t="s">
        <v>196</v>
      </c>
      <c r="AU157" s="171" t="s">
        <v>91</v>
      </c>
      <c r="AV157" s="12" t="s">
        <v>91</v>
      </c>
      <c r="AW157" s="12" t="s">
        <v>5</v>
      </c>
      <c r="AX157" s="12" t="s">
        <v>89</v>
      </c>
      <c r="AY157" s="171" t="s">
        <v>167</v>
      </c>
    </row>
    <row r="158" spans="2:65" s="1" customFormat="1" ht="24.2" customHeight="1">
      <c r="B158" s="34"/>
      <c r="C158" s="157" t="s">
        <v>198</v>
      </c>
      <c r="D158" s="157" t="s">
        <v>169</v>
      </c>
      <c r="E158" s="158" t="s">
        <v>199</v>
      </c>
      <c r="F158" s="159" t="s">
        <v>200</v>
      </c>
      <c r="G158" s="160" t="s">
        <v>172</v>
      </c>
      <c r="H158" s="161">
        <v>929</v>
      </c>
      <c r="I158" s="162"/>
      <c r="J158" s="162"/>
      <c r="K158" s="163">
        <f>ROUND(P158*H158,2)</f>
        <v>0</v>
      </c>
      <c r="L158" s="164"/>
      <c r="M158" s="34"/>
      <c r="N158" s="165" t="s">
        <v>1</v>
      </c>
      <c r="O158" s="128" t="s">
        <v>45</v>
      </c>
      <c r="P158" s="33">
        <f>I158+J158</f>
        <v>0</v>
      </c>
      <c r="Q158" s="33">
        <f>ROUND(I158*H158,2)</f>
        <v>0</v>
      </c>
      <c r="R158" s="33">
        <f>ROUND(J158*H158,2)</f>
        <v>0</v>
      </c>
      <c r="T158" s="166">
        <f>S158*H158</f>
        <v>0</v>
      </c>
      <c r="U158" s="166">
        <v>0</v>
      </c>
      <c r="V158" s="166">
        <f>U158*H158</f>
        <v>0</v>
      </c>
      <c r="W158" s="166">
        <v>0.14000000000000001</v>
      </c>
      <c r="X158" s="167">
        <f>W158*H158</f>
        <v>130.06</v>
      </c>
      <c r="AR158" s="168" t="s">
        <v>173</v>
      </c>
      <c r="AT158" s="168" t="s">
        <v>169</v>
      </c>
      <c r="AU158" s="168" t="s">
        <v>91</v>
      </c>
      <c r="AY158" s="15" t="s">
        <v>167</v>
      </c>
      <c r="BE158" s="97">
        <f>IF(O158="základní",K158,0)</f>
        <v>0</v>
      </c>
      <c r="BF158" s="97">
        <f>IF(O158="snížená",K158,0)</f>
        <v>0</v>
      </c>
      <c r="BG158" s="97">
        <f>IF(O158="zákl. přenesená",K158,0)</f>
        <v>0</v>
      </c>
      <c r="BH158" s="97">
        <f>IF(O158="sníž. přenesená",K158,0)</f>
        <v>0</v>
      </c>
      <c r="BI158" s="97">
        <f>IF(O158="nulová",K158,0)</f>
        <v>0</v>
      </c>
      <c r="BJ158" s="15" t="s">
        <v>89</v>
      </c>
      <c r="BK158" s="97">
        <f>ROUND(P158*H158,2)</f>
        <v>0</v>
      </c>
      <c r="BL158" s="15" t="s">
        <v>173</v>
      </c>
      <c r="BM158" s="168" t="s">
        <v>201</v>
      </c>
    </row>
    <row r="159" spans="2:65" s="12" customFormat="1" ht="11.25">
      <c r="B159" s="169"/>
      <c r="D159" s="170" t="s">
        <v>196</v>
      </c>
      <c r="E159" s="171" t="s">
        <v>1</v>
      </c>
      <c r="F159" s="172" t="s">
        <v>202</v>
      </c>
      <c r="H159" s="173">
        <v>12</v>
      </c>
      <c r="I159" s="174"/>
      <c r="J159" s="174"/>
      <c r="M159" s="169"/>
      <c r="N159" s="175"/>
      <c r="X159" s="176"/>
      <c r="AT159" s="171" t="s">
        <v>196</v>
      </c>
      <c r="AU159" s="171" t="s">
        <v>91</v>
      </c>
      <c r="AV159" s="12" t="s">
        <v>91</v>
      </c>
      <c r="AW159" s="12" t="s">
        <v>5</v>
      </c>
      <c r="AX159" s="12" t="s">
        <v>82</v>
      </c>
      <c r="AY159" s="171" t="s">
        <v>167</v>
      </c>
    </row>
    <row r="160" spans="2:65" s="12" customFormat="1" ht="11.25">
      <c r="B160" s="169"/>
      <c r="D160" s="170" t="s">
        <v>196</v>
      </c>
      <c r="E160" s="171" t="s">
        <v>1</v>
      </c>
      <c r="F160" s="172" t="s">
        <v>203</v>
      </c>
      <c r="H160" s="173">
        <v>917</v>
      </c>
      <c r="I160" s="174"/>
      <c r="J160" s="174"/>
      <c r="M160" s="169"/>
      <c r="N160" s="175"/>
      <c r="X160" s="176"/>
      <c r="AT160" s="171" t="s">
        <v>196</v>
      </c>
      <c r="AU160" s="171" t="s">
        <v>91</v>
      </c>
      <c r="AV160" s="12" t="s">
        <v>91</v>
      </c>
      <c r="AW160" s="12" t="s">
        <v>5</v>
      </c>
      <c r="AX160" s="12" t="s">
        <v>82</v>
      </c>
      <c r="AY160" s="171" t="s">
        <v>167</v>
      </c>
    </row>
    <row r="161" spans="2:65" s="13" customFormat="1" ht="11.25">
      <c r="B161" s="177"/>
      <c r="D161" s="170" t="s">
        <v>196</v>
      </c>
      <c r="E161" s="178" t="s">
        <v>1</v>
      </c>
      <c r="F161" s="179" t="s">
        <v>204</v>
      </c>
      <c r="H161" s="180">
        <v>929</v>
      </c>
      <c r="I161" s="181"/>
      <c r="J161" s="181"/>
      <c r="M161" s="177"/>
      <c r="N161" s="182"/>
      <c r="X161" s="183"/>
      <c r="AT161" s="178" t="s">
        <v>196</v>
      </c>
      <c r="AU161" s="178" t="s">
        <v>91</v>
      </c>
      <c r="AV161" s="13" t="s">
        <v>173</v>
      </c>
      <c r="AW161" s="13" t="s">
        <v>5</v>
      </c>
      <c r="AX161" s="13" t="s">
        <v>89</v>
      </c>
      <c r="AY161" s="178" t="s">
        <v>167</v>
      </c>
    </row>
    <row r="162" spans="2:65" s="1" customFormat="1" ht="37.9" customHeight="1">
      <c r="B162" s="34"/>
      <c r="C162" s="157" t="s">
        <v>205</v>
      </c>
      <c r="D162" s="157" t="s">
        <v>169</v>
      </c>
      <c r="E162" s="158" t="s">
        <v>206</v>
      </c>
      <c r="F162" s="159" t="s">
        <v>207</v>
      </c>
      <c r="G162" s="160" t="s">
        <v>190</v>
      </c>
      <c r="H162" s="161">
        <v>182.05</v>
      </c>
      <c r="I162" s="162"/>
      <c r="J162" s="162"/>
      <c r="K162" s="163">
        <f>ROUND(P162*H162,2)</f>
        <v>0</v>
      </c>
      <c r="L162" s="164"/>
      <c r="M162" s="34"/>
      <c r="N162" s="165" t="s">
        <v>1</v>
      </c>
      <c r="O162" s="128" t="s">
        <v>45</v>
      </c>
      <c r="P162" s="33">
        <f>I162+J162</f>
        <v>0</v>
      </c>
      <c r="Q162" s="33">
        <f>ROUND(I162*H162,2)</f>
        <v>0</v>
      </c>
      <c r="R162" s="33">
        <f>ROUND(J162*H162,2)</f>
        <v>0</v>
      </c>
      <c r="T162" s="166">
        <f>S162*H162</f>
        <v>0</v>
      </c>
      <c r="U162" s="166">
        <v>0</v>
      </c>
      <c r="V162" s="166">
        <f>U162*H162</f>
        <v>0</v>
      </c>
      <c r="W162" s="166">
        <v>2.2000000000000002</v>
      </c>
      <c r="X162" s="167">
        <f>W162*H162</f>
        <v>400.51000000000005</v>
      </c>
      <c r="AR162" s="168" t="s">
        <v>173</v>
      </c>
      <c r="AT162" s="168" t="s">
        <v>169</v>
      </c>
      <c r="AU162" s="168" t="s">
        <v>91</v>
      </c>
      <c r="AY162" s="15" t="s">
        <v>167</v>
      </c>
      <c r="BE162" s="97">
        <f>IF(O162="základní",K162,0)</f>
        <v>0</v>
      </c>
      <c r="BF162" s="97">
        <f>IF(O162="snížená",K162,0)</f>
        <v>0</v>
      </c>
      <c r="BG162" s="97">
        <f>IF(O162="zákl. přenesená",K162,0)</f>
        <v>0</v>
      </c>
      <c r="BH162" s="97">
        <f>IF(O162="sníž. přenesená",K162,0)</f>
        <v>0</v>
      </c>
      <c r="BI162" s="97">
        <f>IF(O162="nulová",K162,0)</f>
        <v>0</v>
      </c>
      <c r="BJ162" s="15" t="s">
        <v>89</v>
      </c>
      <c r="BK162" s="97">
        <f>ROUND(P162*H162,2)</f>
        <v>0</v>
      </c>
      <c r="BL162" s="15" t="s">
        <v>173</v>
      </c>
      <c r="BM162" s="168" t="s">
        <v>208</v>
      </c>
    </row>
    <row r="163" spans="2:65" s="12" customFormat="1" ht="11.25">
      <c r="B163" s="169"/>
      <c r="D163" s="170" t="s">
        <v>196</v>
      </c>
      <c r="E163" s="171" t="s">
        <v>1</v>
      </c>
      <c r="F163" s="172" t="s">
        <v>209</v>
      </c>
      <c r="H163" s="173">
        <v>176</v>
      </c>
      <c r="I163" s="174"/>
      <c r="J163" s="174"/>
      <c r="M163" s="169"/>
      <c r="N163" s="175"/>
      <c r="X163" s="176"/>
      <c r="AT163" s="171" t="s">
        <v>196</v>
      </c>
      <c r="AU163" s="171" t="s">
        <v>91</v>
      </c>
      <c r="AV163" s="12" t="s">
        <v>91</v>
      </c>
      <c r="AW163" s="12" t="s">
        <v>5</v>
      </c>
      <c r="AX163" s="12" t="s">
        <v>82</v>
      </c>
      <c r="AY163" s="171" t="s">
        <v>167</v>
      </c>
    </row>
    <row r="164" spans="2:65" s="12" customFormat="1" ht="11.25">
      <c r="B164" s="169"/>
      <c r="D164" s="170" t="s">
        <v>196</v>
      </c>
      <c r="E164" s="171" t="s">
        <v>1</v>
      </c>
      <c r="F164" s="172" t="s">
        <v>210</v>
      </c>
      <c r="H164" s="173">
        <v>6.05</v>
      </c>
      <c r="I164" s="174"/>
      <c r="J164" s="174"/>
      <c r="M164" s="169"/>
      <c r="N164" s="175"/>
      <c r="X164" s="176"/>
      <c r="AT164" s="171" t="s">
        <v>196</v>
      </c>
      <c r="AU164" s="171" t="s">
        <v>91</v>
      </c>
      <c r="AV164" s="12" t="s">
        <v>91</v>
      </c>
      <c r="AW164" s="12" t="s">
        <v>5</v>
      </c>
      <c r="AX164" s="12" t="s">
        <v>82</v>
      </c>
      <c r="AY164" s="171" t="s">
        <v>167</v>
      </c>
    </row>
    <row r="165" spans="2:65" s="13" customFormat="1" ht="11.25">
      <c r="B165" s="177"/>
      <c r="D165" s="170" t="s">
        <v>196</v>
      </c>
      <c r="E165" s="178" t="s">
        <v>1</v>
      </c>
      <c r="F165" s="179" t="s">
        <v>204</v>
      </c>
      <c r="H165" s="180">
        <v>182.05</v>
      </c>
      <c r="I165" s="181"/>
      <c r="J165" s="181"/>
      <c r="M165" s="177"/>
      <c r="N165" s="182"/>
      <c r="X165" s="183"/>
      <c r="AT165" s="178" t="s">
        <v>196</v>
      </c>
      <c r="AU165" s="178" t="s">
        <v>91</v>
      </c>
      <c r="AV165" s="13" t="s">
        <v>173</v>
      </c>
      <c r="AW165" s="13" t="s">
        <v>5</v>
      </c>
      <c r="AX165" s="13" t="s">
        <v>89</v>
      </c>
      <c r="AY165" s="178" t="s">
        <v>167</v>
      </c>
    </row>
    <row r="166" spans="2:65" s="1" customFormat="1" ht="33" customHeight="1">
      <c r="B166" s="34"/>
      <c r="C166" s="157" t="s">
        <v>179</v>
      </c>
      <c r="D166" s="157" t="s">
        <v>169</v>
      </c>
      <c r="E166" s="158" t="s">
        <v>211</v>
      </c>
      <c r="F166" s="159" t="s">
        <v>212</v>
      </c>
      <c r="G166" s="160" t="s">
        <v>190</v>
      </c>
      <c r="H166" s="161">
        <v>182.05</v>
      </c>
      <c r="I166" s="162"/>
      <c r="J166" s="162"/>
      <c r="K166" s="163">
        <f>ROUND(P166*H166,2)</f>
        <v>0</v>
      </c>
      <c r="L166" s="164"/>
      <c r="M166" s="34"/>
      <c r="N166" s="165" t="s">
        <v>1</v>
      </c>
      <c r="O166" s="128" t="s">
        <v>45</v>
      </c>
      <c r="P166" s="33">
        <f>I166+J166</f>
        <v>0</v>
      </c>
      <c r="Q166" s="33">
        <f>ROUND(I166*H166,2)</f>
        <v>0</v>
      </c>
      <c r="R166" s="33">
        <f>ROUND(J166*H166,2)</f>
        <v>0</v>
      </c>
      <c r="T166" s="166">
        <f>S166*H166</f>
        <v>0</v>
      </c>
      <c r="U166" s="166">
        <v>0</v>
      </c>
      <c r="V166" s="166">
        <f>U166*H166</f>
        <v>0</v>
      </c>
      <c r="W166" s="166">
        <v>2.9000000000000001E-2</v>
      </c>
      <c r="X166" s="167">
        <f>W166*H166</f>
        <v>5.2794500000000006</v>
      </c>
      <c r="AR166" s="168" t="s">
        <v>173</v>
      </c>
      <c r="AT166" s="168" t="s">
        <v>169</v>
      </c>
      <c r="AU166" s="168" t="s">
        <v>91</v>
      </c>
      <c r="AY166" s="15" t="s">
        <v>167</v>
      </c>
      <c r="BE166" s="97">
        <f>IF(O166="základní",K166,0)</f>
        <v>0</v>
      </c>
      <c r="BF166" s="97">
        <f>IF(O166="snížená",K166,0)</f>
        <v>0</v>
      </c>
      <c r="BG166" s="97">
        <f>IF(O166="zákl. přenesená",K166,0)</f>
        <v>0</v>
      </c>
      <c r="BH166" s="97">
        <f>IF(O166="sníž. přenesená",K166,0)</f>
        <v>0</v>
      </c>
      <c r="BI166" s="97">
        <f>IF(O166="nulová",K166,0)</f>
        <v>0</v>
      </c>
      <c r="BJ166" s="15" t="s">
        <v>89</v>
      </c>
      <c r="BK166" s="97">
        <f>ROUND(P166*H166,2)</f>
        <v>0</v>
      </c>
      <c r="BL166" s="15" t="s">
        <v>173</v>
      </c>
      <c r="BM166" s="168" t="s">
        <v>213</v>
      </c>
    </row>
    <row r="167" spans="2:65" s="12" customFormat="1" ht="11.25">
      <c r="B167" s="169"/>
      <c r="D167" s="170" t="s">
        <v>196</v>
      </c>
      <c r="E167" s="171" t="s">
        <v>1</v>
      </c>
      <c r="F167" s="172" t="s">
        <v>214</v>
      </c>
      <c r="H167" s="173">
        <v>182.05</v>
      </c>
      <c r="I167" s="174"/>
      <c r="J167" s="174"/>
      <c r="M167" s="169"/>
      <c r="N167" s="175"/>
      <c r="X167" s="176"/>
      <c r="AT167" s="171" t="s">
        <v>196</v>
      </c>
      <c r="AU167" s="171" t="s">
        <v>91</v>
      </c>
      <c r="AV167" s="12" t="s">
        <v>91</v>
      </c>
      <c r="AW167" s="12" t="s">
        <v>5</v>
      </c>
      <c r="AX167" s="12" t="s">
        <v>89</v>
      </c>
      <c r="AY167" s="171" t="s">
        <v>167</v>
      </c>
    </row>
    <row r="168" spans="2:65" s="1" customFormat="1" ht="24.2" customHeight="1">
      <c r="B168" s="34"/>
      <c r="C168" s="157" t="s">
        <v>186</v>
      </c>
      <c r="D168" s="157" t="s">
        <v>169</v>
      </c>
      <c r="E168" s="158" t="s">
        <v>215</v>
      </c>
      <c r="F168" s="159" t="s">
        <v>216</v>
      </c>
      <c r="G168" s="160" t="s">
        <v>172</v>
      </c>
      <c r="H168" s="161">
        <v>302</v>
      </c>
      <c r="I168" s="162"/>
      <c r="J168" s="162"/>
      <c r="K168" s="163">
        <f>ROUND(P168*H168,2)</f>
        <v>0</v>
      </c>
      <c r="L168" s="164"/>
      <c r="M168" s="34"/>
      <c r="N168" s="165" t="s">
        <v>1</v>
      </c>
      <c r="O168" s="128" t="s">
        <v>45</v>
      </c>
      <c r="P168" s="33">
        <f>I168+J168</f>
        <v>0</v>
      </c>
      <c r="Q168" s="33">
        <f>ROUND(I168*H168,2)</f>
        <v>0</v>
      </c>
      <c r="R168" s="33">
        <f>ROUND(J168*H168,2)</f>
        <v>0</v>
      </c>
      <c r="T168" s="166">
        <f>S168*H168</f>
        <v>0</v>
      </c>
      <c r="U168" s="166">
        <v>0</v>
      </c>
      <c r="V168" s="166">
        <f>U168*H168</f>
        <v>0</v>
      </c>
      <c r="W168" s="166">
        <v>5.7000000000000002E-2</v>
      </c>
      <c r="X168" s="167">
        <f>W168*H168</f>
        <v>17.214000000000002</v>
      </c>
      <c r="AR168" s="168" t="s">
        <v>173</v>
      </c>
      <c r="AT168" s="168" t="s">
        <v>169</v>
      </c>
      <c r="AU168" s="168" t="s">
        <v>91</v>
      </c>
      <c r="AY168" s="15" t="s">
        <v>167</v>
      </c>
      <c r="BE168" s="97">
        <f>IF(O168="základní",K168,0)</f>
        <v>0</v>
      </c>
      <c r="BF168" s="97">
        <f>IF(O168="snížená",K168,0)</f>
        <v>0</v>
      </c>
      <c r="BG168" s="97">
        <f>IF(O168="zákl. přenesená",K168,0)</f>
        <v>0</v>
      </c>
      <c r="BH168" s="97">
        <f>IF(O168="sníž. přenesená",K168,0)</f>
        <v>0</v>
      </c>
      <c r="BI168" s="97">
        <f>IF(O168="nulová",K168,0)</f>
        <v>0</v>
      </c>
      <c r="BJ168" s="15" t="s">
        <v>89</v>
      </c>
      <c r="BK168" s="97">
        <f>ROUND(P168*H168,2)</f>
        <v>0</v>
      </c>
      <c r="BL168" s="15" t="s">
        <v>173</v>
      </c>
      <c r="BM168" s="168" t="s">
        <v>217</v>
      </c>
    </row>
    <row r="169" spans="2:65" s="12" customFormat="1" ht="11.25">
      <c r="B169" s="169"/>
      <c r="D169" s="170" t="s">
        <v>196</v>
      </c>
      <c r="E169" s="171" t="s">
        <v>1</v>
      </c>
      <c r="F169" s="172" t="s">
        <v>218</v>
      </c>
      <c r="H169" s="173">
        <v>302</v>
      </c>
      <c r="I169" s="174"/>
      <c r="J169" s="174"/>
      <c r="M169" s="169"/>
      <c r="N169" s="175"/>
      <c r="X169" s="176"/>
      <c r="AT169" s="171" t="s">
        <v>196</v>
      </c>
      <c r="AU169" s="171" t="s">
        <v>91</v>
      </c>
      <c r="AV169" s="12" t="s">
        <v>91</v>
      </c>
      <c r="AW169" s="12" t="s">
        <v>5</v>
      </c>
      <c r="AX169" s="12" t="s">
        <v>89</v>
      </c>
      <c r="AY169" s="171" t="s">
        <v>167</v>
      </c>
    </row>
    <row r="170" spans="2:65" s="1" customFormat="1" ht="24.2" customHeight="1">
      <c r="B170" s="34"/>
      <c r="C170" s="157" t="s">
        <v>219</v>
      </c>
      <c r="D170" s="157" t="s">
        <v>169</v>
      </c>
      <c r="E170" s="158" t="s">
        <v>220</v>
      </c>
      <c r="F170" s="159" t="s">
        <v>221</v>
      </c>
      <c r="G170" s="160" t="s">
        <v>172</v>
      </c>
      <c r="H170" s="161">
        <v>32.1</v>
      </c>
      <c r="I170" s="162"/>
      <c r="J170" s="162"/>
      <c r="K170" s="163">
        <f>ROUND(P170*H170,2)</f>
        <v>0</v>
      </c>
      <c r="L170" s="164"/>
      <c r="M170" s="34"/>
      <c r="N170" s="165" t="s">
        <v>1</v>
      </c>
      <c r="O170" s="128" t="s">
        <v>45</v>
      </c>
      <c r="P170" s="33">
        <f>I170+J170</f>
        <v>0</v>
      </c>
      <c r="Q170" s="33">
        <f>ROUND(I170*H170,2)</f>
        <v>0</v>
      </c>
      <c r="R170" s="33">
        <f>ROUND(J170*H170,2)</f>
        <v>0</v>
      </c>
      <c r="T170" s="166">
        <f>S170*H170</f>
        <v>0</v>
      </c>
      <c r="U170" s="166">
        <v>0</v>
      </c>
      <c r="V170" s="166">
        <f>U170*H170</f>
        <v>0</v>
      </c>
      <c r="W170" s="166">
        <v>1.6E-2</v>
      </c>
      <c r="X170" s="167">
        <f>W170*H170</f>
        <v>0.51360000000000006</v>
      </c>
      <c r="AR170" s="168" t="s">
        <v>173</v>
      </c>
      <c r="AT170" s="168" t="s">
        <v>169</v>
      </c>
      <c r="AU170" s="168" t="s">
        <v>91</v>
      </c>
      <c r="AY170" s="15" t="s">
        <v>167</v>
      </c>
      <c r="BE170" s="97">
        <f>IF(O170="základní",K170,0)</f>
        <v>0</v>
      </c>
      <c r="BF170" s="97">
        <f>IF(O170="snížená",K170,0)</f>
        <v>0</v>
      </c>
      <c r="BG170" s="97">
        <f>IF(O170="zákl. přenesená",K170,0)</f>
        <v>0</v>
      </c>
      <c r="BH170" s="97">
        <f>IF(O170="sníž. přenesená",K170,0)</f>
        <v>0</v>
      </c>
      <c r="BI170" s="97">
        <f>IF(O170="nulová",K170,0)</f>
        <v>0</v>
      </c>
      <c r="BJ170" s="15" t="s">
        <v>89</v>
      </c>
      <c r="BK170" s="97">
        <f>ROUND(P170*H170,2)</f>
        <v>0</v>
      </c>
      <c r="BL170" s="15" t="s">
        <v>173</v>
      </c>
      <c r="BM170" s="168" t="s">
        <v>222</v>
      </c>
    </row>
    <row r="171" spans="2:65" s="12" customFormat="1" ht="11.25">
      <c r="B171" s="169"/>
      <c r="D171" s="170" t="s">
        <v>196</v>
      </c>
      <c r="E171" s="171" t="s">
        <v>1</v>
      </c>
      <c r="F171" s="172" t="s">
        <v>223</v>
      </c>
      <c r="H171" s="173">
        <v>32.1</v>
      </c>
      <c r="I171" s="174"/>
      <c r="J171" s="174"/>
      <c r="M171" s="169"/>
      <c r="N171" s="175"/>
      <c r="X171" s="176"/>
      <c r="AT171" s="171" t="s">
        <v>196</v>
      </c>
      <c r="AU171" s="171" t="s">
        <v>91</v>
      </c>
      <c r="AV171" s="12" t="s">
        <v>91</v>
      </c>
      <c r="AW171" s="12" t="s">
        <v>5</v>
      </c>
      <c r="AX171" s="12" t="s">
        <v>89</v>
      </c>
      <c r="AY171" s="171" t="s">
        <v>167</v>
      </c>
    </row>
    <row r="172" spans="2:65" s="1" customFormat="1" ht="24.2" customHeight="1">
      <c r="B172" s="34"/>
      <c r="C172" s="157" t="s">
        <v>224</v>
      </c>
      <c r="D172" s="157" t="s">
        <v>169</v>
      </c>
      <c r="E172" s="158" t="s">
        <v>225</v>
      </c>
      <c r="F172" s="159" t="s">
        <v>226</v>
      </c>
      <c r="G172" s="160" t="s">
        <v>172</v>
      </c>
      <c r="H172" s="161">
        <v>72.75</v>
      </c>
      <c r="I172" s="162"/>
      <c r="J172" s="162"/>
      <c r="K172" s="163">
        <f>ROUND(P172*H172,2)</f>
        <v>0</v>
      </c>
      <c r="L172" s="164"/>
      <c r="M172" s="34"/>
      <c r="N172" s="165" t="s">
        <v>1</v>
      </c>
      <c r="O172" s="128" t="s">
        <v>45</v>
      </c>
      <c r="P172" s="33">
        <f>I172+J172</f>
        <v>0</v>
      </c>
      <c r="Q172" s="33">
        <f>ROUND(I172*H172,2)</f>
        <v>0</v>
      </c>
      <c r="R172" s="33">
        <f>ROUND(J172*H172,2)</f>
        <v>0</v>
      </c>
      <c r="T172" s="166">
        <f>S172*H172</f>
        <v>0</v>
      </c>
      <c r="U172" s="166">
        <v>0</v>
      </c>
      <c r="V172" s="166">
        <f>U172*H172</f>
        <v>0</v>
      </c>
      <c r="W172" s="166">
        <v>5.5E-2</v>
      </c>
      <c r="X172" s="167">
        <f>W172*H172</f>
        <v>4.0012499999999998</v>
      </c>
      <c r="AR172" s="168" t="s">
        <v>227</v>
      </c>
      <c r="AT172" s="168" t="s">
        <v>169</v>
      </c>
      <c r="AU172" s="168" t="s">
        <v>91</v>
      </c>
      <c r="AY172" s="15" t="s">
        <v>167</v>
      </c>
      <c r="BE172" s="97">
        <f>IF(O172="základní",K172,0)</f>
        <v>0</v>
      </c>
      <c r="BF172" s="97">
        <f>IF(O172="snížená",K172,0)</f>
        <v>0</v>
      </c>
      <c r="BG172" s="97">
        <f>IF(O172="zákl. přenesená",K172,0)</f>
        <v>0</v>
      </c>
      <c r="BH172" s="97">
        <f>IF(O172="sníž. přenesená",K172,0)</f>
        <v>0</v>
      </c>
      <c r="BI172" s="97">
        <f>IF(O172="nulová",K172,0)</f>
        <v>0</v>
      </c>
      <c r="BJ172" s="15" t="s">
        <v>89</v>
      </c>
      <c r="BK172" s="97">
        <f>ROUND(P172*H172,2)</f>
        <v>0</v>
      </c>
      <c r="BL172" s="15" t="s">
        <v>227</v>
      </c>
      <c r="BM172" s="168" t="s">
        <v>228</v>
      </c>
    </row>
    <row r="173" spans="2:65" s="12" customFormat="1" ht="11.25">
      <c r="B173" s="169"/>
      <c r="D173" s="170" t="s">
        <v>196</v>
      </c>
      <c r="E173" s="171" t="s">
        <v>1</v>
      </c>
      <c r="F173" s="172" t="s">
        <v>229</v>
      </c>
      <c r="H173" s="173">
        <v>72.75</v>
      </c>
      <c r="I173" s="174"/>
      <c r="J173" s="174"/>
      <c r="M173" s="169"/>
      <c r="N173" s="175"/>
      <c r="X173" s="176"/>
      <c r="AT173" s="171" t="s">
        <v>196</v>
      </c>
      <c r="AU173" s="171" t="s">
        <v>91</v>
      </c>
      <c r="AV173" s="12" t="s">
        <v>91</v>
      </c>
      <c r="AW173" s="12" t="s">
        <v>5</v>
      </c>
      <c r="AX173" s="12" t="s">
        <v>89</v>
      </c>
      <c r="AY173" s="171" t="s">
        <v>167</v>
      </c>
    </row>
    <row r="174" spans="2:65" s="1" customFormat="1" ht="24.2" customHeight="1">
      <c r="B174" s="34"/>
      <c r="C174" s="157" t="s">
        <v>9</v>
      </c>
      <c r="D174" s="157" t="s">
        <v>169</v>
      </c>
      <c r="E174" s="158" t="s">
        <v>230</v>
      </c>
      <c r="F174" s="159" t="s">
        <v>231</v>
      </c>
      <c r="G174" s="160" t="s">
        <v>172</v>
      </c>
      <c r="H174" s="161">
        <v>336.87</v>
      </c>
      <c r="I174" s="162"/>
      <c r="J174" s="162"/>
      <c r="K174" s="163">
        <f>ROUND(P174*H174,2)</f>
        <v>0</v>
      </c>
      <c r="L174" s="164"/>
      <c r="M174" s="34"/>
      <c r="N174" s="165" t="s">
        <v>1</v>
      </c>
      <c r="O174" s="128" t="s">
        <v>45</v>
      </c>
      <c r="P174" s="33">
        <f>I174+J174</f>
        <v>0</v>
      </c>
      <c r="Q174" s="33">
        <f>ROUND(I174*H174,2)</f>
        <v>0</v>
      </c>
      <c r="R174" s="33">
        <f>ROUND(J174*H174,2)</f>
        <v>0</v>
      </c>
      <c r="T174" s="166">
        <f>S174*H174</f>
        <v>0</v>
      </c>
      <c r="U174" s="166">
        <v>0</v>
      </c>
      <c r="V174" s="166">
        <f>U174*H174</f>
        <v>0</v>
      </c>
      <c r="W174" s="166">
        <v>4.0000000000000001E-3</v>
      </c>
      <c r="X174" s="167">
        <f>W174*H174</f>
        <v>1.34748</v>
      </c>
      <c r="AR174" s="168" t="s">
        <v>173</v>
      </c>
      <c r="AT174" s="168" t="s">
        <v>169</v>
      </c>
      <c r="AU174" s="168" t="s">
        <v>91</v>
      </c>
      <c r="AY174" s="15" t="s">
        <v>167</v>
      </c>
      <c r="BE174" s="97">
        <f>IF(O174="základní",K174,0)</f>
        <v>0</v>
      </c>
      <c r="BF174" s="97">
        <f>IF(O174="snížená",K174,0)</f>
        <v>0</v>
      </c>
      <c r="BG174" s="97">
        <f>IF(O174="zákl. přenesená",K174,0)</f>
        <v>0</v>
      </c>
      <c r="BH174" s="97">
        <f>IF(O174="sníž. přenesená",K174,0)</f>
        <v>0</v>
      </c>
      <c r="BI174" s="97">
        <f>IF(O174="nulová",K174,0)</f>
        <v>0</v>
      </c>
      <c r="BJ174" s="15" t="s">
        <v>89</v>
      </c>
      <c r="BK174" s="97">
        <f>ROUND(P174*H174,2)</f>
        <v>0</v>
      </c>
      <c r="BL174" s="15" t="s">
        <v>173</v>
      </c>
      <c r="BM174" s="168" t="s">
        <v>232</v>
      </c>
    </row>
    <row r="175" spans="2:65" s="12" customFormat="1" ht="11.25">
      <c r="B175" s="169"/>
      <c r="D175" s="170" t="s">
        <v>196</v>
      </c>
      <c r="E175" s="171" t="s">
        <v>1</v>
      </c>
      <c r="F175" s="172" t="s">
        <v>233</v>
      </c>
      <c r="H175" s="173">
        <v>382.5</v>
      </c>
      <c r="I175" s="174"/>
      <c r="J175" s="174"/>
      <c r="M175" s="169"/>
      <c r="N175" s="175"/>
      <c r="X175" s="176"/>
      <c r="AT175" s="171" t="s">
        <v>196</v>
      </c>
      <c r="AU175" s="171" t="s">
        <v>91</v>
      </c>
      <c r="AV175" s="12" t="s">
        <v>91</v>
      </c>
      <c r="AW175" s="12" t="s">
        <v>5</v>
      </c>
      <c r="AX175" s="12" t="s">
        <v>82</v>
      </c>
      <c r="AY175" s="171" t="s">
        <v>167</v>
      </c>
    </row>
    <row r="176" spans="2:65" s="12" customFormat="1" ht="11.25">
      <c r="B176" s="169"/>
      <c r="D176" s="170" t="s">
        <v>196</v>
      </c>
      <c r="E176" s="171" t="s">
        <v>1</v>
      </c>
      <c r="F176" s="172" t="s">
        <v>234</v>
      </c>
      <c r="H176" s="173">
        <v>-45.63</v>
      </c>
      <c r="I176" s="174"/>
      <c r="J176" s="174"/>
      <c r="M176" s="169"/>
      <c r="N176" s="175"/>
      <c r="X176" s="176"/>
      <c r="AT176" s="171" t="s">
        <v>196</v>
      </c>
      <c r="AU176" s="171" t="s">
        <v>91</v>
      </c>
      <c r="AV176" s="12" t="s">
        <v>91</v>
      </c>
      <c r="AW176" s="12" t="s">
        <v>5</v>
      </c>
      <c r="AX176" s="12" t="s">
        <v>82</v>
      </c>
      <c r="AY176" s="171" t="s">
        <v>167</v>
      </c>
    </row>
    <row r="177" spans="2:65" s="13" customFormat="1" ht="11.25">
      <c r="B177" s="177"/>
      <c r="D177" s="170" t="s">
        <v>196</v>
      </c>
      <c r="E177" s="178" t="s">
        <v>1</v>
      </c>
      <c r="F177" s="179" t="s">
        <v>204</v>
      </c>
      <c r="H177" s="180">
        <v>336.87</v>
      </c>
      <c r="I177" s="181"/>
      <c r="J177" s="181"/>
      <c r="M177" s="177"/>
      <c r="N177" s="182"/>
      <c r="X177" s="183"/>
      <c r="AT177" s="178" t="s">
        <v>196</v>
      </c>
      <c r="AU177" s="178" t="s">
        <v>91</v>
      </c>
      <c r="AV177" s="13" t="s">
        <v>173</v>
      </c>
      <c r="AW177" s="13" t="s">
        <v>5</v>
      </c>
      <c r="AX177" s="13" t="s">
        <v>89</v>
      </c>
      <c r="AY177" s="178" t="s">
        <v>167</v>
      </c>
    </row>
    <row r="178" spans="2:65" s="1" customFormat="1" ht="21.75" customHeight="1">
      <c r="B178" s="34"/>
      <c r="C178" s="157" t="s">
        <v>235</v>
      </c>
      <c r="D178" s="157" t="s">
        <v>169</v>
      </c>
      <c r="E178" s="158" t="s">
        <v>236</v>
      </c>
      <c r="F178" s="159" t="s">
        <v>237</v>
      </c>
      <c r="G178" s="160" t="s">
        <v>172</v>
      </c>
      <c r="H178" s="161">
        <v>138.4</v>
      </c>
      <c r="I178" s="162"/>
      <c r="J178" s="162"/>
      <c r="K178" s="163">
        <f>ROUND(P178*H178,2)</f>
        <v>0</v>
      </c>
      <c r="L178" s="164"/>
      <c r="M178" s="34"/>
      <c r="N178" s="165" t="s">
        <v>1</v>
      </c>
      <c r="O178" s="128" t="s">
        <v>45</v>
      </c>
      <c r="P178" s="33">
        <f>I178+J178</f>
        <v>0</v>
      </c>
      <c r="Q178" s="33">
        <f>ROUND(I178*H178,2)</f>
        <v>0</v>
      </c>
      <c r="R178" s="33">
        <f>ROUND(J178*H178,2)</f>
        <v>0</v>
      </c>
      <c r="T178" s="166">
        <f>S178*H178</f>
        <v>0</v>
      </c>
      <c r="U178" s="166">
        <v>0</v>
      </c>
      <c r="V178" s="166">
        <f>U178*H178</f>
        <v>0</v>
      </c>
      <c r="W178" s="166">
        <v>7.5999999999999998E-2</v>
      </c>
      <c r="X178" s="167">
        <f>W178*H178</f>
        <v>10.5184</v>
      </c>
      <c r="AR178" s="168" t="s">
        <v>173</v>
      </c>
      <c r="AT178" s="168" t="s">
        <v>169</v>
      </c>
      <c r="AU178" s="168" t="s">
        <v>91</v>
      </c>
      <c r="AY178" s="15" t="s">
        <v>167</v>
      </c>
      <c r="BE178" s="97">
        <f>IF(O178="základní",K178,0)</f>
        <v>0</v>
      </c>
      <c r="BF178" s="97">
        <f>IF(O178="snížená",K178,0)</f>
        <v>0</v>
      </c>
      <c r="BG178" s="97">
        <f>IF(O178="zákl. přenesená",K178,0)</f>
        <v>0</v>
      </c>
      <c r="BH178" s="97">
        <f>IF(O178="sníž. přenesená",K178,0)</f>
        <v>0</v>
      </c>
      <c r="BI178" s="97">
        <f>IF(O178="nulová",K178,0)</f>
        <v>0</v>
      </c>
      <c r="BJ178" s="15" t="s">
        <v>89</v>
      </c>
      <c r="BK178" s="97">
        <f>ROUND(P178*H178,2)</f>
        <v>0</v>
      </c>
      <c r="BL178" s="15" t="s">
        <v>173</v>
      </c>
      <c r="BM178" s="168" t="s">
        <v>238</v>
      </c>
    </row>
    <row r="179" spans="2:65" s="12" customFormat="1" ht="11.25">
      <c r="B179" s="169"/>
      <c r="D179" s="170" t="s">
        <v>196</v>
      </c>
      <c r="E179" s="171" t="s">
        <v>1</v>
      </c>
      <c r="F179" s="172" t="s">
        <v>239</v>
      </c>
      <c r="H179" s="173">
        <v>50.4</v>
      </c>
      <c r="I179" s="174"/>
      <c r="J179" s="174"/>
      <c r="M179" s="169"/>
      <c r="N179" s="175"/>
      <c r="X179" s="176"/>
      <c r="AT179" s="171" t="s">
        <v>196</v>
      </c>
      <c r="AU179" s="171" t="s">
        <v>91</v>
      </c>
      <c r="AV179" s="12" t="s">
        <v>91</v>
      </c>
      <c r="AW179" s="12" t="s">
        <v>5</v>
      </c>
      <c r="AX179" s="12" t="s">
        <v>82</v>
      </c>
      <c r="AY179" s="171" t="s">
        <v>167</v>
      </c>
    </row>
    <row r="180" spans="2:65" s="12" customFormat="1" ht="11.25">
      <c r="B180" s="169"/>
      <c r="D180" s="170" t="s">
        <v>196</v>
      </c>
      <c r="E180" s="171" t="s">
        <v>1</v>
      </c>
      <c r="F180" s="172" t="s">
        <v>240</v>
      </c>
      <c r="H180" s="173">
        <v>88</v>
      </c>
      <c r="I180" s="174"/>
      <c r="J180" s="174"/>
      <c r="M180" s="169"/>
      <c r="N180" s="175"/>
      <c r="X180" s="176"/>
      <c r="AT180" s="171" t="s">
        <v>196</v>
      </c>
      <c r="AU180" s="171" t="s">
        <v>91</v>
      </c>
      <c r="AV180" s="12" t="s">
        <v>91</v>
      </c>
      <c r="AW180" s="12" t="s">
        <v>5</v>
      </c>
      <c r="AX180" s="12" t="s">
        <v>82</v>
      </c>
      <c r="AY180" s="171" t="s">
        <v>167</v>
      </c>
    </row>
    <row r="181" spans="2:65" s="13" customFormat="1" ht="11.25">
      <c r="B181" s="177"/>
      <c r="D181" s="170" t="s">
        <v>196</v>
      </c>
      <c r="E181" s="178" t="s">
        <v>1</v>
      </c>
      <c r="F181" s="179" t="s">
        <v>204</v>
      </c>
      <c r="H181" s="180">
        <v>138.4</v>
      </c>
      <c r="I181" s="181"/>
      <c r="J181" s="181"/>
      <c r="M181" s="177"/>
      <c r="N181" s="182"/>
      <c r="X181" s="183"/>
      <c r="AT181" s="178" t="s">
        <v>196</v>
      </c>
      <c r="AU181" s="178" t="s">
        <v>91</v>
      </c>
      <c r="AV181" s="13" t="s">
        <v>173</v>
      </c>
      <c r="AW181" s="13" t="s">
        <v>5</v>
      </c>
      <c r="AX181" s="13" t="s">
        <v>89</v>
      </c>
      <c r="AY181" s="178" t="s">
        <v>167</v>
      </c>
    </row>
    <row r="182" spans="2:65" s="1" customFormat="1" ht="24.2" customHeight="1">
      <c r="B182" s="34"/>
      <c r="C182" s="157" t="s">
        <v>241</v>
      </c>
      <c r="D182" s="157" t="s">
        <v>169</v>
      </c>
      <c r="E182" s="158" t="s">
        <v>242</v>
      </c>
      <c r="F182" s="159" t="s">
        <v>243</v>
      </c>
      <c r="G182" s="160" t="s">
        <v>172</v>
      </c>
      <c r="H182" s="161">
        <v>19.2</v>
      </c>
      <c r="I182" s="162"/>
      <c r="J182" s="162"/>
      <c r="K182" s="163">
        <f>ROUND(P182*H182,2)</f>
        <v>0</v>
      </c>
      <c r="L182" s="164"/>
      <c r="M182" s="34"/>
      <c r="N182" s="165" t="s">
        <v>1</v>
      </c>
      <c r="O182" s="128" t="s">
        <v>45</v>
      </c>
      <c r="P182" s="33">
        <f>I182+J182</f>
        <v>0</v>
      </c>
      <c r="Q182" s="33">
        <f>ROUND(I182*H182,2)</f>
        <v>0</v>
      </c>
      <c r="R182" s="33">
        <f>ROUND(J182*H182,2)</f>
        <v>0</v>
      </c>
      <c r="T182" s="166">
        <f>S182*H182</f>
        <v>0</v>
      </c>
      <c r="U182" s="166">
        <v>0</v>
      </c>
      <c r="V182" s="166">
        <f>U182*H182</f>
        <v>0</v>
      </c>
      <c r="W182" s="166">
        <v>1.9E-2</v>
      </c>
      <c r="X182" s="167">
        <f>W182*H182</f>
        <v>0.36479999999999996</v>
      </c>
      <c r="AR182" s="168" t="s">
        <v>173</v>
      </c>
      <c r="AT182" s="168" t="s">
        <v>169</v>
      </c>
      <c r="AU182" s="168" t="s">
        <v>91</v>
      </c>
      <c r="AY182" s="15" t="s">
        <v>167</v>
      </c>
      <c r="BE182" s="97">
        <f>IF(O182="základní",K182,0)</f>
        <v>0</v>
      </c>
      <c r="BF182" s="97">
        <f>IF(O182="snížená",K182,0)</f>
        <v>0</v>
      </c>
      <c r="BG182" s="97">
        <f>IF(O182="zákl. přenesená",K182,0)</f>
        <v>0</v>
      </c>
      <c r="BH182" s="97">
        <f>IF(O182="sníž. přenesená",K182,0)</f>
        <v>0</v>
      </c>
      <c r="BI182" s="97">
        <f>IF(O182="nulová",K182,0)</f>
        <v>0</v>
      </c>
      <c r="BJ182" s="15" t="s">
        <v>89</v>
      </c>
      <c r="BK182" s="97">
        <f>ROUND(P182*H182,2)</f>
        <v>0</v>
      </c>
      <c r="BL182" s="15" t="s">
        <v>173</v>
      </c>
      <c r="BM182" s="168" t="s">
        <v>244</v>
      </c>
    </row>
    <row r="183" spans="2:65" s="12" customFormat="1" ht="11.25">
      <c r="B183" s="169"/>
      <c r="D183" s="170" t="s">
        <v>196</v>
      </c>
      <c r="E183" s="171" t="s">
        <v>1</v>
      </c>
      <c r="F183" s="172" t="s">
        <v>245</v>
      </c>
      <c r="H183" s="173">
        <v>19.2</v>
      </c>
      <c r="I183" s="174"/>
      <c r="J183" s="174"/>
      <c r="M183" s="169"/>
      <c r="N183" s="175"/>
      <c r="X183" s="176"/>
      <c r="AT183" s="171" t="s">
        <v>196</v>
      </c>
      <c r="AU183" s="171" t="s">
        <v>91</v>
      </c>
      <c r="AV183" s="12" t="s">
        <v>91</v>
      </c>
      <c r="AW183" s="12" t="s">
        <v>5</v>
      </c>
      <c r="AX183" s="12" t="s">
        <v>89</v>
      </c>
      <c r="AY183" s="171" t="s">
        <v>167</v>
      </c>
    </row>
    <row r="184" spans="2:65" s="1" customFormat="1" ht="24.2" customHeight="1">
      <c r="B184" s="34"/>
      <c r="C184" s="157" t="s">
        <v>246</v>
      </c>
      <c r="D184" s="157" t="s">
        <v>169</v>
      </c>
      <c r="E184" s="158" t="s">
        <v>247</v>
      </c>
      <c r="F184" s="159" t="s">
        <v>248</v>
      </c>
      <c r="G184" s="160" t="s">
        <v>172</v>
      </c>
      <c r="H184" s="161">
        <v>3.6</v>
      </c>
      <c r="I184" s="162"/>
      <c r="J184" s="162"/>
      <c r="K184" s="163">
        <f>ROUND(P184*H184,2)</f>
        <v>0</v>
      </c>
      <c r="L184" s="164"/>
      <c r="M184" s="34"/>
      <c r="N184" s="165" t="s">
        <v>1</v>
      </c>
      <c r="O184" s="128" t="s">
        <v>45</v>
      </c>
      <c r="P184" s="33">
        <f>I184+J184</f>
        <v>0</v>
      </c>
      <c r="Q184" s="33">
        <f>ROUND(I184*H184,2)</f>
        <v>0</v>
      </c>
      <c r="R184" s="33">
        <f>ROUND(J184*H184,2)</f>
        <v>0</v>
      </c>
      <c r="T184" s="166">
        <f>S184*H184</f>
        <v>0</v>
      </c>
      <c r="U184" s="166">
        <v>0</v>
      </c>
      <c r="V184" s="166">
        <f>U184*H184</f>
        <v>0</v>
      </c>
      <c r="W184" s="166">
        <v>5.8999999999999997E-2</v>
      </c>
      <c r="X184" s="167">
        <f>W184*H184</f>
        <v>0.21240000000000001</v>
      </c>
      <c r="AR184" s="168" t="s">
        <v>173</v>
      </c>
      <c r="AT184" s="168" t="s">
        <v>169</v>
      </c>
      <c r="AU184" s="168" t="s">
        <v>91</v>
      </c>
      <c r="AY184" s="15" t="s">
        <v>167</v>
      </c>
      <c r="BE184" s="97">
        <f>IF(O184="základní",K184,0)</f>
        <v>0</v>
      </c>
      <c r="BF184" s="97">
        <f>IF(O184="snížená",K184,0)</f>
        <v>0</v>
      </c>
      <c r="BG184" s="97">
        <f>IF(O184="zákl. přenesená",K184,0)</f>
        <v>0</v>
      </c>
      <c r="BH184" s="97">
        <f>IF(O184="sníž. přenesená",K184,0)</f>
        <v>0</v>
      </c>
      <c r="BI184" s="97">
        <f>IF(O184="nulová",K184,0)</f>
        <v>0</v>
      </c>
      <c r="BJ184" s="15" t="s">
        <v>89</v>
      </c>
      <c r="BK184" s="97">
        <f>ROUND(P184*H184,2)</f>
        <v>0</v>
      </c>
      <c r="BL184" s="15" t="s">
        <v>173</v>
      </c>
      <c r="BM184" s="168" t="s">
        <v>249</v>
      </c>
    </row>
    <row r="185" spans="2:65" s="12" customFormat="1" ht="11.25">
      <c r="B185" s="169"/>
      <c r="D185" s="170" t="s">
        <v>196</v>
      </c>
      <c r="E185" s="171" t="s">
        <v>1</v>
      </c>
      <c r="F185" s="172" t="s">
        <v>250</v>
      </c>
      <c r="H185" s="173">
        <v>3.6</v>
      </c>
      <c r="I185" s="174"/>
      <c r="J185" s="174"/>
      <c r="M185" s="169"/>
      <c r="N185" s="175"/>
      <c r="X185" s="176"/>
      <c r="AT185" s="171" t="s">
        <v>196</v>
      </c>
      <c r="AU185" s="171" t="s">
        <v>91</v>
      </c>
      <c r="AV185" s="12" t="s">
        <v>91</v>
      </c>
      <c r="AW185" s="12" t="s">
        <v>5</v>
      </c>
      <c r="AX185" s="12" t="s">
        <v>89</v>
      </c>
      <c r="AY185" s="171" t="s">
        <v>167</v>
      </c>
    </row>
    <row r="186" spans="2:65" s="1" customFormat="1" ht="16.5" customHeight="1">
      <c r="B186" s="34"/>
      <c r="C186" s="157" t="s">
        <v>227</v>
      </c>
      <c r="D186" s="157" t="s">
        <v>169</v>
      </c>
      <c r="E186" s="158" t="s">
        <v>251</v>
      </c>
      <c r="F186" s="159" t="s">
        <v>252</v>
      </c>
      <c r="G186" s="160" t="s">
        <v>177</v>
      </c>
      <c r="H186" s="161">
        <v>45</v>
      </c>
      <c r="I186" s="162"/>
      <c r="J186" s="162"/>
      <c r="K186" s="163">
        <f>ROUND(P186*H186,2)</f>
        <v>0</v>
      </c>
      <c r="L186" s="164"/>
      <c r="M186" s="34"/>
      <c r="N186" s="165" t="s">
        <v>1</v>
      </c>
      <c r="O186" s="128" t="s">
        <v>45</v>
      </c>
      <c r="P186" s="33">
        <f>I186+J186</f>
        <v>0</v>
      </c>
      <c r="Q186" s="33">
        <f>ROUND(I186*H186,2)</f>
        <v>0</v>
      </c>
      <c r="R186" s="33">
        <f>ROUND(J186*H186,2)</f>
        <v>0</v>
      </c>
      <c r="T186" s="166">
        <f>S186*H186</f>
        <v>0</v>
      </c>
      <c r="U186" s="166">
        <v>0</v>
      </c>
      <c r="V186" s="166">
        <f>U186*H186</f>
        <v>0</v>
      </c>
      <c r="W186" s="166">
        <v>6.8000000000000005E-2</v>
      </c>
      <c r="X186" s="167">
        <f>W186*H186</f>
        <v>3.06</v>
      </c>
      <c r="AR186" s="168" t="s">
        <v>173</v>
      </c>
      <c r="AT186" s="168" t="s">
        <v>169</v>
      </c>
      <c r="AU186" s="168" t="s">
        <v>91</v>
      </c>
      <c r="AY186" s="15" t="s">
        <v>167</v>
      </c>
      <c r="BE186" s="97">
        <f>IF(O186="základní",K186,0)</f>
        <v>0</v>
      </c>
      <c r="BF186" s="97">
        <f>IF(O186="snížená",K186,0)</f>
        <v>0</v>
      </c>
      <c r="BG186" s="97">
        <f>IF(O186="zákl. přenesená",K186,0)</f>
        <v>0</v>
      </c>
      <c r="BH186" s="97">
        <f>IF(O186="sníž. přenesená",K186,0)</f>
        <v>0</v>
      </c>
      <c r="BI186" s="97">
        <f>IF(O186="nulová",K186,0)</f>
        <v>0</v>
      </c>
      <c r="BJ186" s="15" t="s">
        <v>89</v>
      </c>
      <c r="BK186" s="97">
        <f>ROUND(P186*H186,2)</f>
        <v>0</v>
      </c>
      <c r="BL186" s="15" t="s">
        <v>173</v>
      </c>
      <c r="BM186" s="168" t="s">
        <v>253</v>
      </c>
    </row>
    <row r="187" spans="2:65" s="12" customFormat="1" ht="11.25">
      <c r="B187" s="169"/>
      <c r="D187" s="170" t="s">
        <v>196</v>
      </c>
      <c r="E187" s="171" t="s">
        <v>1</v>
      </c>
      <c r="F187" s="172" t="s">
        <v>254</v>
      </c>
      <c r="H187" s="173">
        <v>45</v>
      </c>
      <c r="I187" s="174"/>
      <c r="J187" s="174"/>
      <c r="M187" s="169"/>
      <c r="N187" s="175"/>
      <c r="X187" s="176"/>
      <c r="AT187" s="171" t="s">
        <v>196</v>
      </c>
      <c r="AU187" s="171" t="s">
        <v>91</v>
      </c>
      <c r="AV187" s="12" t="s">
        <v>91</v>
      </c>
      <c r="AW187" s="12" t="s">
        <v>5</v>
      </c>
      <c r="AX187" s="12" t="s">
        <v>89</v>
      </c>
      <c r="AY187" s="171" t="s">
        <v>167</v>
      </c>
    </row>
    <row r="188" spans="2:65" s="1" customFormat="1" ht="24.2" customHeight="1">
      <c r="B188" s="34"/>
      <c r="C188" s="157" t="s">
        <v>255</v>
      </c>
      <c r="D188" s="157" t="s">
        <v>169</v>
      </c>
      <c r="E188" s="158" t="s">
        <v>256</v>
      </c>
      <c r="F188" s="159" t="s">
        <v>257</v>
      </c>
      <c r="G188" s="160" t="s">
        <v>177</v>
      </c>
      <c r="H188" s="161">
        <v>165</v>
      </c>
      <c r="I188" s="162"/>
      <c r="J188" s="162"/>
      <c r="K188" s="163">
        <f>ROUND(P188*H188,2)</f>
        <v>0</v>
      </c>
      <c r="L188" s="164"/>
      <c r="M188" s="34"/>
      <c r="N188" s="165" t="s">
        <v>1</v>
      </c>
      <c r="O188" s="128" t="s">
        <v>45</v>
      </c>
      <c r="P188" s="33">
        <f>I188+J188</f>
        <v>0</v>
      </c>
      <c r="Q188" s="33">
        <f>ROUND(I188*H188,2)</f>
        <v>0</v>
      </c>
      <c r="R188" s="33">
        <f>ROUND(J188*H188,2)</f>
        <v>0</v>
      </c>
      <c r="T188" s="166">
        <f>S188*H188</f>
        <v>0</v>
      </c>
      <c r="U188" s="166">
        <v>0</v>
      </c>
      <c r="V188" s="166">
        <f>U188*H188</f>
        <v>0</v>
      </c>
      <c r="W188" s="166">
        <v>3.0000000000000001E-3</v>
      </c>
      <c r="X188" s="167">
        <f>W188*H188</f>
        <v>0.495</v>
      </c>
      <c r="AR188" s="168" t="s">
        <v>173</v>
      </c>
      <c r="AT188" s="168" t="s">
        <v>169</v>
      </c>
      <c r="AU188" s="168" t="s">
        <v>91</v>
      </c>
      <c r="AY188" s="15" t="s">
        <v>167</v>
      </c>
      <c r="BE188" s="97">
        <f>IF(O188="základní",K188,0)</f>
        <v>0</v>
      </c>
      <c r="BF188" s="97">
        <f>IF(O188="snížená",K188,0)</f>
        <v>0</v>
      </c>
      <c r="BG188" s="97">
        <f>IF(O188="zákl. přenesená",K188,0)</f>
        <v>0</v>
      </c>
      <c r="BH188" s="97">
        <f>IF(O188="sníž. přenesená",K188,0)</f>
        <v>0</v>
      </c>
      <c r="BI188" s="97">
        <f>IF(O188="nulová",K188,0)</f>
        <v>0</v>
      </c>
      <c r="BJ188" s="15" t="s">
        <v>89</v>
      </c>
      <c r="BK188" s="97">
        <f>ROUND(P188*H188,2)</f>
        <v>0</v>
      </c>
      <c r="BL188" s="15" t="s">
        <v>173</v>
      </c>
      <c r="BM188" s="168" t="s">
        <v>258</v>
      </c>
    </row>
    <row r="189" spans="2:65" s="1" customFormat="1" ht="24.2" customHeight="1">
      <c r="B189" s="34"/>
      <c r="C189" s="157" t="s">
        <v>259</v>
      </c>
      <c r="D189" s="157" t="s">
        <v>169</v>
      </c>
      <c r="E189" s="158" t="s">
        <v>260</v>
      </c>
      <c r="F189" s="159" t="s">
        <v>261</v>
      </c>
      <c r="G189" s="160" t="s">
        <v>184</v>
      </c>
      <c r="H189" s="161">
        <v>25</v>
      </c>
      <c r="I189" s="162"/>
      <c r="J189" s="162"/>
      <c r="K189" s="163">
        <f>ROUND(P189*H189,2)</f>
        <v>0</v>
      </c>
      <c r="L189" s="164"/>
      <c r="M189" s="34"/>
      <c r="N189" s="165" t="s">
        <v>1</v>
      </c>
      <c r="O189" s="128" t="s">
        <v>45</v>
      </c>
      <c r="P189" s="33">
        <f>I189+J189</f>
        <v>0</v>
      </c>
      <c r="Q189" s="33">
        <f>ROUND(I189*H189,2)</f>
        <v>0</v>
      </c>
      <c r="R189" s="33">
        <f>ROUND(J189*H189,2)</f>
        <v>0</v>
      </c>
      <c r="T189" s="166">
        <f>S189*H189</f>
        <v>0</v>
      </c>
      <c r="U189" s="166">
        <v>0</v>
      </c>
      <c r="V189" s="166">
        <f>U189*H189</f>
        <v>0</v>
      </c>
      <c r="W189" s="166">
        <v>7.3999999999999996E-2</v>
      </c>
      <c r="X189" s="167">
        <f>W189*H189</f>
        <v>1.8499999999999999</v>
      </c>
      <c r="AR189" s="168" t="s">
        <v>173</v>
      </c>
      <c r="AT189" s="168" t="s">
        <v>169</v>
      </c>
      <c r="AU189" s="168" t="s">
        <v>91</v>
      </c>
      <c r="AY189" s="15" t="s">
        <v>167</v>
      </c>
      <c r="BE189" s="97">
        <f>IF(O189="základní",K189,0)</f>
        <v>0</v>
      </c>
      <c r="BF189" s="97">
        <f>IF(O189="snížená",K189,0)</f>
        <v>0</v>
      </c>
      <c r="BG189" s="97">
        <f>IF(O189="zákl. přenesená",K189,0)</f>
        <v>0</v>
      </c>
      <c r="BH189" s="97">
        <f>IF(O189="sníž. přenesená",K189,0)</f>
        <v>0</v>
      </c>
      <c r="BI189" s="97">
        <f>IF(O189="nulová",K189,0)</f>
        <v>0</v>
      </c>
      <c r="BJ189" s="15" t="s">
        <v>89</v>
      </c>
      <c r="BK189" s="97">
        <f>ROUND(P189*H189,2)</f>
        <v>0</v>
      </c>
      <c r="BL189" s="15" t="s">
        <v>173</v>
      </c>
      <c r="BM189" s="168" t="s">
        <v>262</v>
      </c>
    </row>
    <row r="190" spans="2:65" s="1" customFormat="1" ht="24.2" customHeight="1">
      <c r="B190" s="34"/>
      <c r="C190" s="157" t="s">
        <v>263</v>
      </c>
      <c r="D190" s="157" t="s">
        <v>169</v>
      </c>
      <c r="E190" s="158" t="s">
        <v>264</v>
      </c>
      <c r="F190" s="159" t="s">
        <v>265</v>
      </c>
      <c r="G190" s="160" t="s">
        <v>190</v>
      </c>
      <c r="H190" s="161">
        <v>10.8</v>
      </c>
      <c r="I190" s="162"/>
      <c r="J190" s="162"/>
      <c r="K190" s="163">
        <f>ROUND(P190*H190,2)</f>
        <v>0</v>
      </c>
      <c r="L190" s="164"/>
      <c r="M190" s="34"/>
      <c r="N190" s="165" t="s">
        <v>1</v>
      </c>
      <c r="O190" s="128" t="s">
        <v>45</v>
      </c>
      <c r="P190" s="33">
        <f>I190+J190</f>
        <v>0</v>
      </c>
      <c r="Q190" s="33">
        <f>ROUND(I190*H190,2)</f>
        <v>0</v>
      </c>
      <c r="R190" s="33">
        <f>ROUND(J190*H190,2)</f>
        <v>0</v>
      </c>
      <c r="T190" s="166">
        <f>S190*H190</f>
        <v>0</v>
      </c>
      <c r="U190" s="166">
        <v>0</v>
      </c>
      <c r="V190" s="166">
        <f>U190*H190</f>
        <v>0</v>
      </c>
      <c r="W190" s="166">
        <v>1.8</v>
      </c>
      <c r="X190" s="167">
        <f>W190*H190</f>
        <v>19.440000000000001</v>
      </c>
      <c r="AR190" s="168" t="s">
        <v>173</v>
      </c>
      <c r="AT190" s="168" t="s">
        <v>169</v>
      </c>
      <c r="AU190" s="168" t="s">
        <v>91</v>
      </c>
      <c r="AY190" s="15" t="s">
        <v>167</v>
      </c>
      <c r="BE190" s="97">
        <f>IF(O190="základní",K190,0)</f>
        <v>0</v>
      </c>
      <c r="BF190" s="97">
        <f>IF(O190="snížená",K190,0)</f>
        <v>0</v>
      </c>
      <c r="BG190" s="97">
        <f>IF(O190="zákl. přenesená",K190,0)</f>
        <v>0</v>
      </c>
      <c r="BH190" s="97">
        <f>IF(O190="sníž. přenesená",K190,0)</f>
        <v>0</v>
      </c>
      <c r="BI190" s="97">
        <f>IF(O190="nulová",K190,0)</f>
        <v>0</v>
      </c>
      <c r="BJ190" s="15" t="s">
        <v>89</v>
      </c>
      <c r="BK190" s="97">
        <f>ROUND(P190*H190,2)</f>
        <v>0</v>
      </c>
      <c r="BL190" s="15" t="s">
        <v>173</v>
      </c>
      <c r="BM190" s="168" t="s">
        <v>266</v>
      </c>
    </row>
    <row r="191" spans="2:65" s="12" customFormat="1" ht="11.25">
      <c r="B191" s="169"/>
      <c r="D191" s="170" t="s">
        <v>196</v>
      </c>
      <c r="E191" s="171" t="s">
        <v>1</v>
      </c>
      <c r="F191" s="172" t="s">
        <v>267</v>
      </c>
      <c r="H191" s="173">
        <v>10.8</v>
      </c>
      <c r="I191" s="174"/>
      <c r="J191" s="174"/>
      <c r="M191" s="169"/>
      <c r="N191" s="175"/>
      <c r="X191" s="176"/>
      <c r="AT191" s="171" t="s">
        <v>196</v>
      </c>
      <c r="AU191" s="171" t="s">
        <v>91</v>
      </c>
      <c r="AV191" s="12" t="s">
        <v>91</v>
      </c>
      <c r="AW191" s="12" t="s">
        <v>5</v>
      </c>
      <c r="AX191" s="12" t="s">
        <v>89</v>
      </c>
      <c r="AY191" s="171" t="s">
        <v>167</v>
      </c>
    </row>
    <row r="192" spans="2:65" s="1" customFormat="1" ht="24.2" customHeight="1">
      <c r="B192" s="34"/>
      <c r="C192" s="157" t="s">
        <v>268</v>
      </c>
      <c r="D192" s="157" t="s">
        <v>169</v>
      </c>
      <c r="E192" s="158" t="s">
        <v>269</v>
      </c>
      <c r="F192" s="159" t="s">
        <v>270</v>
      </c>
      <c r="G192" s="160" t="s">
        <v>184</v>
      </c>
      <c r="H192" s="161">
        <v>35</v>
      </c>
      <c r="I192" s="162"/>
      <c r="J192" s="162"/>
      <c r="K192" s="163">
        <f>ROUND(P192*H192,2)</f>
        <v>0</v>
      </c>
      <c r="L192" s="164"/>
      <c r="M192" s="34"/>
      <c r="N192" s="165" t="s">
        <v>1</v>
      </c>
      <c r="O192" s="128" t="s">
        <v>45</v>
      </c>
      <c r="P192" s="33">
        <f>I192+J192</f>
        <v>0</v>
      </c>
      <c r="Q192" s="33">
        <f>ROUND(I192*H192,2)</f>
        <v>0</v>
      </c>
      <c r="R192" s="33">
        <f>ROUND(J192*H192,2)</f>
        <v>0</v>
      </c>
      <c r="T192" s="166">
        <f>S192*H192</f>
        <v>0</v>
      </c>
      <c r="U192" s="166">
        <v>0</v>
      </c>
      <c r="V192" s="166">
        <f>U192*H192</f>
        <v>0</v>
      </c>
      <c r="W192" s="166">
        <v>8.0000000000000002E-3</v>
      </c>
      <c r="X192" s="167">
        <f>W192*H192</f>
        <v>0.28000000000000003</v>
      </c>
      <c r="AR192" s="168" t="s">
        <v>173</v>
      </c>
      <c r="AT192" s="168" t="s">
        <v>169</v>
      </c>
      <c r="AU192" s="168" t="s">
        <v>91</v>
      </c>
      <c r="AY192" s="15" t="s">
        <v>167</v>
      </c>
      <c r="BE192" s="97">
        <f>IF(O192="základní",K192,0)</f>
        <v>0</v>
      </c>
      <c r="BF192" s="97">
        <f>IF(O192="snížená",K192,0)</f>
        <v>0</v>
      </c>
      <c r="BG192" s="97">
        <f>IF(O192="zákl. přenesená",K192,0)</f>
        <v>0</v>
      </c>
      <c r="BH192" s="97">
        <f>IF(O192="sníž. přenesená",K192,0)</f>
        <v>0</v>
      </c>
      <c r="BI192" s="97">
        <f>IF(O192="nulová",K192,0)</f>
        <v>0</v>
      </c>
      <c r="BJ192" s="15" t="s">
        <v>89</v>
      </c>
      <c r="BK192" s="97">
        <f>ROUND(P192*H192,2)</f>
        <v>0</v>
      </c>
      <c r="BL192" s="15" t="s">
        <v>173</v>
      </c>
      <c r="BM192" s="168" t="s">
        <v>271</v>
      </c>
    </row>
    <row r="193" spans="2:65" s="1" customFormat="1" ht="24.2" customHeight="1">
      <c r="B193" s="34"/>
      <c r="C193" s="157" t="s">
        <v>8</v>
      </c>
      <c r="D193" s="157" t="s">
        <v>169</v>
      </c>
      <c r="E193" s="158" t="s">
        <v>272</v>
      </c>
      <c r="F193" s="159" t="s">
        <v>273</v>
      </c>
      <c r="G193" s="160" t="s">
        <v>184</v>
      </c>
      <c r="H193" s="161">
        <v>45</v>
      </c>
      <c r="I193" s="162"/>
      <c r="J193" s="162"/>
      <c r="K193" s="163">
        <f>ROUND(P193*H193,2)</f>
        <v>0</v>
      </c>
      <c r="L193" s="164"/>
      <c r="M193" s="34"/>
      <c r="N193" s="165" t="s">
        <v>1</v>
      </c>
      <c r="O193" s="128" t="s">
        <v>45</v>
      </c>
      <c r="P193" s="33">
        <f>I193+J193</f>
        <v>0</v>
      </c>
      <c r="Q193" s="33">
        <f>ROUND(I193*H193,2)</f>
        <v>0</v>
      </c>
      <c r="R193" s="33">
        <f>ROUND(J193*H193,2)</f>
        <v>0</v>
      </c>
      <c r="T193" s="166">
        <f>S193*H193</f>
        <v>0</v>
      </c>
      <c r="U193" s="166">
        <v>0</v>
      </c>
      <c r="V193" s="166">
        <f>U193*H193</f>
        <v>0</v>
      </c>
      <c r="W193" s="166">
        <v>3.2000000000000001E-2</v>
      </c>
      <c r="X193" s="167">
        <f>W193*H193</f>
        <v>1.44</v>
      </c>
      <c r="AR193" s="168" t="s">
        <v>173</v>
      </c>
      <c r="AT193" s="168" t="s">
        <v>169</v>
      </c>
      <c r="AU193" s="168" t="s">
        <v>91</v>
      </c>
      <c r="AY193" s="15" t="s">
        <v>167</v>
      </c>
      <c r="BE193" s="97">
        <f>IF(O193="základní",K193,0)</f>
        <v>0</v>
      </c>
      <c r="BF193" s="97">
        <f>IF(O193="snížená",K193,0)</f>
        <v>0</v>
      </c>
      <c r="BG193" s="97">
        <f>IF(O193="zákl. přenesená",K193,0)</f>
        <v>0</v>
      </c>
      <c r="BH193" s="97">
        <f>IF(O193="sníž. přenesená",K193,0)</f>
        <v>0</v>
      </c>
      <c r="BI193" s="97">
        <f>IF(O193="nulová",K193,0)</f>
        <v>0</v>
      </c>
      <c r="BJ193" s="15" t="s">
        <v>89</v>
      </c>
      <c r="BK193" s="97">
        <f>ROUND(P193*H193,2)</f>
        <v>0</v>
      </c>
      <c r="BL193" s="15" t="s">
        <v>173</v>
      </c>
      <c r="BM193" s="168" t="s">
        <v>274</v>
      </c>
    </row>
    <row r="194" spans="2:65" s="1" customFormat="1" ht="24.2" customHeight="1">
      <c r="B194" s="34"/>
      <c r="C194" s="157" t="s">
        <v>275</v>
      </c>
      <c r="D194" s="157" t="s">
        <v>169</v>
      </c>
      <c r="E194" s="158" t="s">
        <v>276</v>
      </c>
      <c r="F194" s="159" t="s">
        <v>277</v>
      </c>
      <c r="G194" s="160" t="s">
        <v>177</v>
      </c>
      <c r="H194" s="161">
        <v>180</v>
      </c>
      <c r="I194" s="162"/>
      <c r="J194" s="162"/>
      <c r="K194" s="163">
        <f>ROUND(P194*H194,2)</f>
        <v>0</v>
      </c>
      <c r="L194" s="164"/>
      <c r="M194" s="34"/>
      <c r="N194" s="165" t="s">
        <v>1</v>
      </c>
      <c r="O194" s="128" t="s">
        <v>45</v>
      </c>
      <c r="P194" s="33">
        <f>I194+J194</f>
        <v>0</v>
      </c>
      <c r="Q194" s="33">
        <f>ROUND(I194*H194,2)</f>
        <v>0</v>
      </c>
      <c r="R194" s="33">
        <f>ROUND(J194*H194,2)</f>
        <v>0</v>
      </c>
      <c r="T194" s="166">
        <f>S194*H194</f>
        <v>0</v>
      </c>
      <c r="U194" s="166">
        <v>0</v>
      </c>
      <c r="V194" s="166">
        <f>U194*H194</f>
        <v>0</v>
      </c>
      <c r="W194" s="166">
        <v>4.0000000000000001E-3</v>
      </c>
      <c r="X194" s="167">
        <f>W194*H194</f>
        <v>0.72</v>
      </c>
      <c r="AR194" s="168" t="s">
        <v>173</v>
      </c>
      <c r="AT194" s="168" t="s">
        <v>169</v>
      </c>
      <c r="AU194" s="168" t="s">
        <v>91</v>
      </c>
      <c r="AY194" s="15" t="s">
        <v>167</v>
      </c>
      <c r="BE194" s="97">
        <f>IF(O194="základní",K194,0)</f>
        <v>0</v>
      </c>
      <c r="BF194" s="97">
        <f>IF(O194="snížená",K194,0)</f>
        <v>0</v>
      </c>
      <c r="BG194" s="97">
        <f>IF(O194="zákl. přenesená",K194,0)</f>
        <v>0</v>
      </c>
      <c r="BH194" s="97">
        <f>IF(O194="sníž. přenesená",K194,0)</f>
        <v>0</v>
      </c>
      <c r="BI194" s="97">
        <f>IF(O194="nulová",K194,0)</f>
        <v>0</v>
      </c>
      <c r="BJ194" s="15" t="s">
        <v>89</v>
      </c>
      <c r="BK194" s="97">
        <f>ROUND(P194*H194,2)</f>
        <v>0</v>
      </c>
      <c r="BL194" s="15" t="s">
        <v>173</v>
      </c>
      <c r="BM194" s="168" t="s">
        <v>278</v>
      </c>
    </row>
    <row r="195" spans="2:65" s="1" customFormat="1" ht="24.2" customHeight="1">
      <c r="B195" s="34"/>
      <c r="C195" s="157" t="s">
        <v>279</v>
      </c>
      <c r="D195" s="157" t="s">
        <v>169</v>
      </c>
      <c r="E195" s="158" t="s">
        <v>280</v>
      </c>
      <c r="F195" s="159" t="s">
        <v>281</v>
      </c>
      <c r="G195" s="160" t="s">
        <v>177</v>
      </c>
      <c r="H195" s="161">
        <v>96</v>
      </c>
      <c r="I195" s="162"/>
      <c r="J195" s="162"/>
      <c r="K195" s="163">
        <f>ROUND(P195*H195,2)</f>
        <v>0</v>
      </c>
      <c r="L195" s="164"/>
      <c r="M195" s="34"/>
      <c r="N195" s="165" t="s">
        <v>1</v>
      </c>
      <c r="O195" s="128" t="s">
        <v>45</v>
      </c>
      <c r="P195" s="33">
        <f>I195+J195</f>
        <v>0</v>
      </c>
      <c r="Q195" s="33">
        <f>ROUND(I195*H195,2)</f>
        <v>0</v>
      </c>
      <c r="R195" s="33">
        <f>ROUND(J195*H195,2)</f>
        <v>0</v>
      </c>
      <c r="T195" s="166">
        <f>S195*H195</f>
        <v>0</v>
      </c>
      <c r="U195" s="166">
        <v>0</v>
      </c>
      <c r="V195" s="166">
        <f>U195*H195</f>
        <v>0</v>
      </c>
      <c r="W195" s="166">
        <v>1.2999999999999999E-2</v>
      </c>
      <c r="X195" s="167">
        <f>W195*H195</f>
        <v>1.248</v>
      </c>
      <c r="AR195" s="168" t="s">
        <v>173</v>
      </c>
      <c r="AT195" s="168" t="s">
        <v>169</v>
      </c>
      <c r="AU195" s="168" t="s">
        <v>91</v>
      </c>
      <c r="AY195" s="15" t="s">
        <v>167</v>
      </c>
      <c r="BE195" s="97">
        <f>IF(O195="základní",K195,0)</f>
        <v>0</v>
      </c>
      <c r="BF195" s="97">
        <f>IF(O195="snížená",K195,0)</f>
        <v>0</v>
      </c>
      <c r="BG195" s="97">
        <f>IF(O195="zákl. přenesená",K195,0)</f>
        <v>0</v>
      </c>
      <c r="BH195" s="97">
        <f>IF(O195="sníž. přenesená",K195,0)</f>
        <v>0</v>
      </c>
      <c r="BI195" s="97">
        <f>IF(O195="nulová",K195,0)</f>
        <v>0</v>
      </c>
      <c r="BJ195" s="15" t="s">
        <v>89</v>
      </c>
      <c r="BK195" s="97">
        <f>ROUND(P195*H195,2)</f>
        <v>0</v>
      </c>
      <c r="BL195" s="15" t="s">
        <v>173</v>
      </c>
      <c r="BM195" s="168" t="s">
        <v>282</v>
      </c>
    </row>
    <row r="196" spans="2:65" s="1" customFormat="1" ht="24.2" customHeight="1">
      <c r="B196" s="34"/>
      <c r="C196" s="157" t="s">
        <v>283</v>
      </c>
      <c r="D196" s="157" t="s">
        <v>169</v>
      </c>
      <c r="E196" s="158" t="s">
        <v>284</v>
      </c>
      <c r="F196" s="159" t="s">
        <v>285</v>
      </c>
      <c r="G196" s="160" t="s">
        <v>177</v>
      </c>
      <c r="H196" s="161">
        <v>12.6</v>
      </c>
      <c r="I196" s="162"/>
      <c r="J196" s="162"/>
      <c r="K196" s="163">
        <f>ROUND(P196*H196,2)</f>
        <v>0</v>
      </c>
      <c r="L196" s="164"/>
      <c r="M196" s="34"/>
      <c r="N196" s="165" t="s">
        <v>1</v>
      </c>
      <c r="O196" s="128" t="s">
        <v>45</v>
      </c>
      <c r="P196" s="33">
        <f>I196+J196</f>
        <v>0</v>
      </c>
      <c r="Q196" s="33">
        <f>ROUND(I196*H196,2)</f>
        <v>0</v>
      </c>
      <c r="R196" s="33">
        <f>ROUND(J196*H196,2)</f>
        <v>0</v>
      </c>
      <c r="T196" s="166">
        <f>S196*H196</f>
        <v>0</v>
      </c>
      <c r="U196" s="166">
        <v>0</v>
      </c>
      <c r="V196" s="166">
        <f>U196*H196</f>
        <v>0</v>
      </c>
      <c r="W196" s="166">
        <v>1.9E-2</v>
      </c>
      <c r="X196" s="167">
        <f>W196*H196</f>
        <v>0.23939999999999997</v>
      </c>
      <c r="AR196" s="168" t="s">
        <v>173</v>
      </c>
      <c r="AT196" s="168" t="s">
        <v>169</v>
      </c>
      <c r="AU196" s="168" t="s">
        <v>91</v>
      </c>
      <c r="AY196" s="15" t="s">
        <v>167</v>
      </c>
      <c r="BE196" s="97">
        <f>IF(O196="základní",K196,0)</f>
        <v>0</v>
      </c>
      <c r="BF196" s="97">
        <f>IF(O196="snížená",K196,0)</f>
        <v>0</v>
      </c>
      <c r="BG196" s="97">
        <f>IF(O196="zákl. přenesená",K196,0)</f>
        <v>0</v>
      </c>
      <c r="BH196" s="97">
        <f>IF(O196="sníž. přenesená",K196,0)</f>
        <v>0</v>
      </c>
      <c r="BI196" s="97">
        <f>IF(O196="nulová",K196,0)</f>
        <v>0</v>
      </c>
      <c r="BJ196" s="15" t="s">
        <v>89</v>
      </c>
      <c r="BK196" s="97">
        <f>ROUND(P196*H196,2)</f>
        <v>0</v>
      </c>
      <c r="BL196" s="15" t="s">
        <v>173</v>
      </c>
      <c r="BM196" s="168" t="s">
        <v>286</v>
      </c>
    </row>
    <row r="197" spans="2:65" s="12" customFormat="1" ht="11.25">
      <c r="B197" s="169"/>
      <c r="D197" s="170" t="s">
        <v>196</v>
      </c>
      <c r="E197" s="171" t="s">
        <v>1</v>
      </c>
      <c r="F197" s="172" t="s">
        <v>287</v>
      </c>
      <c r="H197" s="173">
        <v>12.6</v>
      </c>
      <c r="I197" s="174"/>
      <c r="J197" s="174"/>
      <c r="M197" s="169"/>
      <c r="N197" s="175"/>
      <c r="X197" s="176"/>
      <c r="AT197" s="171" t="s">
        <v>196</v>
      </c>
      <c r="AU197" s="171" t="s">
        <v>91</v>
      </c>
      <c r="AV197" s="12" t="s">
        <v>91</v>
      </c>
      <c r="AW197" s="12" t="s">
        <v>5</v>
      </c>
      <c r="AX197" s="12" t="s">
        <v>89</v>
      </c>
      <c r="AY197" s="171" t="s">
        <v>167</v>
      </c>
    </row>
    <row r="198" spans="2:65" s="1" customFormat="1" ht="24.2" customHeight="1">
      <c r="B198" s="34"/>
      <c r="C198" s="157" t="s">
        <v>288</v>
      </c>
      <c r="D198" s="157" t="s">
        <v>169</v>
      </c>
      <c r="E198" s="158" t="s">
        <v>289</v>
      </c>
      <c r="F198" s="159" t="s">
        <v>290</v>
      </c>
      <c r="G198" s="160" t="s">
        <v>177</v>
      </c>
      <c r="H198" s="161">
        <v>54</v>
      </c>
      <c r="I198" s="162"/>
      <c r="J198" s="162"/>
      <c r="K198" s="163">
        <f>ROUND(P198*H198,2)</f>
        <v>0</v>
      </c>
      <c r="L198" s="164"/>
      <c r="M198" s="34"/>
      <c r="N198" s="165" t="s">
        <v>1</v>
      </c>
      <c r="O198" s="128" t="s">
        <v>45</v>
      </c>
      <c r="P198" s="33">
        <f>I198+J198</f>
        <v>0</v>
      </c>
      <c r="Q198" s="33">
        <f>ROUND(I198*H198,2)</f>
        <v>0</v>
      </c>
      <c r="R198" s="33">
        <f>ROUND(J198*H198,2)</f>
        <v>0</v>
      </c>
      <c r="T198" s="166">
        <f>S198*H198</f>
        <v>0</v>
      </c>
      <c r="U198" s="166">
        <v>0</v>
      </c>
      <c r="V198" s="166">
        <f>U198*H198</f>
        <v>0</v>
      </c>
      <c r="W198" s="166">
        <v>1.7999999999999999E-2</v>
      </c>
      <c r="X198" s="167">
        <f>W198*H198</f>
        <v>0.97199999999999998</v>
      </c>
      <c r="AR198" s="168" t="s">
        <v>173</v>
      </c>
      <c r="AT198" s="168" t="s">
        <v>169</v>
      </c>
      <c r="AU198" s="168" t="s">
        <v>91</v>
      </c>
      <c r="AY198" s="15" t="s">
        <v>167</v>
      </c>
      <c r="BE198" s="97">
        <f>IF(O198="základní",K198,0)</f>
        <v>0</v>
      </c>
      <c r="BF198" s="97">
        <f>IF(O198="snížená",K198,0)</f>
        <v>0</v>
      </c>
      <c r="BG198" s="97">
        <f>IF(O198="zákl. přenesená",K198,0)</f>
        <v>0</v>
      </c>
      <c r="BH198" s="97">
        <f>IF(O198="sníž. přenesená",K198,0)</f>
        <v>0</v>
      </c>
      <c r="BI198" s="97">
        <f>IF(O198="nulová",K198,0)</f>
        <v>0</v>
      </c>
      <c r="BJ198" s="15" t="s">
        <v>89</v>
      </c>
      <c r="BK198" s="97">
        <f>ROUND(P198*H198,2)</f>
        <v>0</v>
      </c>
      <c r="BL198" s="15" t="s">
        <v>173</v>
      </c>
      <c r="BM198" s="168" t="s">
        <v>291</v>
      </c>
    </row>
    <row r="199" spans="2:65" s="12" customFormat="1" ht="11.25">
      <c r="B199" s="169"/>
      <c r="D199" s="170" t="s">
        <v>196</v>
      </c>
      <c r="E199" s="171" t="s">
        <v>1</v>
      </c>
      <c r="F199" s="172" t="s">
        <v>292</v>
      </c>
      <c r="H199" s="173">
        <v>54</v>
      </c>
      <c r="I199" s="174"/>
      <c r="J199" s="174"/>
      <c r="M199" s="169"/>
      <c r="N199" s="175"/>
      <c r="X199" s="176"/>
      <c r="AT199" s="171" t="s">
        <v>196</v>
      </c>
      <c r="AU199" s="171" t="s">
        <v>91</v>
      </c>
      <c r="AV199" s="12" t="s">
        <v>91</v>
      </c>
      <c r="AW199" s="12" t="s">
        <v>5</v>
      </c>
      <c r="AX199" s="12" t="s">
        <v>89</v>
      </c>
      <c r="AY199" s="171" t="s">
        <v>167</v>
      </c>
    </row>
    <row r="200" spans="2:65" s="1" customFormat="1" ht="24.2" customHeight="1">
      <c r="B200" s="34"/>
      <c r="C200" s="157" t="s">
        <v>293</v>
      </c>
      <c r="D200" s="157" t="s">
        <v>169</v>
      </c>
      <c r="E200" s="158" t="s">
        <v>294</v>
      </c>
      <c r="F200" s="159" t="s">
        <v>295</v>
      </c>
      <c r="G200" s="160" t="s">
        <v>177</v>
      </c>
      <c r="H200" s="161">
        <v>54</v>
      </c>
      <c r="I200" s="162"/>
      <c r="J200" s="162"/>
      <c r="K200" s="163">
        <f>ROUND(P200*H200,2)</f>
        <v>0</v>
      </c>
      <c r="L200" s="164"/>
      <c r="M200" s="34"/>
      <c r="N200" s="165" t="s">
        <v>1</v>
      </c>
      <c r="O200" s="128" t="s">
        <v>45</v>
      </c>
      <c r="P200" s="33">
        <f>I200+J200</f>
        <v>0</v>
      </c>
      <c r="Q200" s="33">
        <f>ROUND(I200*H200,2)</f>
        <v>0</v>
      </c>
      <c r="R200" s="33">
        <f>ROUND(J200*H200,2)</f>
        <v>0</v>
      </c>
      <c r="T200" s="166">
        <f>S200*H200</f>
        <v>0</v>
      </c>
      <c r="U200" s="166">
        <v>0</v>
      </c>
      <c r="V200" s="166">
        <f>U200*H200</f>
        <v>0</v>
      </c>
      <c r="W200" s="166">
        <v>0.04</v>
      </c>
      <c r="X200" s="167">
        <f>W200*H200</f>
        <v>2.16</v>
      </c>
      <c r="AR200" s="168" t="s">
        <v>173</v>
      </c>
      <c r="AT200" s="168" t="s">
        <v>169</v>
      </c>
      <c r="AU200" s="168" t="s">
        <v>91</v>
      </c>
      <c r="AY200" s="15" t="s">
        <v>167</v>
      </c>
      <c r="BE200" s="97">
        <f>IF(O200="základní",K200,0)</f>
        <v>0</v>
      </c>
      <c r="BF200" s="97">
        <f>IF(O200="snížená",K200,0)</f>
        <v>0</v>
      </c>
      <c r="BG200" s="97">
        <f>IF(O200="zákl. přenesená",K200,0)</f>
        <v>0</v>
      </c>
      <c r="BH200" s="97">
        <f>IF(O200="sníž. přenesená",K200,0)</f>
        <v>0</v>
      </c>
      <c r="BI200" s="97">
        <f>IF(O200="nulová",K200,0)</f>
        <v>0</v>
      </c>
      <c r="BJ200" s="15" t="s">
        <v>89</v>
      </c>
      <c r="BK200" s="97">
        <f>ROUND(P200*H200,2)</f>
        <v>0</v>
      </c>
      <c r="BL200" s="15" t="s">
        <v>173</v>
      </c>
      <c r="BM200" s="168" t="s">
        <v>296</v>
      </c>
    </row>
    <row r="201" spans="2:65" s="12" customFormat="1" ht="11.25">
      <c r="B201" s="169"/>
      <c r="D201" s="170" t="s">
        <v>196</v>
      </c>
      <c r="E201" s="171" t="s">
        <v>1</v>
      </c>
      <c r="F201" s="172" t="s">
        <v>292</v>
      </c>
      <c r="H201" s="173">
        <v>54</v>
      </c>
      <c r="I201" s="174"/>
      <c r="J201" s="174"/>
      <c r="M201" s="169"/>
      <c r="N201" s="175"/>
      <c r="X201" s="176"/>
      <c r="AT201" s="171" t="s">
        <v>196</v>
      </c>
      <c r="AU201" s="171" t="s">
        <v>91</v>
      </c>
      <c r="AV201" s="12" t="s">
        <v>91</v>
      </c>
      <c r="AW201" s="12" t="s">
        <v>5</v>
      </c>
      <c r="AX201" s="12" t="s">
        <v>89</v>
      </c>
      <c r="AY201" s="171" t="s">
        <v>167</v>
      </c>
    </row>
    <row r="202" spans="2:65" s="1" customFormat="1" ht="24.2" customHeight="1">
      <c r="B202" s="34"/>
      <c r="C202" s="157" t="s">
        <v>297</v>
      </c>
      <c r="D202" s="157" t="s">
        <v>169</v>
      </c>
      <c r="E202" s="158" t="s">
        <v>298</v>
      </c>
      <c r="F202" s="159" t="s">
        <v>299</v>
      </c>
      <c r="G202" s="160" t="s">
        <v>177</v>
      </c>
      <c r="H202" s="161">
        <v>120</v>
      </c>
      <c r="I202" s="162"/>
      <c r="J202" s="162"/>
      <c r="K202" s="163">
        <f>ROUND(P202*H202,2)</f>
        <v>0</v>
      </c>
      <c r="L202" s="164"/>
      <c r="M202" s="34"/>
      <c r="N202" s="165" t="s">
        <v>1</v>
      </c>
      <c r="O202" s="128" t="s">
        <v>45</v>
      </c>
      <c r="P202" s="33">
        <f>I202+J202</f>
        <v>0</v>
      </c>
      <c r="Q202" s="33">
        <f>ROUND(I202*H202,2)</f>
        <v>0</v>
      </c>
      <c r="R202" s="33">
        <f>ROUND(J202*H202,2)</f>
        <v>0</v>
      </c>
      <c r="T202" s="166">
        <f>S202*H202</f>
        <v>0</v>
      </c>
      <c r="U202" s="166">
        <v>0</v>
      </c>
      <c r="V202" s="166">
        <f>U202*H202</f>
        <v>0</v>
      </c>
      <c r="W202" s="166">
        <v>5.3999999999999999E-2</v>
      </c>
      <c r="X202" s="167">
        <f>W202*H202</f>
        <v>6.4799999999999995</v>
      </c>
      <c r="AR202" s="168" t="s">
        <v>173</v>
      </c>
      <c r="AT202" s="168" t="s">
        <v>169</v>
      </c>
      <c r="AU202" s="168" t="s">
        <v>91</v>
      </c>
      <c r="AY202" s="15" t="s">
        <v>167</v>
      </c>
      <c r="BE202" s="97">
        <f>IF(O202="základní",K202,0)</f>
        <v>0</v>
      </c>
      <c r="BF202" s="97">
        <f>IF(O202="snížená",K202,0)</f>
        <v>0</v>
      </c>
      <c r="BG202" s="97">
        <f>IF(O202="zákl. přenesená",K202,0)</f>
        <v>0</v>
      </c>
      <c r="BH202" s="97">
        <f>IF(O202="sníž. přenesená",K202,0)</f>
        <v>0</v>
      </c>
      <c r="BI202" s="97">
        <f>IF(O202="nulová",K202,0)</f>
        <v>0</v>
      </c>
      <c r="BJ202" s="15" t="s">
        <v>89</v>
      </c>
      <c r="BK202" s="97">
        <f>ROUND(P202*H202,2)</f>
        <v>0</v>
      </c>
      <c r="BL202" s="15" t="s">
        <v>173</v>
      </c>
      <c r="BM202" s="168" t="s">
        <v>300</v>
      </c>
    </row>
    <row r="203" spans="2:65" s="1" customFormat="1" ht="24.2" customHeight="1">
      <c r="B203" s="34"/>
      <c r="C203" s="157" t="s">
        <v>301</v>
      </c>
      <c r="D203" s="157" t="s">
        <v>169</v>
      </c>
      <c r="E203" s="158" t="s">
        <v>302</v>
      </c>
      <c r="F203" s="159" t="s">
        <v>303</v>
      </c>
      <c r="G203" s="160" t="s">
        <v>177</v>
      </c>
      <c r="H203" s="161">
        <v>5</v>
      </c>
      <c r="I203" s="162"/>
      <c r="J203" s="162"/>
      <c r="K203" s="163">
        <f>ROUND(P203*H203,2)</f>
        <v>0</v>
      </c>
      <c r="L203" s="164"/>
      <c r="M203" s="34"/>
      <c r="N203" s="165" t="s">
        <v>1</v>
      </c>
      <c r="O203" s="128" t="s">
        <v>45</v>
      </c>
      <c r="P203" s="33">
        <f>I203+J203</f>
        <v>0</v>
      </c>
      <c r="Q203" s="33">
        <f>ROUND(I203*H203,2)</f>
        <v>0</v>
      </c>
      <c r="R203" s="33">
        <f>ROUND(J203*H203,2)</f>
        <v>0</v>
      </c>
      <c r="T203" s="166">
        <f>S203*H203</f>
        <v>0</v>
      </c>
      <c r="U203" s="166">
        <v>4.938E-2</v>
      </c>
      <c r="V203" s="166">
        <f>U203*H203</f>
        <v>0.24690000000000001</v>
      </c>
      <c r="W203" s="166">
        <v>0</v>
      </c>
      <c r="X203" s="167">
        <f>W203*H203</f>
        <v>0</v>
      </c>
      <c r="AR203" s="168" t="s">
        <v>173</v>
      </c>
      <c r="AT203" s="168" t="s">
        <v>169</v>
      </c>
      <c r="AU203" s="168" t="s">
        <v>91</v>
      </c>
      <c r="AY203" s="15" t="s">
        <v>167</v>
      </c>
      <c r="BE203" s="97">
        <f>IF(O203="základní",K203,0)</f>
        <v>0</v>
      </c>
      <c r="BF203" s="97">
        <f>IF(O203="snížená",K203,0)</f>
        <v>0</v>
      </c>
      <c r="BG203" s="97">
        <f>IF(O203="zákl. přenesená",K203,0)</f>
        <v>0</v>
      </c>
      <c r="BH203" s="97">
        <f>IF(O203="sníž. přenesená",K203,0)</f>
        <v>0</v>
      </c>
      <c r="BI203" s="97">
        <f>IF(O203="nulová",K203,0)</f>
        <v>0</v>
      </c>
      <c r="BJ203" s="15" t="s">
        <v>89</v>
      </c>
      <c r="BK203" s="97">
        <f>ROUND(P203*H203,2)</f>
        <v>0</v>
      </c>
      <c r="BL203" s="15" t="s">
        <v>173</v>
      </c>
      <c r="BM203" s="168" t="s">
        <v>304</v>
      </c>
    </row>
    <row r="204" spans="2:65" s="1" customFormat="1" ht="24.2" customHeight="1">
      <c r="B204" s="34"/>
      <c r="C204" s="157" t="s">
        <v>305</v>
      </c>
      <c r="D204" s="157" t="s">
        <v>169</v>
      </c>
      <c r="E204" s="158" t="s">
        <v>306</v>
      </c>
      <c r="F204" s="159" t="s">
        <v>307</v>
      </c>
      <c r="G204" s="160" t="s">
        <v>177</v>
      </c>
      <c r="H204" s="161">
        <v>2</v>
      </c>
      <c r="I204" s="162"/>
      <c r="J204" s="162"/>
      <c r="K204" s="163">
        <f>ROUND(P204*H204,2)</f>
        <v>0</v>
      </c>
      <c r="L204" s="164"/>
      <c r="M204" s="34"/>
      <c r="N204" s="165" t="s">
        <v>1</v>
      </c>
      <c r="O204" s="128" t="s">
        <v>45</v>
      </c>
      <c r="P204" s="33">
        <f>I204+J204</f>
        <v>0</v>
      </c>
      <c r="Q204" s="33">
        <f>ROUND(I204*H204,2)</f>
        <v>0</v>
      </c>
      <c r="R204" s="33">
        <f>ROUND(J204*H204,2)</f>
        <v>0</v>
      </c>
      <c r="T204" s="166">
        <f>S204*H204</f>
        <v>0</v>
      </c>
      <c r="U204" s="166">
        <v>0</v>
      </c>
      <c r="V204" s="166">
        <f>U204*H204</f>
        <v>0</v>
      </c>
      <c r="W204" s="166">
        <v>8.4000000000000005E-2</v>
      </c>
      <c r="X204" s="167">
        <f>W204*H204</f>
        <v>0.16800000000000001</v>
      </c>
      <c r="AR204" s="168" t="s">
        <v>173</v>
      </c>
      <c r="AT204" s="168" t="s">
        <v>169</v>
      </c>
      <c r="AU204" s="168" t="s">
        <v>91</v>
      </c>
      <c r="AY204" s="15" t="s">
        <v>167</v>
      </c>
      <c r="BE204" s="97">
        <f>IF(O204="základní",K204,0)</f>
        <v>0</v>
      </c>
      <c r="BF204" s="97">
        <f>IF(O204="snížená",K204,0)</f>
        <v>0</v>
      </c>
      <c r="BG204" s="97">
        <f>IF(O204="zákl. přenesená",K204,0)</f>
        <v>0</v>
      </c>
      <c r="BH204" s="97">
        <f>IF(O204="sníž. přenesená",K204,0)</f>
        <v>0</v>
      </c>
      <c r="BI204" s="97">
        <f>IF(O204="nulová",K204,0)</f>
        <v>0</v>
      </c>
      <c r="BJ204" s="15" t="s">
        <v>89</v>
      </c>
      <c r="BK204" s="97">
        <f>ROUND(P204*H204,2)</f>
        <v>0</v>
      </c>
      <c r="BL204" s="15" t="s">
        <v>173</v>
      </c>
      <c r="BM204" s="168" t="s">
        <v>308</v>
      </c>
    </row>
    <row r="205" spans="2:65" s="1" customFormat="1" ht="24.2" customHeight="1">
      <c r="B205" s="34"/>
      <c r="C205" s="157" t="s">
        <v>309</v>
      </c>
      <c r="D205" s="157" t="s">
        <v>169</v>
      </c>
      <c r="E205" s="158" t="s">
        <v>310</v>
      </c>
      <c r="F205" s="159" t="s">
        <v>311</v>
      </c>
      <c r="G205" s="160" t="s">
        <v>184</v>
      </c>
      <c r="H205" s="161">
        <v>15</v>
      </c>
      <c r="I205" s="162"/>
      <c r="J205" s="162"/>
      <c r="K205" s="163">
        <f>ROUND(P205*H205,2)</f>
        <v>0</v>
      </c>
      <c r="L205" s="164"/>
      <c r="M205" s="34"/>
      <c r="N205" s="165" t="s">
        <v>1</v>
      </c>
      <c r="O205" s="128" t="s">
        <v>45</v>
      </c>
      <c r="P205" s="33">
        <f>I205+J205</f>
        <v>0</v>
      </c>
      <c r="Q205" s="33">
        <f>ROUND(I205*H205,2)</f>
        <v>0</v>
      </c>
      <c r="R205" s="33">
        <f>ROUND(J205*H205,2)</f>
        <v>0</v>
      </c>
      <c r="T205" s="166">
        <f>S205*H205</f>
        <v>0</v>
      </c>
      <c r="U205" s="166">
        <v>0</v>
      </c>
      <c r="V205" s="166">
        <f>U205*H205</f>
        <v>0</v>
      </c>
      <c r="W205" s="166">
        <v>1E-3</v>
      </c>
      <c r="X205" s="167">
        <f>W205*H205</f>
        <v>1.4999999999999999E-2</v>
      </c>
      <c r="AR205" s="168" t="s">
        <v>173</v>
      </c>
      <c r="AT205" s="168" t="s">
        <v>169</v>
      </c>
      <c r="AU205" s="168" t="s">
        <v>91</v>
      </c>
      <c r="AY205" s="15" t="s">
        <v>167</v>
      </c>
      <c r="BE205" s="97">
        <f>IF(O205="základní",K205,0)</f>
        <v>0</v>
      </c>
      <c r="BF205" s="97">
        <f>IF(O205="snížená",K205,0)</f>
        <v>0</v>
      </c>
      <c r="BG205" s="97">
        <f>IF(O205="zákl. přenesená",K205,0)</f>
        <v>0</v>
      </c>
      <c r="BH205" s="97">
        <f>IF(O205="sníž. přenesená",K205,0)</f>
        <v>0</v>
      </c>
      <c r="BI205" s="97">
        <f>IF(O205="nulová",K205,0)</f>
        <v>0</v>
      </c>
      <c r="BJ205" s="15" t="s">
        <v>89</v>
      </c>
      <c r="BK205" s="97">
        <f>ROUND(P205*H205,2)</f>
        <v>0</v>
      </c>
      <c r="BL205" s="15" t="s">
        <v>173</v>
      </c>
      <c r="BM205" s="168" t="s">
        <v>312</v>
      </c>
    </row>
    <row r="206" spans="2:65" s="1" customFormat="1" ht="33" customHeight="1">
      <c r="B206" s="34"/>
      <c r="C206" s="157" t="s">
        <v>313</v>
      </c>
      <c r="D206" s="157" t="s">
        <v>169</v>
      </c>
      <c r="E206" s="158" t="s">
        <v>314</v>
      </c>
      <c r="F206" s="159" t="s">
        <v>315</v>
      </c>
      <c r="G206" s="160" t="s">
        <v>184</v>
      </c>
      <c r="H206" s="161">
        <v>130</v>
      </c>
      <c r="I206" s="162"/>
      <c r="J206" s="162"/>
      <c r="K206" s="163">
        <f>ROUND(P206*H206,2)</f>
        <v>0</v>
      </c>
      <c r="L206" s="164"/>
      <c r="M206" s="34"/>
      <c r="N206" s="165" t="s">
        <v>1</v>
      </c>
      <c r="O206" s="128" t="s">
        <v>45</v>
      </c>
      <c r="P206" s="33">
        <f>I206+J206</f>
        <v>0</v>
      </c>
      <c r="Q206" s="33">
        <f>ROUND(I206*H206,2)</f>
        <v>0</v>
      </c>
      <c r="R206" s="33">
        <f>ROUND(J206*H206,2)</f>
        <v>0</v>
      </c>
      <c r="T206" s="166">
        <f>S206*H206</f>
        <v>0</v>
      </c>
      <c r="U206" s="166">
        <v>0</v>
      </c>
      <c r="V206" s="166">
        <f>U206*H206</f>
        <v>0</v>
      </c>
      <c r="W206" s="166">
        <v>6.7000000000000002E-4</v>
      </c>
      <c r="X206" s="167">
        <f>W206*H206</f>
        <v>8.7099999999999997E-2</v>
      </c>
      <c r="AR206" s="168" t="s">
        <v>173</v>
      </c>
      <c r="AT206" s="168" t="s">
        <v>169</v>
      </c>
      <c r="AU206" s="168" t="s">
        <v>91</v>
      </c>
      <c r="AY206" s="15" t="s">
        <v>167</v>
      </c>
      <c r="BE206" s="97">
        <f>IF(O206="základní",K206,0)</f>
        <v>0</v>
      </c>
      <c r="BF206" s="97">
        <f>IF(O206="snížená",K206,0)</f>
        <v>0</v>
      </c>
      <c r="BG206" s="97">
        <f>IF(O206="zákl. přenesená",K206,0)</f>
        <v>0</v>
      </c>
      <c r="BH206" s="97">
        <f>IF(O206="sníž. přenesená",K206,0)</f>
        <v>0</v>
      </c>
      <c r="BI206" s="97">
        <f>IF(O206="nulová",K206,0)</f>
        <v>0</v>
      </c>
      <c r="BJ206" s="15" t="s">
        <v>89</v>
      </c>
      <c r="BK206" s="97">
        <f>ROUND(P206*H206,2)</f>
        <v>0</v>
      </c>
      <c r="BL206" s="15" t="s">
        <v>173</v>
      </c>
      <c r="BM206" s="168" t="s">
        <v>316</v>
      </c>
    </row>
    <row r="207" spans="2:65" s="12" customFormat="1" ht="11.25">
      <c r="B207" s="169"/>
      <c r="D207" s="170" t="s">
        <v>196</v>
      </c>
      <c r="E207" s="171" t="s">
        <v>1</v>
      </c>
      <c r="F207" s="172" t="s">
        <v>317</v>
      </c>
      <c r="H207" s="173">
        <v>130</v>
      </c>
      <c r="I207" s="174"/>
      <c r="J207" s="174"/>
      <c r="M207" s="169"/>
      <c r="N207" s="175"/>
      <c r="X207" s="176"/>
      <c r="AT207" s="171" t="s">
        <v>196</v>
      </c>
      <c r="AU207" s="171" t="s">
        <v>91</v>
      </c>
      <c r="AV207" s="12" t="s">
        <v>91</v>
      </c>
      <c r="AW207" s="12" t="s">
        <v>5</v>
      </c>
      <c r="AX207" s="12" t="s">
        <v>89</v>
      </c>
      <c r="AY207" s="171" t="s">
        <v>167</v>
      </c>
    </row>
    <row r="208" spans="2:65" s="1" customFormat="1" ht="33" customHeight="1">
      <c r="B208" s="34"/>
      <c r="C208" s="157" t="s">
        <v>318</v>
      </c>
      <c r="D208" s="157" t="s">
        <v>169</v>
      </c>
      <c r="E208" s="158" t="s">
        <v>319</v>
      </c>
      <c r="F208" s="159" t="s">
        <v>320</v>
      </c>
      <c r="G208" s="160" t="s">
        <v>184</v>
      </c>
      <c r="H208" s="161">
        <v>12</v>
      </c>
      <c r="I208" s="162"/>
      <c r="J208" s="162"/>
      <c r="K208" s="163">
        <f>ROUND(P208*H208,2)</f>
        <v>0</v>
      </c>
      <c r="L208" s="164"/>
      <c r="M208" s="34"/>
      <c r="N208" s="165" t="s">
        <v>1</v>
      </c>
      <c r="O208" s="128" t="s">
        <v>45</v>
      </c>
      <c r="P208" s="33">
        <f>I208+J208</f>
        <v>0</v>
      </c>
      <c r="Q208" s="33">
        <f>ROUND(I208*H208,2)</f>
        <v>0</v>
      </c>
      <c r="R208" s="33">
        <f>ROUND(J208*H208,2)</f>
        <v>0</v>
      </c>
      <c r="T208" s="166">
        <f>S208*H208</f>
        <v>0</v>
      </c>
      <c r="U208" s="166">
        <v>3.0000000000000001E-5</v>
      </c>
      <c r="V208" s="166">
        <f>U208*H208</f>
        <v>3.6000000000000002E-4</v>
      </c>
      <c r="W208" s="166">
        <v>0</v>
      </c>
      <c r="X208" s="167">
        <f>W208*H208</f>
        <v>0</v>
      </c>
      <c r="AR208" s="168" t="s">
        <v>173</v>
      </c>
      <c r="AT208" s="168" t="s">
        <v>169</v>
      </c>
      <c r="AU208" s="168" t="s">
        <v>91</v>
      </c>
      <c r="AY208" s="15" t="s">
        <v>167</v>
      </c>
      <c r="BE208" s="97">
        <f>IF(O208="základní",K208,0)</f>
        <v>0</v>
      </c>
      <c r="BF208" s="97">
        <f>IF(O208="snížená",K208,0)</f>
        <v>0</v>
      </c>
      <c r="BG208" s="97">
        <f>IF(O208="zákl. přenesená",K208,0)</f>
        <v>0</v>
      </c>
      <c r="BH208" s="97">
        <f>IF(O208="sníž. přenesená",K208,0)</f>
        <v>0</v>
      </c>
      <c r="BI208" s="97">
        <f>IF(O208="nulová",K208,0)</f>
        <v>0</v>
      </c>
      <c r="BJ208" s="15" t="s">
        <v>89</v>
      </c>
      <c r="BK208" s="97">
        <f>ROUND(P208*H208,2)</f>
        <v>0</v>
      </c>
      <c r="BL208" s="15" t="s">
        <v>173</v>
      </c>
      <c r="BM208" s="168" t="s">
        <v>321</v>
      </c>
    </row>
    <row r="209" spans="2:65" s="1" customFormat="1" ht="24.2" customHeight="1">
      <c r="B209" s="34"/>
      <c r="C209" s="157" t="s">
        <v>322</v>
      </c>
      <c r="D209" s="157" t="s">
        <v>169</v>
      </c>
      <c r="E209" s="158" t="s">
        <v>323</v>
      </c>
      <c r="F209" s="159" t="s">
        <v>324</v>
      </c>
      <c r="G209" s="160" t="s">
        <v>177</v>
      </c>
      <c r="H209" s="161">
        <v>29</v>
      </c>
      <c r="I209" s="162"/>
      <c r="J209" s="162"/>
      <c r="K209" s="163">
        <f>ROUND(P209*H209,2)</f>
        <v>0</v>
      </c>
      <c r="L209" s="164"/>
      <c r="M209" s="34"/>
      <c r="N209" s="165" t="s">
        <v>1</v>
      </c>
      <c r="O209" s="128" t="s">
        <v>45</v>
      </c>
      <c r="P209" s="33">
        <f>I209+J209</f>
        <v>0</v>
      </c>
      <c r="Q209" s="33">
        <f>ROUND(I209*H209,2)</f>
        <v>0</v>
      </c>
      <c r="R209" s="33">
        <f>ROUND(J209*H209,2)</f>
        <v>0</v>
      </c>
      <c r="T209" s="166">
        <f>S209*H209</f>
        <v>0</v>
      </c>
      <c r="U209" s="166">
        <v>0</v>
      </c>
      <c r="V209" s="166">
        <f>U209*H209</f>
        <v>0</v>
      </c>
      <c r="W209" s="166">
        <v>0</v>
      </c>
      <c r="X209" s="167">
        <f>W209*H209</f>
        <v>0</v>
      </c>
      <c r="AR209" s="168" t="s">
        <v>173</v>
      </c>
      <c r="AT209" s="168" t="s">
        <v>169</v>
      </c>
      <c r="AU209" s="168" t="s">
        <v>91</v>
      </c>
      <c r="AY209" s="15" t="s">
        <v>167</v>
      </c>
      <c r="BE209" s="97">
        <f>IF(O209="základní",K209,0)</f>
        <v>0</v>
      </c>
      <c r="BF209" s="97">
        <f>IF(O209="snížená",K209,0)</f>
        <v>0</v>
      </c>
      <c r="BG209" s="97">
        <f>IF(O209="zákl. přenesená",K209,0)</f>
        <v>0</v>
      </c>
      <c r="BH209" s="97">
        <f>IF(O209="sníž. přenesená",K209,0)</f>
        <v>0</v>
      </c>
      <c r="BI209" s="97">
        <f>IF(O209="nulová",K209,0)</f>
        <v>0</v>
      </c>
      <c r="BJ209" s="15" t="s">
        <v>89</v>
      </c>
      <c r="BK209" s="97">
        <f>ROUND(P209*H209,2)</f>
        <v>0</v>
      </c>
      <c r="BL209" s="15" t="s">
        <v>173</v>
      </c>
      <c r="BM209" s="168" t="s">
        <v>325</v>
      </c>
    </row>
    <row r="210" spans="2:65" s="12" customFormat="1" ht="11.25">
      <c r="B210" s="169"/>
      <c r="D210" s="170" t="s">
        <v>196</v>
      </c>
      <c r="E210" s="171" t="s">
        <v>1</v>
      </c>
      <c r="F210" s="172" t="s">
        <v>305</v>
      </c>
      <c r="H210" s="173">
        <v>29</v>
      </c>
      <c r="I210" s="174"/>
      <c r="J210" s="174"/>
      <c r="M210" s="169"/>
      <c r="N210" s="175"/>
      <c r="X210" s="176"/>
      <c r="AT210" s="171" t="s">
        <v>196</v>
      </c>
      <c r="AU210" s="171" t="s">
        <v>91</v>
      </c>
      <c r="AV210" s="12" t="s">
        <v>91</v>
      </c>
      <c r="AW210" s="12" t="s">
        <v>5</v>
      </c>
      <c r="AX210" s="12" t="s">
        <v>89</v>
      </c>
      <c r="AY210" s="171" t="s">
        <v>167</v>
      </c>
    </row>
    <row r="211" spans="2:65" s="1" customFormat="1" ht="24.2" customHeight="1">
      <c r="B211" s="34"/>
      <c r="C211" s="157" t="s">
        <v>326</v>
      </c>
      <c r="D211" s="157" t="s">
        <v>169</v>
      </c>
      <c r="E211" s="158" t="s">
        <v>327</v>
      </c>
      <c r="F211" s="159" t="s">
        <v>328</v>
      </c>
      <c r="G211" s="160" t="s">
        <v>177</v>
      </c>
      <c r="H211" s="161">
        <v>85</v>
      </c>
      <c r="I211" s="162"/>
      <c r="J211" s="162"/>
      <c r="K211" s="163">
        <f>ROUND(P211*H211,2)</f>
        <v>0</v>
      </c>
      <c r="L211" s="164"/>
      <c r="M211" s="34"/>
      <c r="N211" s="165" t="s">
        <v>1</v>
      </c>
      <c r="O211" s="128" t="s">
        <v>45</v>
      </c>
      <c r="P211" s="33">
        <f>I211+J211</f>
        <v>0</v>
      </c>
      <c r="Q211" s="33">
        <f>ROUND(I211*H211,2)</f>
        <v>0</v>
      </c>
      <c r="R211" s="33">
        <f>ROUND(J211*H211,2)</f>
        <v>0</v>
      </c>
      <c r="T211" s="166">
        <f>S211*H211</f>
        <v>0</v>
      </c>
      <c r="U211" s="166">
        <v>2.0000000000000002E-5</v>
      </c>
      <c r="V211" s="166">
        <f>U211*H211</f>
        <v>1.7000000000000001E-3</v>
      </c>
      <c r="W211" s="166">
        <v>2E-3</v>
      </c>
      <c r="X211" s="167">
        <f>W211*H211</f>
        <v>0.17</v>
      </c>
      <c r="AR211" s="168" t="s">
        <v>173</v>
      </c>
      <c r="AT211" s="168" t="s">
        <v>169</v>
      </c>
      <c r="AU211" s="168" t="s">
        <v>91</v>
      </c>
      <c r="AY211" s="15" t="s">
        <v>167</v>
      </c>
      <c r="BE211" s="97">
        <f>IF(O211="základní",K211,0)</f>
        <v>0</v>
      </c>
      <c r="BF211" s="97">
        <f>IF(O211="snížená",K211,0)</f>
        <v>0</v>
      </c>
      <c r="BG211" s="97">
        <f>IF(O211="zákl. přenesená",K211,0)</f>
        <v>0</v>
      </c>
      <c r="BH211" s="97">
        <f>IF(O211="sníž. přenesená",K211,0)</f>
        <v>0</v>
      </c>
      <c r="BI211" s="97">
        <f>IF(O211="nulová",K211,0)</f>
        <v>0</v>
      </c>
      <c r="BJ211" s="15" t="s">
        <v>89</v>
      </c>
      <c r="BK211" s="97">
        <f>ROUND(P211*H211,2)</f>
        <v>0</v>
      </c>
      <c r="BL211" s="15" t="s">
        <v>173</v>
      </c>
      <c r="BM211" s="168" t="s">
        <v>329</v>
      </c>
    </row>
    <row r="212" spans="2:65" s="1" customFormat="1" ht="24.2" customHeight="1">
      <c r="B212" s="34"/>
      <c r="C212" s="157" t="s">
        <v>330</v>
      </c>
      <c r="D212" s="157" t="s">
        <v>169</v>
      </c>
      <c r="E212" s="158" t="s">
        <v>331</v>
      </c>
      <c r="F212" s="159" t="s">
        <v>332</v>
      </c>
      <c r="G212" s="160" t="s">
        <v>172</v>
      </c>
      <c r="H212" s="161">
        <v>30</v>
      </c>
      <c r="I212" s="162"/>
      <c r="J212" s="162"/>
      <c r="K212" s="163">
        <f>ROUND(P212*H212,2)</f>
        <v>0</v>
      </c>
      <c r="L212" s="164"/>
      <c r="M212" s="34"/>
      <c r="N212" s="165" t="s">
        <v>1</v>
      </c>
      <c r="O212" s="128" t="s">
        <v>45</v>
      </c>
      <c r="P212" s="33">
        <f>I212+J212</f>
        <v>0</v>
      </c>
      <c r="Q212" s="33">
        <f>ROUND(I212*H212,2)</f>
        <v>0</v>
      </c>
      <c r="R212" s="33">
        <f>ROUND(J212*H212,2)</f>
        <v>0</v>
      </c>
      <c r="T212" s="166">
        <f>S212*H212</f>
        <v>0</v>
      </c>
      <c r="U212" s="166">
        <v>0</v>
      </c>
      <c r="V212" s="166">
        <f>U212*H212</f>
        <v>0</v>
      </c>
      <c r="W212" s="166">
        <v>4.7800000000000004E-3</v>
      </c>
      <c r="X212" s="167">
        <f>W212*H212</f>
        <v>0.1434</v>
      </c>
      <c r="AR212" s="168" t="s">
        <v>173</v>
      </c>
      <c r="AT212" s="168" t="s">
        <v>169</v>
      </c>
      <c r="AU212" s="168" t="s">
        <v>91</v>
      </c>
      <c r="AY212" s="15" t="s">
        <v>167</v>
      </c>
      <c r="BE212" s="97">
        <f>IF(O212="základní",K212,0)</f>
        <v>0</v>
      </c>
      <c r="BF212" s="97">
        <f>IF(O212="snížená",K212,0)</f>
        <v>0</v>
      </c>
      <c r="BG212" s="97">
        <f>IF(O212="zákl. přenesená",K212,0)</f>
        <v>0</v>
      </c>
      <c r="BH212" s="97">
        <f>IF(O212="sníž. přenesená",K212,0)</f>
        <v>0</v>
      </c>
      <c r="BI212" s="97">
        <f>IF(O212="nulová",K212,0)</f>
        <v>0</v>
      </c>
      <c r="BJ212" s="15" t="s">
        <v>89</v>
      </c>
      <c r="BK212" s="97">
        <f>ROUND(P212*H212,2)</f>
        <v>0</v>
      </c>
      <c r="BL212" s="15" t="s">
        <v>173</v>
      </c>
      <c r="BM212" s="168" t="s">
        <v>333</v>
      </c>
    </row>
    <row r="213" spans="2:65" s="11" customFormat="1" ht="22.9" customHeight="1">
      <c r="B213" s="144"/>
      <c r="D213" s="145" t="s">
        <v>81</v>
      </c>
      <c r="E213" s="155" t="s">
        <v>334</v>
      </c>
      <c r="F213" s="155" t="s">
        <v>335</v>
      </c>
      <c r="I213" s="147"/>
      <c r="J213" s="147"/>
      <c r="K213" s="156">
        <f>BK213</f>
        <v>0</v>
      </c>
      <c r="M213" s="144"/>
      <c r="N213" s="149"/>
      <c r="Q213" s="150">
        <f>SUM(Q214:Q224)</f>
        <v>0</v>
      </c>
      <c r="R213" s="150">
        <f>SUM(R214:R224)</f>
        <v>0</v>
      </c>
      <c r="T213" s="151">
        <f>SUM(T214:T224)</f>
        <v>0</v>
      </c>
      <c r="V213" s="151">
        <f>SUM(V214:V224)</f>
        <v>0</v>
      </c>
      <c r="X213" s="152">
        <f>SUM(X214:X224)</f>
        <v>0</v>
      </c>
      <c r="AR213" s="145" t="s">
        <v>89</v>
      </c>
      <c r="AT213" s="153" t="s">
        <v>81</v>
      </c>
      <c r="AU213" s="153" t="s">
        <v>89</v>
      </c>
      <c r="AY213" s="145" t="s">
        <v>167</v>
      </c>
      <c r="BK213" s="154">
        <f>SUM(BK214:BK224)</f>
        <v>0</v>
      </c>
    </row>
    <row r="214" spans="2:65" s="1" customFormat="1" ht="33" customHeight="1">
      <c r="B214" s="34"/>
      <c r="C214" s="157" t="s">
        <v>336</v>
      </c>
      <c r="D214" s="157" t="s">
        <v>169</v>
      </c>
      <c r="E214" s="158" t="s">
        <v>337</v>
      </c>
      <c r="F214" s="159" t="s">
        <v>338</v>
      </c>
      <c r="G214" s="160" t="s">
        <v>339</v>
      </c>
      <c r="H214" s="161">
        <v>701.69100000000003</v>
      </c>
      <c r="I214" s="162"/>
      <c r="J214" s="162"/>
      <c r="K214" s="163">
        <f>ROUND(P214*H214,2)</f>
        <v>0</v>
      </c>
      <c r="L214" s="164"/>
      <c r="M214" s="34"/>
      <c r="N214" s="165" t="s">
        <v>1</v>
      </c>
      <c r="O214" s="128" t="s">
        <v>45</v>
      </c>
      <c r="P214" s="33">
        <f>I214+J214</f>
        <v>0</v>
      </c>
      <c r="Q214" s="33">
        <f>ROUND(I214*H214,2)</f>
        <v>0</v>
      </c>
      <c r="R214" s="33">
        <f>ROUND(J214*H214,2)</f>
        <v>0</v>
      </c>
      <c r="T214" s="166">
        <f>S214*H214</f>
        <v>0</v>
      </c>
      <c r="U214" s="166">
        <v>0</v>
      </c>
      <c r="V214" s="166">
        <f>U214*H214</f>
        <v>0</v>
      </c>
      <c r="W214" s="166">
        <v>0</v>
      </c>
      <c r="X214" s="167">
        <f>W214*H214</f>
        <v>0</v>
      </c>
      <c r="AR214" s="168" t="s">
        <v>173</v>
      </c>
      <c r="AT214" s="168" t="s">
        <v>169</v>
      </c>
      <c r="AU214" s="168" t="s">
        <v>91</v>
      </c>
      <c r="AY214" s="15" t="s">
        <v>167</v>
      </c>
      <c r="BE214" s="97">
        <f>IF(O214="základní",K214,0)</f>
        <v>0</v>
      </c>
      <c r="BF214" s="97">
        <f>IF(O214="snížená",K214,0)</f>
        <v>0</v>
      </c>
      <c r="BG214" s="97">
        <f>IF(O214="zákl. přenesená",K214,0)</f>
        <v>0</v>
      </c>
      <c r="BH214" s="97">
        <f>IF(O214="sníž. přenesená",K214,0)</f>
        <v>0</v>
      </c>
      <c r="BI214" s="97">
        <f>IF(O214="nulová",K214,0)</f>
        <v>0</v>
      </c>
      <c r="BJ214" s="15" t="s">
        <v>89</v>
      </c>
      <c r="BK214" s="97">
        <f>ROUND(P214*H214,2)</f>
        <v>0</v>
      </c>
      <c r="BL214" s="15" t="s">
        <v>173</v>
      </c>
      <c r="BM214" s="168" t="s">
        <v>340</v>
      </c>
    </row>
    <row r="215" spans="2:65" s="1" customFormat="1" ht="16.5" customHeight="1">
      <c r="B215" s="34"/>
      <c r="C215" s="157" t="s">
        <v>341</v>
      </c>
      <c r="D215" s="157" t="s">
        <v>169</v>
      </c>
      <c r="E215" s="158" t="s">
        <v>342</v>
      </c>
      <c r="F215" s="159" t="s">
        <v>343</v>
      </c>
      <c r="G215" s="160" t="s">
        <v>177</v>
      </c>
      <c r="H215" s="161">
        <v>8</v>
      </c>
      <c r="I215" s="162"/>
      <c r="J215" s="162"/>
      <c r="K215" s="163">
        <f>ROUND(P215*H215,2)</f>
        <v>0</v>
      </c>
      <c r="L215" s="164"/>
      <c r="M215" s="34"/>
      <c r="N215" s="165" t="s">
        <v>1</v>
      </c>
      <c r="O215" s="128" t="s">
        <v>45</v>
      </c>
      <c r="P215" s="33">
        <f>I215+J215</f>
        <v>0</v>
      </c>
      <c r="Q215" s="33">
        <f>ROUND(I215*H215,2)</f>
        <v>0</v>
      </c>
      <c r="R215" s="33">
        <f>ROUND(J215*H215,2)</f>
        <v>0</v>
      </c>
      <c r="T215" s="166">
        <f>S215*H215</f>
        <v>0</v>
      </c>
      <c r="U215" s="166">
        <v>0</v>
      </c>
      <c r="V215" s="166">
        <f>U215*H215</f>
        <v>0</v>
      </c>
      <c r="W215" s="166">
        <v>0</v>
      </c>
      <c r="X215" s="167">
        <f>W215*H215</f>
        <v>0</v>
      </c>
      <c r="AR215" s="168" t="s">
        <v>173</v>
      </c>
      <c r="AT215" s="168" t="s">
        <v>169</v>
      </c>
      <c r="AU215" s="168" t="s">
        <v>91</v>
      </c>
      <c r="AY215" s="15" t="s">
        <v>167</v>
      </c>
      <c r="BE215" s="97">
        <f>IF(O215="základní",K215,0)</f>
        <v>0</v>
      </c>
      <c r="BF215" s="97">
        <f>IF(O215="snížená",K215,0)</f>
        <v>0</v>
      </c>
      <c r="BG215" s="97">
        <f>IF(O215="zákl. přenesená",K215,0)</f>
        <v>0</v>
      </c>
      <c r="BH215" s="97">
        <f>IF(O215="sníž. přenesená",K215,0)</f>
        <v>0</v>
      </c>
      <c r="BI215" s="97">
        <f>IF(O215="nulová",K215,0)</f>
        <v>0</v>
      </c>
      <c r="BJ215" s="15" t="s">
        <v>89</v>
      </c>
      <c r="BK215" s="97">
        <f>ROUND(P215*H215,2)</f>
        <v>0</v>
      </c>
      <c r="BL215" s="15" t="s">
        <v>173</v>
      </c>
      <c r="BM215" s="168" t="s">
        <v>344</v>
      </c>
    </row>
    <row r="216" spans="2:65" s="1" customFormat="1" ht="24.2" customHeight="1">
      <c r="B216" s="34"/>
      <c r="C216" s="157" t="s">
        <v>345</v>
      </c>
      <c r="D216" s="157" t="s">
        <v>169</v>
      </c>
      <c r="E216" s="158" t="s">
        <v>346</v>
      </c>
      <c r="F216" s="159" t="s">
        <v>347</v>
      </c>
      <c r="G216" s="160" t="s">
        <v>177</v>
      </c>
      <c r="H216" s="161">
        <v>240</v>
      </c>
      <c r="I216" s="162"/>
      <c r="J216" s="162"/>
      <c r="K216" s="163">
        <f>ROUND(P216*H216,2)</f>
        <v>0</v>
      </c>
      <c r="L216" s="164"/>
      <c r="M216" s="34"/>
      <c r="N216" s="165" t="s">
        <v>1</v>
      </c>
      <c r="O216" s="128" t="s">
        <v>45</v>
      </c>
      <c r="P216" s="33">
        <f>I216+J216</f>
        <v>0</v>
      </c>
      <c r="Q216" s="33">
        <f>ROUND(I216*H216,2)</f>
        <v>0</v>
      </c>
      <c r="R216" s="33">
        <f>ROUND(J216*H216,2)</f>
        <v>0</v>
      </c>
      <c r="T216" s="166">
        <f>S216*H216</f>
        <v>0</v>
      </c>
      <c r="U216" s="166">
        <v>0</v>
      </c>
      <c r="V216" s="166">
        <f>U216*H216</f>
        <v>0</v>
      </c>
      <c r="W216" s="166">
        <v>0</v>
      </c>
      <c r="X216" s="167">
        <f>W216*H216</f>
        <v>0</v>
      </c>
      <c r="AR216" s="168" t="s">
        <v>173</v>
      </c>
      <c r="AT216" s="168" t="s">
        <v>169</v>
      </c>
      <c r="AU216" s="168" t="s">
        <v>91</v>
      </c>
      <c r="AY216" s="15" t="s">
        <v>167</v>
      </c>
      <c r="BE216" s="97">
        <f>IF(O216="základní",K216,0)</f>
        <v>0</v>
      </c>
      <c r="BF216" s="97">
        <f>IF(O216="snížená",K216,0)</f>
        <v>0</v>
      </c>
      <c r="BG216" s="97">
        <f>IF(O216="zákl. přenesená",K216,0)</f>
        <v>0</v>
      </c>
      <c r="BH216" s="97">
        <f>IF(O216="sníž. přenesená",K216,0)</f>
        <v>0</v>
      </c>
      <c r="BI216" s="97">
        <f>IF(O216="nulová",K216,0)</f>
        <v>0</v>
      </c>
      <c r="BJ216" s="15" t="s">
        <v>89</v>
      </c>
      <c r="BK216" s="97">
        <f>ROUND(P216*H216,2)</f>
        <v>0</v>
      </c>
      <c r="BL216" s="15" t="s">
        <v>173</v>
      </c>
      <c r="BM216" s="168" t="s">
        <v>348</v>
      </c>
    </row>
    <row r="217" spans="2:65" s="12" customFormat="1" ht="11.25">
      <c r="B217" s="169"/>
      <c r="D217" s="170" t="s">
        <v>196</v>
      </c>
      <c r="F217" s="172" t="s">
        <v>349</v>
      </c>
      <c r="H217" s="173">
        <v>240</v>
      </c>
      <c r="I217" s="174"/>
      <c r="J217" s="174"/>
      <c r="M217" s="169"/>
      <c r="N217" s="175"/>
      <c r="X217" s="176"/>
      <c r="AT217" s="171" t="s">
        <v>196</v>
      </c>
      <c r="AU217" s="171" t="s">
        <v>91</v>
      </c>
      <c r="AV217" s="12" t="s">
        <v>91</v>
      </c>
      <c r="AW217" s="12" t="s">
        <v>4</v>
      </c>
      <c r="AX217" s="12" t="s">
        <v>89</v>
      </c>
      <c r="AY217" s="171" t="s">
        <v>167</v>
      </c>
    </row>
    <row r="218" spans="2:65" s="1" customFormat="1" ht="24.2" customHeight="1">
      <c r="B218" s="34"/>
      <c r="C218" s="157" t="s">
        <v>350</v>
      </c>
      <c r="D218" s="157" t="s">
        <v>169</v>
      </c>
      <c r="E218" s="158" t="s">
        <v>351</v>
      </c>
      <c r="F218" s="159" t="s">
        <v>352</v>
      </c>
      <c r="G218" s="160" t="s">
        <v>339</v>
      </c>
      <c r="H218" s="161">
        <v>701.69100000000003</v>
      </c>
      <c r="I218" s="162"/>
      <c r="J218" s="162"/>
      <c r="K218" s="163">
        <f>ROUND(P218*H218,2)</f>
        <v>0</v>
      </c>
      <c r="L218" s="164"/>
      <c r="M218" s="34"/>
      <c r="N218" s="165" t="s">
        <v>1</v>
      </c>
      <c r="O218" s="128" t="s">
        <v>45</v>
      </c>
      <c r="P218" s="33">
        <f>I218+J218</f>
        <v>0</v>
      </c>
      <c r="Q218" s="33">
        <f>ROUND(I218*H218,2)</f>
        <v>0</v>
      </c>
      <c r="R218" s="33">
        <f>ROUND(J218*H218,2)</f>
        <v>0</v>
      </c>
      <c r="T218" s="166">
        <f>S218*H218</f>
        <v>0</v>
      </c>
      <c r="U218" s="166">
        <v>0</v>
      </c>
      <c r="V218" s="166">
        <f>U218*H218</f>
        <v>0</v>
      </c>
      <c r="W218" s="166">
        <v>0</v>
      </c>
      <c r="X218" s="167">
        <f>W218*H218</f>
        <v>0</v>
      </c>
      <c r="AR218" s="168" t="s">
        <v>173</v>
      </c>
      <c r="AT218" s="168" t="s">
        <v>169</v>
      </c>
      <c r="AU218" s="168" t="s">
        <v>91</v>
      </c>
      <c r="AY218" s="15" t="s">
        <v>167</v>
      </c>
      <c r="BE218" s="97">
        <f>IF(O218="základní",K218,0)</f>
        <v>0</v>
      </c>
      <c r="BF218" s="97">
        <f>IF(O218="snížená",K218,0)</f>
        <v>0</v>
      </c>
      <c r="BG218" s="97">
        <f>IF(O218="zákl. přenesená",K218,0)</f>
        <v>0</v>
      </c>
      <c r="BH218" s="97">
        <f>IF(O218="sníž. přenesená",K218,0)</f>
        <v>0</v>
      </c>
      <c r="BI218" s="97">
        <f>IF(O218="nulová",K218,0)</f>
        <v>0</v>
      </c>
      <c r="BJ218" s="15" t="s">
        <v>89</v>
      </c>
      <c r="BK218" s="97">
        <f>ROUND(P218*H218,2)</f>
        <v>0</v>
      </c>
      <c r="BL218" s="15" t="s">
        <v>173</v>
      </c>
      <c r="BM218" s="168" t="s">
        <v>353</v>
      </c>
    </row>
    <row r="219" spans="2:65" s="1" customFormat="1" ht="24.2" customHeight="1">
      <c r="B219" s="34"/>
      <c r="C219" s="157" t="s">
        <v>354</v>
      </c>
      <c r="D219" s="157" t="s">
        <v>169</v>
      </c>
      <c r="E219" s="158" t="s">
        <v>355</v>
      </c>
      <c r="F219" s="159" t="s">
        <v>356</v>
      </c>
      <c r="G219" s="160" t="s">
        <v>339</v>
      </c>
      <c r="H219" s="161">
        <v>21050.73</v>
      </c>
      <c r="I219" s="162"/>
      <c r="J219" s="162"/>
      <c r="K219" s="163">
        <f>ROUND(P219*H219,2)</f>
        <v>0</v>
      </c>
      <c r="L219" s="164"/>
      <c r="M219" s="34"/>
      <c r="N219" s="165" t="s">
        <v>1</v>
      </c>
      <c r="O219" s="128" t="s">
        <v>45</v>
      </c>
      <c r="P219" s="33">
        <f>I219+J219</f>
        <v>0</v>
      </c>
      <c r="Q219" s="33">
        <f>ROUND(I219*H219,2)</f>
        <v>0</v>
      </c>
      <c r="R219" s="33">
        <f>ROUND(J219*H219,2)</f>
        <v>0</v>
      </c>
      <c r="T219" s="166">
        <f>S219*H219</f>
        <v>0</v>
      </c>
      <c r="U219" s="166">
        <v>0</v>
      </c>
      <c r="V219" s="166">
        <f>U219*H219</f>
        <v>0</v>
      </c>
      <c r="W219" s="166">
        <v>0</v>
      </c>
      <c r="X219" s="167">
        <f>W219*H219</f>
        <v>0</v>
      </c>
      <c r="AR219" s="168" t="s">
        <v>173</v>
      </c>
      <c r="AT219" s="168" t="s">
        <v>169</v>
      </c>
      <c r="AU219" s="168" t="s">
        <v>91</v>
      </c>
      <c r="AY219" s="15" t="s">
        <v>167</v>
      </c>
      <c r="BE219" s="97">
        <f>IF(O219="základní",K219,0)</f>
        <v>0</v>
      </c>
      <c r="BF219" s="97">
        <f>IF(O219="snížená",K219,0)</f>
        <v>0</v>
      </c>
      <c r="BG219" s="97">
        <f>IF(O219="zákl. přenesená",K219,0)</f>
        <v>0</v>
      </c>
      <c r="BH219" s="97">
        <f>IF(O219="sníž. přenesená",K219,0)</f>
        <v>0</v>
      </c>
      <c r="BI219" s="97">
        <f>IF(O219="nulová",K219,0)</f>
        <v>0</v>
      </c>
      <c r="BJ219" s="15" t="s">
        <v>89</v>
      </c>
      <c r="BK219" s="97">
        <f>ROUND(P219*H219,2)</f>
        <v>0</v>
      </c>
      <c r="BL219" s="15" t="s">
        <v>173</v>
      </c>
      <c r="BM219" s="168" t="s">
        <v>357</v>
      </c>
    </row>
    <row r="220" spans="2:65" s="12" customFormat="1" ht="11.25">
      <c r="B220" s="169"/>
      <c r="D220" s="170" t="s">
        <v>196</v>
      </c>
      <c r="F220" s="172" t="s">
        <v>358</v>
      </c>
      <c r="H220" s="173">
        <v>21050.73</v>
      </c>
      <c r="I220" s="174"/>
      <c r="J220" s="174"/>
      <c r="M220" s="169"/>
      <c r="N220" s="175"/>
      <c r="X220" s="176"/>
      <c r="AT220" s="171" t="s">
        <v>196</v>
      </c>
      <c r="AU220" s="171" t="s">
        <v>91</v>
      </c>
      <c r="AV220" s="12" t="s">
        <v>91</v>
      </c>
      <c r="AW220" s="12" t="s">
        <v>4</v>
      </c>
      <c r="AX220" s="12" t="s">
        <v>89</v>
      </c>
      <c r="AY220" s="171" t="s">
        <v>167</v>
      </c>
    </row>
    <row r="221" spans="2:65" s="1" customFormat="1" ht="49.15" customHeight="1">
      <c r="B221" s="34"/>
      <c r="C221" s="157" t="s">
        <v>359</v>
      </c>
      <c r="D221" s="157" t="s">
        <v>169</v>
      </c>
      <c r="E221" s="158" t="s">
        <v>360</v>
      </c>
      <c r="F221" s="159" t="s">
        <v>361</v>
      </c>
      <c r="G221" s="160" t="s">
        <v>339</v>
      </c>
      <c r="H221" s="161">
        <v>695.03300000000002</v>
      </c>
      <c r="I221" s="162"/>
      <c r="J221" s="162"/>
      <c r="K221" s="163">
        <f>ROUND(P221*H221,2)</f>
        <v>0</v>
      </c>
      <c r="L221" s="164"/>
      <c r="M221" s="34"/>
      <c r="N221" s="165" t="s">
        <v>1</v>
      </c>
      <c r="O221" s="128" t="s">
        <v>45</v>
      </c>
      <c r="P221" s="33">
        <f>I221+J221</f>
        <v>0</v>
      </c>
      <c r="Q221" s="33">
        <f>ROUND(I221*H221,2)</f>
        <v>0</v>
      </c>
      <c r="R221" s="33">
        <f>ROUND(J221*H221,2)</f>
        <v>0</v>
      </c>
      <c r="T221" s="166">
        <f>S221*H221</f>
        <v>0</v>
      </c>
      <c r="U221" s="166">
        <v>0</v>
      </c>
      <c r="V221" s="166">
        <f>U221*H221</f>
        <v>0</v>
      </c>
      <c r="W221" s="166">
        <v>0</v>
      </c>
      <c r="X221" s="167">
        <f>W221*H221</f>
        <v>0</v>
      </c>
      <c r="AR221" s="168" t="s">
        <v>173</v>
      </c>
      <c r="AT221" s="168" t="s">
        <v>169</v>
      </c>
      <c r="AU221" s="168" t="s">
        <v>91</v>
      </c>
      <c r="AY221" s="15" t="s">
        <v>167</v>
      </c>
      <c r="BE221" s="97">
        <f>IF(O221="základní",K221,0)</f>
        <v>0</v>
      </c>
      <c r="BF221" s="97">
        <f>IF(O221="snížená",K221,0)</f>
        <v>0</v>
      </c>
      <c r="BG221" s="97">
        <f>IF(O221="zákl. přenesená",K221,0)</f>
        <v>0</v>
      </c>
      <c r="BH221" s="97">
        <f>IF(O221="sníž. přenesená",K221,0)</f>
        <v>0</v>
      </c>
      <c r="BI221" s="97">
        <f>IF(O221="nulová",K221,0)</f>
        <v>0</v>
      </c>
      <c r="BJ221" s="15" t="s">
        <v>89</v>
      </c>
      <c r="BK221" s="97">
        <f>ROUND(P221*H221,2)</f>
        <v>0</v>
      </c>
      <c r="BL221" s="15" t="s">
        <v>173</v>
      </c>
      <c r="BM221" s="168" t="s">
        <v>362</v>
      </c>
    </row>
    <row r="222" spans="2:65" s="1" customFormat="1" ht="33" customHeight="1">
      <c r="B222" s="34"/>
      <c r="C222" s="157" t="s">
        <v>363</v>
      </c>
      <c r="D222" s="157" t="s">
        <v>169</v>
      </c>
      <c r="E222" s="158" t="s">
        <v>364</v>
      </c>
      <c r="F222" s="159" t="s">
        <v>365</v>
      </c>
      <c r="G222" s="160" t="s">
        <v>339</v>
      </c>
      <c r="H222" s="161">
        <v>0.10100000000000001</v>
      </c>
      <c r="I222" s="162"/>
      <c r="J222" s="162"/>
      <c r="K222" s="163">
        <f>ROUND(P222*H222,2)</f>
        <v>0</v>
      </c>
      <c r="L222" s="164"/>
      <c r="M222" s="34"/>
      <c r="N222" s="165" t="s">
        <v>1</v>
      </c>
      <c r="O222" s="128" t="s">
        <v>45</v>
      </c>
      <c r="P222" s="33">
        <f>I222+J222</f>
        <v>0</v>
      </c>
      <c r="Q222" s="33">
        <f>ROUND(I222*H222,2)</f>
        <v>0</v>
      </c>
      <c r="R222" s="33">
        <f>ROUND(J222*H222,2)</f>
        <v>0</v>
      </c>
      <c r="T222" s="166">
        <f>S222*H222</f>
        <v>0</v>
      </c>
      <c r="U222" s="166">
        <v>0</v>
      </c>
      <c r="V222" s="166">
        <f>U222*H222</f>
        <v>0</v>
      </c>
      <c r="W222" s="166">
        <v>0</v>
      </c>
      <c r="X222" s="167">
        <f>W222*H222</f>
        <v>0</v>
      </c>
      <c r="AR222" s="168" t="s">
        <v>173</v>
      </c>
      <c r="AT222" s="168" t="s">
        <v>169</v>
      </c>
      <c r="AU222" s="168" t="s">
        <v>91</v>
      </c>
      <c r="AY222" s="15" t="s">
        <v>167</v>
      </c>
      <c r="BE222" s="97">
        <f>IF(O222="základní",K222,0)</f>
        <v>0</v>
      </c>
      <c r="BF222" s="97">
        <f>IF(O222="snížená",K222,0)</f>
        <v>0</v>
      </c>
      <c r="BG222" s="97">
        <f>IF(O222="zákl. přenesená",K222,0)</f>
        <v>0</v>
      </c>
      <c r="BH222" s="97">
        <f>IF(O222="sníž. přenesená",K222,0)</f>
        <v>0</v>
      </c>
      <c r="BI222" s="97">
        <f>IF(O222="nulová",K222,0)</f>
        <v>0</v>
      </c>
      <c r="BJ222" s="15" t="s">
        <v>89</v>
      </c>
      <c r="BK222" s="97">
        <f>ROUND(P222*H222,2)</f>
        <v>0</v>
      </c>
      <c r="BL222" s="15" t="s">
        <v>173</v>
      </c>
      <c r="BM222" s="168" t="s">
        <v>366</v>
      </c>
    </row>
    <row r="223" spans="2:65" s="1" customFormat="1" ht="33" customHeight="1">
      <c r="B223" s="34"/>
      <c r="C223" s="157" t="s">
        <v>367</v>
      </c>
      <c r="D223" s="157" t="s">
        <v>169</v>
      </c>
      <c r="E223" s="158" t="s">
        <v>368</v>
      </c>
      <c r="F223" s="159" t="s">
        <v>369</v>
      </c>
      <c r="G223" s="160" t="s">
        <v>339</v>
      </c>
      <c r="H223" s="161">
        <v>1.4550000000000001</v>
      </c>
      <c r="I223" s="162"/>
      <c r="J223" s="162"/>
      <c r="K223" s="163">
        <f>ROUND(P223*H223,2)</f>
        <v>0</v>
      </c>
      <c r="L223" s="164"/>
      <c r="M223" s="34"/>
      <c r="N223" s="165" t="s">
        <v>1</v>
      </c>
      <c r="O223" s="128" t="s">
        <v>45</v>
      </c>
      <c r="P223" s="33">
        <f>I223+J223</f>
        <v>0</v>
      </c>
      <c r="Q223" s="33">
        <f>ROUND(I223*H223,2)</f>
        <v>0</v>
      </c>
      <c r="R223" s="33">
        <f>ROUND(J223*H223,2)</f>
        <v>0</v>
      </c>
      <c r="T223" s="166">
        <f>S223*H223</f>
        <v>0</v>
      </c>
      <c r="U223" s="166">
        <v>0</v>
      </c>
      <c r="V223" s="166">
        <f>U223*H223</f>
        <v>0</v>
      </c>
      <c r="W223" s="166">
        <v>0</v>
      </c>
      <c r="X223" s="167">
        <f>W223*H223</f>
        <v>0</v>
      </c>
      <c r="AR223" s="168" t="s">
        <v>173</v>
      </c>
      <c r="AT223" s="168" t="s">
        <v>169</v>
      </c>
      <c r="AU223" s="168" t="s">
        <v>91</v>
      </c>
      <c r="AY223" s="15" t="s">
        <v>167</v>
      </c>
      <c r="BE223" s="97">
        <f>IF(O223="základní",K223,0)</f>
        <v>0</v>
      </c>
      <c r="BF223" s="97">
        <f>IF(O223="snížená",K223,0)</f>
        <v>0</v>
      </c>
      <c r="BG223" s="97">
        <f>IF(O223="zákl. přenesená",K223,0)</f>
        <v>0</v>
      </c>
      <c r="BH223" s="97">
        <f>IF(O223="sníž. přenesená",K223,0)</f>
        <v>0</v>
      </c>
      <c r="BI223" s="97">
        <f>IF(O223="nulová",K223,0)</f>
        <v>0</v>
      </c>
      <c r="BJ223" s="15" t="s">
        <v>89</v>
      </c>
      <c r="BK223" s="97">
        <f>ROUND(P223*H223,2)</f>
        <v>0</v>
      </c>
      <c r="BL223" s="15" t="s">
        <v>173</v>
      </c>
      <c r="BM223" s="168" t="s">
        <v>370</v>
      </c>
    </row>
    <row r="224" spans="2:65" s="1" customFormat="1" ht="37.9" customHeight="1">
      <c r="B224" s="34"/>
      <c r="C224" s="157" t="s">
        <v>371</v>
      </c>
      <c r="D224" s="157" t="s">
        <v>169</v>
      </c>
      <c r="E224" s="158" t="s">
        <v>372</v>
      </c>
      <c r="F224" s="159" t="s">
        <v>373</v>
      </c>
      <c r="G224" s="160" t="s">
        <v>339</v>
      </c>
      <c r="H224" s="161">
        <v>5.093</v>
      </c>
      <c r="I224" s="162"/>
      <c r="J224" s="162"/>
      <c r="K224" s="163">
        <f>ROUND(P224*H224,2)</f>
        <v>0</v>
      </c>
      <c r="L224" s="164"/>
      <c r="M224" s="34"/>
      <c r="N224" s="165" t="s">
        <v>1</v>
      </c>
      <c r="O224" s="128" t="s">
        <v>45</v>
      </c>
      <c r="P224" s="33">
        <f>I224+J224</f>
        <v>0</v>
      </c>
      <c r="Q224" s="33">
        <f>ROUND(I224*H224,2)</f>
        <v>0</v>
      </c>
      <c r="R224" s="33">
        <f>ROUND(J224*H224,2)</f>
        <v>0</v>
      </c>
      <c r="T224" s="166">
        <f>S224*H224</f>
        <v>0</v>
      </c>
      <c r="U224" s="166">
        <v>0</v>
      </c>
      <c r="V224" s="166">
        <f>U224*H224</f>
        <v>0</v>
      </c>
      <c r="W224" s="166">
        <v>0</v>
      </c>
      <c r="X224" s="167">
        <f>W224*H224</f>
        <v>0</v>
      </c>
      <c r="AR224" s="168" t="s">
        <v>173</v>
      </c>
      <c r="AT224" s="168" t="s">
        <v>169</v>
      </c>
      <c r="AU224" s="168" t="s">
        <v>91</v>
      </c>
      <c r="AY224" s="15" t="s">
        <v>167</v>
      </c>
      <c r="BE224" s="97">
        <f>IF(O224="základní",K224,0)</f>
        <v>0</v>
      </c>
      <c r="BF224" s="97">
        <f>IF(O224="snížená",K224,0)</f>
        <v>0</v>
      </c>
      <c r="BG224" s="97">
        <f>IF(O224="zákl. přenesená",K224,0)</f>
        <v>0</v>
      </c>
      <c r="BH224" s="97">
        <f>IF(O224="sníž. přenesená",K224,0)</f>
        <v>0</v>
      </c>
      <c r="BI224" s="97">
        <f>IF(O224="nulová",K224,0)</f>
        <v>0</v>
      </c>
      <c r="BJ224" s="15" t="s">
        <v>89</v>
      </c>
      <c r="BK224" s="97">
        <f>ROUND(P224*H224,2)</f>
        <v>0</v>
      </c>
      <c r="BL224" s="15" t="s">
        <v>173</v>
      </c>
      <c r="BM224" s="168" t="s">
        <v>374</v>
      </c>
    </row>
    <row r="225" spans="2:65" s="11" customFormat="1" ht="22.9" customHeight="1">
      <c r="B225" s="144"/>
      <c r="D225" s="145" t="s">
        <v>81</v>
      </c>
      <c r="E225" s="155" t="s">
        <v>375</v>
      </c>
      <c r="F225" s="155" t="s">
        <v>376</v>
      </c>
      <c r="I225" s="147"/>
      <c r="J225" s="147"/>
      <c r="K225" s="156">
        <f>BK225</f>
        <v>0</v>
      </c>
      <c r="M225" s="144"/>
      <c r="N225" s="149"/>
      <c r="Q225" s="150">
        <f>Q226</f>
        <v>0</v>
      </c>
      <c r="R225" s="150">
        <f>R226</f>
        <v>0</v>
      </c>
      <c r="T225" s="151">
        <f>T226</f>
        <v>0</v>
      </c>
      <c r="V225" s="151">
        <f>V226</f>
        <v>0</v>
      </c>
      <c r="X225" s="152">
        <f>X226</f>
        <v>0</v>
      </c>
      <c r="AR225" s="145" t="s">
        <v>89</v>
      </c>
      <c r="AT225" s="153" t="s">
        <v>81</v>
      </c>
      <c r="AU225" s="153" t="s">
        <v>89</v>
      </c>
      <c r="AY225" s="145" t="s">
        <v>167</v>
      </c>
      <c r="BK225" s="154">
        <f>BK226</f>
        <v>0</v>
      </c>
    </row>
    <row r="226" spans="2:65" s="1" customFormat="1" ht="24.2" customHeight="1">
      <c r="B226" s="34"/>
      <c r="C226" s="157" t="s">
        <v>377</v>
      </c>
      <c r="D226" s="157" t="s">
        <v>169</v>
      </c>
      <c r="E226" s="158" t="s">
        <v>378</v>
      </c>
      <c r="F226" s="159" t="s">
        <v>379</v>
      </c>
      <c r="G226" s="160" t="s">
        <v>339</v>
      </c>
      <c r="H226" s="161">
        <v>0.249</v>
      </c>
      <c r="I226" s="162"/>
      <c r="J226" s="162"/>
      <c r="K226" s="163">
        <f>ROUND(P226*H226,2)</f>
        <v>0</v>
      </c>
      <c r="L226" s="164"/>
      <c r="M226" s="34"/>
      <c r="N226" s="165" t="s">
        <v>1</v>
      </c>
      <c r="O226" s="128" t="s">
        <v>45</v>
      </c>
      <c r="P226" s="33">
        <f>I226+J226</f>
        <v>0</v>
      </c>
      <c r="Q226" s="33">
        <f>ROUND(I226*H226,2)</f>
        <v>0</v>
      </c>
      <c r="R226" s="33">
        <f>ROUND(J226*H226,2)</f>
        <v>0</v>
      </c>
      <c r="T226" s="166">
        <f>S226*H226</f>
        <v>0</v>
      </c>
      <c r="U226" s="166">
        <v>0</v>
      </c>
      <c r="V226" s="166">
        <f>U226*H226</f>
        <v>0</v>
      </c>
      <c r="W226" s="166">
        <v>0</v>
      </c>
      <c r="X226" s="167">
        <f>W226*H226</f>
        <v>0</v>
      </c>
      <c r="AR226" s="168" t="s">
        <v>173</v>
      </c>
      <c r="AT226" s="168" t="s">
        <v>169</v>
      </c>
      <c r="AU226" s="168" t="s">
        <v>91</v>
      </c>
      <c r="AY226" s="15" t="s">
        <v>167</v>
      </c>
      <c r="BE226" s="97">
        <f>IF(O226="základní",K226,0)</f>
        <v>0</v>
      </c>
      <c r="BF226" s="97">
        <f>IF(O226="snížená",K226,0)</f>
        <v>0</v>
      </c>
      <c r="BG226" s="97">
        <f>IF(O226="zákl. přenesená",K226,0)</f>
        <v>0</v>
      </c>
      <c r="BH226" s="97">
        <f>IF(O226="sníž. přenesená",K226,0)</f>
        <v>0</v>
      </c>
      <c r="BI226" s="97">
        <f>IF(O226="nulová",K226,0)</f>
        <v>0</v>
      </c>
      <c r="BJ226" s="15" t="s">
        <v>89</v>
      </c>
      <c r="BK226" s="97">
        <f>ROUND(P226*H226,2)</f>
        <v>0</v>
      </c>
      <c r="BL226" s="15" t="s">
        <v>173</v>
      </c>
      <c r="BM226" s="168" t="s">
        <v>380</v>
      </c>
    </row>
    <row r="227" spans="2:65" s="11" customFormat="1" ht="25.9" customHeight="1">
      <c r="B227" s="144"/>
      <c r="D227" s="145" t="s">
        <v>81</v>
      </c>
      <c r="E227" s="146" t="s">
        <v>381</v>
      </c>
      <c r="F227" s="146" t="s">
        <v>382</v>
      </c>
      <c r="I227" s="147"/>
      <c r="J227" s="147"/>
      <c r="K227" s="148">
        <f>BK227</f>
        <v>0</v>
      </c>
      <c r="M227" s="144"/>
      <c r="N227" s="149"/>
      <c r="Q227" s="150">
        <f>Q228+Q230+Q236+Q244+Q266+Q273+Q275+Q281+Q284+Q291</f>
        <v>0</v>
      </c>
      <c r="R227" s="150">
        <f>R228+R230+R236+R244+R266+R273+R275+R281+R284+R291</f>
        <v>0</v>
      </c>
      <c r="T227" s="151">
        <f>T228+T230+T236+T244+T266+T273+T275+T281+T284+T291</f>
        <v>0</v>
      </c>
      <c r="V227" s="151">
        <f>V228+V230+V236+V244+V266+V273+V275+V281+V284+V291</f>
        <v>0</v>
      </c>
      <c r="X227" s="152">
        <f>X228+X230+X236+X244+X266+X273+X275+X281+X284+X291</f>
        <v>35.566339999999997</v>
      </c>
      <c r="AR227" s="145" t="s">
        <v>91</v>
      </c>
      <c r="AT227" s="153" t="s">
        <v>81</v>
      </c>
      <c r="AU227" s="153" t="s">
        <v>82</v>
      </c>
      <c r="AY227" s="145" t="s">
        <v>167</v>
      </c>
      <c r="BK227" s="154">
        <f>BK228+BK230+BK236+BK244+BK266+BK273+BK275+BK281+BK284+BK291</f>
        <v>0</v>
      </c>
    </row>
    <row r="228" spans="2:65" s="11" customFormat="1" ht="22.9" customHeight="1">
      <c r="B228" s="144"/>
      <c r="D228" s="145" t="s">
        <v>81</v>
      </c>
      <c r="E228" s="155" t="s">
        <v>383</v>
      </c>
      <c r="F228" s="155" t="s">
        <v>384</v>
      </c>
      <c r="I228" s="147"/>
      <c r="J228" s="147"/>
      <c r="K228" s="156">
        <f>BK228</f>
        <v>0</v>
      </c>
      <c r="M228" s="144"/>
      <c r="N228" s="149"/>
      <c r="Q228" s="150">
        <f>Q229</f>
        <v>0</v>
      </c>
      <c r="R228" s="150">
        <f>R229</f>
        <v>0</v>
      </c>
      <c r="T228" s="151">
        <f>T229</f>
        <v>0</v>
      </c>
      <c r="V228" s="151">
        <f>V229</f>
        <v>0</v>
      </c>
      <c r="X228" s="152">
        <f>X229</f>
        <v>5.9999999999999995E-4</v>
      </c>
      <c r="AR228" s="145" t="s">
        <v>91</v>
      </c>
      <c r="AT228" s="153" t="s">
        <v>81</v>
      </c>
      <c r="AU228" s="153" t="s">
        <v>89</v>
      </c>
      <c r="AY228" s="145" t="s">
        <v>167</v>
      </c>
      <c r="BK228" s="154">
        <f>BK229</f>
        <v>0</v>
      </c>
    </row>
    <row r="229" spans="2:65" s="1" customFormat="1" ht="21.75" customHeight="1">
      <c r="B229" s="34"/>
      <c r="C229" s="157" t="s">
        <v>385</v>
      </c>
      <c r="D229" s="157" t="s">
        <v>169</v>
      </c>
      <c r="E229" s="158" t="s">
        <v>386</v>
      </c>
      <c r="F229" s="159" t="s">
        <v>387</v>
      </c>
      <c r="G229" s="160" t="s">
        <v>184</v>
      </c>
      <c r="H229" s="161">
        <v>2</v>
      </c>
      <c r="I229" s="162"/>
      <c r="J229" s="162"/>
      <c r="K229" s="163">
        <f>ROUND(P229*H229,2)</f>
        <v>0</v>
      </c>
      <c r="L229" s="164"/>
      <c r="M229" s="34"/>
      <c r="N229" s="165" t="s">
        <v>1</v>
      </c>
      <c r="O229" s="128" t="s">
        <v>45</v>
      </c>
      <c r="P229" s="33">
        <f>I229+J229</f>
        <v>0</v>
      </c>
      <c r="Q229" s="33">
        <f>ROUND(I229*H229,2)</f>
        <v>0</v>
      </c>
      <c r="R229" s="33">
        <f>ROUND(J229*H229,2)</f>
        <v>0</v>
      </c>
      <c r="T229" s="166">
        <f>S229*H229</f>
        <v>0</v>
      </c>
      <c r="U229" s="166">
        <v>0</v>
      </c>
      <c r="V229" s="166">
        <f>U229*H229</f>
        <v>0</v>
      </c>
      <c r="W229" s="166">
        <v>2.9999999999999997E-4</v>
      </c>
      <c r="X229" s="167">
        <f>W229*H229</f>
        <v>5.9999999999999995E-4</v>
      </c>
      <c r="AR229" s="168" t="s">
        <v>227</v>
      </c>
      <c r="AT229" s="168" t="s">
        <v>169</v>
      </c>
      <c r="AU229" s="168" t="s">
        <v>91</v>
      </c>
      <c r="AY229" s="15" t="s">
        <v>167</v>
      </c>
      <c r="BE229" s="97">
        <f>IF(O229="základní",K229,0)</f>
        <v>0</v>
      </c>
      <c r="BF229" s="97">
        <f>IF(O229="snížená",K229,0)</f>
        <v>0</v>
      </c>
      <c r="BG229" s="97">
        <f>IF(O229="zákl. přenesená",K229,0)</f>
        <v>0</v>
      </c>
      <c r="BH229" s="97">
        <f>IF(O229="sníž. přenesená",K229,0)</f>
        <v>0</v>
      </c>
      <c r="BI229" s="97">
        <f>IF(O229="nulová",K229,0)</f>
        <v>0</v>
      </c>
      <c r="BJ229" s="15" t="s">
        <v>89</v>
      </c>
      <c r="BK229" s="97">
        <f>ROUND(P229*H229,2)</f>
        <v>0</v>
      </c>
      <c r="BL229" s="15" t="s">
        <v>227</v>
      </c>
      <c r="BM229" s="168" t="s">
        <v>388</v>
      </c>
    </row>
    <row r="230" spans="2:65" s="11" customFormat="1" ht="22.9" customHeight="1">
      <c r="B230" s="144"/>
      <c r="D230" s="145" t="s">
        <v>81</v>
      </c>
      <c r="E230" s="155" t="s">
        <v>389</v>
      </c>
      <c r="F230" s="155" t="s">
        <v>390</v>
      </c>
      <c r="I230" s="147"/>
      <c r="J230" s="147"/>
      <c r="K230" s="156">
        <f>BK230</f>
        <v>0</v>
      </c>
      <c r="M230" s="144"/>
      <c r="N230" s="149"/>
      <c r="Q230" s="150">
        <f>SUM(Q231:Q235)</f>
        <v>0</v>
      </c>
      <c r="R230" s="150">
        <f>SUM(R231:R235)</f>
        <v>0</v>
      </c>
      <c r="T230" s="151">
        <f>SUM(T231:T235)</f>
        <v>0</v>
      </c>
      <c r="V230" s="151">
        <f>SUM(V231:V235)</f>
        <v>0</v>
      </c>
      <c r="X230" s="152">
        <f>SUM(X231:X235)</f>
        <v>2.29522</v>
      </c>
      <c r="AR230" s="145" t="s">
        <v>91</v>
      </c>
      <c r="AT230" s="153" t="s">
        <v>81</v>
      </c>
      <c r="AU230" s="153" t="s">
        <v>89</v>
      </c>
      <c r="AY230" s="145" t="s">
        <v>167</v>
      </c>
      <c r="BK230" s="154">
        <f>SUM(BK231:BK235)</f>
        <v>0</v>
      </c>
    </row>
    <row r="231" spans="2:65" s="1" customFormat="1" ht="21.75" customHeight="1">
      <c r="B231" s="34"/>
      <c r="C231" s="157" t="s">
        <v>391</v>
      </c>
      <c r="D231" s="157" t="s">
        <v>169</v>
      </c>
      <c r="E231" s="158" t="s">
        <v>392</v>
      </c>
      <c r="F231" s="159" t="s">
        <v>393</v>
      </c>
      <c r="G231" s="160" t="s">
        <v>177</v>
      </c>
      <c r="H231" s="161">
        <v>65</v>
      </c>
      <c r="I231" s="162"/>
      <c r="J231" s="162"/>
      <c r="K231" s="163">
        <f>ROUND(P231*H231,2)</f>
        <v>0</v>
      </c>
      <c r="L231" s="164"/>
      <c r="M231" s="34"/>
      <c r="N231" s="165" t="s">
        <v>1</v>
      </c>
      <c r="O231" s="128" t="s">
        <v>45</v>
      </c>
      <c r="P231" s="33">
        <f>I231+J231</f>
        <v>0</v>
      </c>
      <c r="Q231" s="33">
        <f>ROUND(I231*H231,2)</f>
        <v>0</v>
      </c>
      <c r="R231" s="33">
        <f>ROUND(J231*H231,2)</f>
        <v>0</v>
      </c>
      <c r="T231" s="166">
        <f>S231*H231</f>
        <v>0</v>
      </c>
      <c r="U231" s="166">
        <v>0</v>
      </c>
      <c r="V231" s="166">
        <f>U231*H231</f>
        <v>0</v>
      </c>
      <c r="W231" s="166">
        <v>2.6700000000000002E-2</v>
      </c>
      <c r="X231" s="167">
        <f>W231*H231</f>
        <v>1.7355</v>
      </c>
      <c r="AR231" s="168" t="s">
        <v>227</v>
      </c>
      <c r="AT231" s="168" t="s">
        <v>169</v>
      </c>
      <c r="AU231" s="168" t="s">
        <v>91</v>
      </c>
      <c r="AY231" s="15" t="s">
        <v>167</v>
      </c>
      <c r="BE231" s="97">
        <f>IF(O231="základní",K231,0)</f>
        <v>0</v>
      </c>
      <c r="BF231" s="97">
        <f>IF(O231="snížená",K231,0)</f>
        <v>0</v>
      </c>
      <c r="BG231" s="97">
        <f>IF(O231="zákl. přenesená",K231,0)</f>
        <v>0</v>
      </c>
      <c r="BH231" s="97">
        <f>IF(O231="sníž. přenesená",K231,0)</f>
        <v>0</v>
      </c>
      <c r="BI231" s="97">
        <f>IF(O231="nulová",K231,0)</f>
        <v>0</v>
      </c>
      <c r="BJ231" s="15" t="s">
        <v>89</v>
      </c>
      <c r="BK231" s="97">
        <f>ROUND(P231*H231,2)</f>
        <v>0</v>
      </c>
      <c r="BL231" s="15" t="s">
        <v>227</v>
      </c>
      <c r="BM231" s="168" t="s">
        <v>394</v>
      </c>
    </row>
    <row r="232" spans="2:65" s="1" customFormat="1" ht="16.5" customHeight="1">
      <c r="B232" s="34"/>
      <c r="C232" s="157" t="s">
        <v>395</v>
      </c>
      <c r="D232" s="157" t="s">
        <v>169</v>
      </c>
      <c r="E232" s="158" t="s">
        <v>396</v>
      </c>
      <c r="F232" s="159" t="s">
        <v>397</v>
      </c>
      <c r="G232" s="160" t="s">
        <v>177</v>
      </c>
      <c r="H232" s="161">
        <v>113</v>
      </c>
      <c r="I232" s="162"/>
      <c r="J232" s="162"/>
      <c r="K232" s="163">
        <f>ROUND(P232*H232,2)</f>
        <v>0</v>
      </c>
      <c r="L232" s="164"/>
      <c r="M232" s="34"/>
      <c r="N232" s="165" t="s">
        <v>1</v>
      </c>
      <c r="O232" s="128" t="s">
        <v>45</v>
      </c>
      <c r="P232" s="33">
        <f>I232+J232</f>
        <v>0</v>
      </c>
      <c r="Q232" s="33">
        <f>ROUND(I232*H232,2)</f>
        <v>0</v>
      </c>
      <c r="R232" s="33">
        <f>ROUND(J232*H232,2)</f>
        <v>0</v>
      </c>
      <c r="T232" s="166">
        <f>S232*H232</f>
        <v>0</v>
      </c>
      <c r="U232" s="166">
        <v>0</v>
      </c>
      <c r="V232" s="166">
        <f>U232*H232</f>
        <v>0</v>
      </c>
      <c r="W232" s="166">
        <v>2.0999999999999999E-3</v>
      </c>
      <c r="X232" s="167">
        <f>W232*H232</f>
        <v>0.23729999999999998</v>
      </c>
      <c r="AR232" s="168" t="s">
        <v>227</v>
      </c>
      <c r="AT232" s="168" t="s">
        <v>169</v>
      </c>
      <c r="AU232" s="168" t="s">
        <v>91</v>
      </c>
      <c r="AY232" s="15" t="s">
        <v>167</v>
      </c>
      <c r="BE232" s="97">
        <f>IF(O232="základní",K232,0)</f>
        <v>0</v>
      </c>
      <c r="BF232" s="97">
        <f>IF(O232="snížená",K232,0)</f>
        <v>0</v>
      </c>
      <c r="BG232" s="97">
        <f>IF(O232="zákl. přenesená",K232,0)</f>
        <v>0</v>
      </c>
      <c r="BH232" s="97">
        <f>IF(O232="sníž. přenesená",K232,0)</f>
        <v>0</v>
      </c>
      <c r="BI232" s="97">
        <f>IF(O232="nulová",K232,0)</f>
        <v>0</v>
      </c>
      <c r="BJ232" s="15" t="s">
        <v>89</v>
      </c>
      <c r="BK232" s="97">
        <f>ROUND(P232*H232,2)</f>
        <v>0</v>
      </c>
      <c r="BL232" s="15" t="s">
        <v>227</v>
      </c>
      <c r="BM232" s="168" t="s">
        <v>398</v>
      </c>
    </row>
    <row r="233" spans="2:65" s="12" customFormat="1" ht="11.25">
      <c r="B233" s="169"/>
      <c r="D233" s="170" t="s">
        <v>196</v>
      </c>
      <c r="E233" s="171" t="s">
        <v>1</v>
      </c>
      <c r="F233" s="172" t="s">
        <v>399</v>
      </c>
      <c r="H233" s="173">
        <v>113</v>
      </c>
      <c r="I233" s="174"/>
      <c r="J233" s="174"/>
      <c r="M233" s="169"/>
      <c r="N233" s="175"/>
      <c r="X233" s="176"/>
      <c r="AT233" s="171" t="s">
        <v>196</v>
      </c>
      <c r="AU233" s="171" t="s">
        <v>91</v>
      </c>
      <c r="AV233" s="12" t="s">
        <v>91</v>
      </c>
      <c r="AW233" s="12" t="s">
        <v>5</v>
      </c>
      <c r="AX233" s="12" t="s">
        <v>89</v>
      </c>
      <c r="AY233" s="171" t="s">
        <v>167</v>
      </c>
    </row>
    <row r="234" spans="2:65" s="1" customFormat="1" ht="16.5" customHeight="1">
      <c r="B234" s="34"/>
      <c r="C234" s="157" t="s">
        <v>400</v>
      </c>
      <c r="D234" s="157" t="s">
        <v>169</v>
      </c>
      <c r="E234" s="158" t="s">
        <v>401</v>
      </c>
      <c r="F234" s="159" t="s">
        <v>402</v>
      </c>
      <c r="G234" s="160" t="s">
        <v>177</v>
      </c>
      <c r="H234" s="161">
        <v>135</v>
      </c>
      <c r="I234" s="162"/>
      <c r="J234" s="162"/>
      <c r="K234" s="163">
        <f>ROUND(P234*H234,2)</f>
        <v>0</v>
      </c>
      <c r="L234" s="164"/>
      <c r="M234" s="34"/>
      <c r="N234" s="165" t="s">
        <v>1</v>
      </c>
      <c r="O234" s="128" t="s">
        <v>45</v>
      </c>
      <c r="P234" s="33">
        <f>I234+J234</f>
        <v>0</v>
      </c>
      <c r="Q234" s="33">
        <f>ROUND(I234*H234,2)</f>
        <v>0</v>
      </c>
      <c r="R234" s="33">
        <f>ROUND(J234*H234,2)</f>
        <v>0</v>
      </c>
      <c r="T234" s="166">
        <f>S234*H234</f>
        <v>0</v>
      </c>
      <c r="U234" s="166">
        <v>0</v>
      </c>
      <c r="V234" s="166">
        <f>U234*H234</f>
        <v>0</v>
      </c>
      <c r="W234" s="166">
        <v>1.98E-3</v>
      </c>
      <c r="X234" s="167">
        <f>W234*H234</f>
        <v>0.26729999999999998</v>
      </c>
      <c r="AR234" s="168" t="s">
        <v>227</v>
      </c>
      <c r="AT234" s="168" t="s">
        <v>169</v>
      </c>
      <c r="AU234" s="168" t="s">
        <v>91</v>
      </c>
      <c r="AY234" s="15" t="s">
        <v>167</v>
      </c>
      <c r="BE234" s="97">
        <f>IF(O234="základní",K234,0)</f>
        <v>0</v>
      </c>
      <c r="BF234" s="97">
        <f>IF(O234="snížená",K234,0)</f>
        <v>0</v>
      </c>
      <c r="BG234" s="97">
        <f>IF(O234="zákl. přenesená",K234,0)</f>
        <v>0</v>
      </c>
      <c r="BH234" s="97">
        <f>IF(O234="sníž. přenesená",K234,0)</f>
        <v>0</v>
      </c>
      <c r="BI234" s="97">
        <f>IF(O234="nulová",K234,0)</f>
        <v>0</v>
      </c>
      <c r="BJ234" s="15" t="s">
        <v>89</v>
      </c>
      <c r="BK234" s="97">
        <f>ROUND(P234*H234,2)</f>
        <v>0</v>
      </c>
      <c r="BL234" s="15" t="s">
        <v>227</v>
      </c>
      <c r="BM234" s="168" t="s">
        <v>403</v>
      </c>
    </row>
    <row r="235" spans="2:65" s="1" customFormat="1" ht="24.2" customHeight="1">
      <c r="B235" s="34"/>
      <c r="C235" s="157" t="s">
        <v>404</v>
      </c>
      <c r="D235" s="157" t="s">
        <v>169</v>
      </c>
      <c r="E235" s="158" t="s">
        <v>405</v>
      </c>
      <c r="F235" s="159" t="s">
        <v>406</v>
      </c>
      <c r="G235" s="160" t="s">
        <v>184</v>
      </c>
      <c r="H235" s="161">
        <v>2</v>
      </c>
      <c r="I235" s="162"/>
      <c r="J235" s="162"/>
      <c r="K235" s="163">
        <f>ROUND(P235*H235,2)</f>
        <v>0</v>
      </c>
      <c r="L235" s="164"/>
      <c r="M235" s="34"/>
      <c r="N235" s="165" t="s">
        <v>1</v>
      </c>
      <c r="O235" s="128" t="s">
        <v>45</v>
      </c>
      <c r="P235" s="33">
        <f>I235+J235</f>
        <v>0</v>
      </c>
      <c r="Q235" s="33">
        <f>ROUND(I235*H235,2)</f>
        <v>0</v>
      </c>
      <c r="R235" s="33">
        <f>ROUND(J235*H235,2)</f>
        <v>0</v>
      </c>
      <c r="T235" s="166">
        <f>S235*H235</f>
        <v>0</v>
      </c>
      <c r="U235" s="166">
        <v>0</v>
      </c>
      <c r="V235" s="166">
        <f>U235*H235</f>
        <v>0</v>
      </c>
      <c r="W235" s="166">
        <v>2.7560000000000001E-2</v>
      </c>
      <c r="X235" s="167">
        <f>W235*H235</f>
        <v>5.5120000000000002E-2</v>
      </c>
      <c r="AR235" s="168" t="s">
        <v>227</v>
      </c>
      <c r="AT235" s="168" t="s">
        <v>169</v>
      </c>
      <c r="AU235" s="168" t="s">
        <v>91</v>
      </c>
      <c r="AY235" s="15" t="s">
        <v>167</v>
      </c>
      <c r="BE235" s="97">
        <f>IF(O235="základní",K235,0)</f>
        <v>0</v>
      </c>
      <c r="BF235" s="97">
        <f>IF(O235="snížená",K235,0)</f>
        <v>0</v>
      </c>
      <c r="BG235" s="97">
        <f>IF(O235="zákl. přenesená",K235,0)</f>
        <v>0</v>
      </c>
      <c r="BH235" s="97">
        <f>IF(O235="sníž. přenesená",K235,0)</f>
        <v>0</v>
      </c>
      <c r="BI235" s="97">
        <f>IF(O235="nulová",K235,0)</f>
        <v>0</v>
      </c>
      <c r="BJ235" s="15" t="s">
        <v>89</v>
      </c>
      <c r="BK235" s="97">
        <f>ROUND(P235*H235,2)</f>
        <v>0</v>
      </c>
      <c r="BL235" s="15" t="s">
        <v>227</v>
      </c>
      <c r="BM235" s="168" t="s">
        <v>407</v>
      </c>
    </row>
    <row r="236" spans="2:65" s="11" customFormat="1" ht="22.9" customHeight="1">
      <c r="B236" s="144"/>
      <c r="D236" s="145" t="s">
        <v>81</v>
      </c>
      <c r="E236" s="155" t="s">
        <v>408</v>
      </c>
      <c r="F236" s="155" t="s">
        <v>409</v>
      </c>
      <c r="I236" s="147"/>
      <c r="J236" s="147"/>
      <c r="K236" s="156">
        <f>BK236</f>
        <v>0</v>
      </c>
      <c r="M236" s="144"/>
      <c r="N236" s="149"/>
      <c r="Q236" s="150">
        <f>SUM(Q237:Q243)</f>
        <v>0</v>
      </c>
      <c r="R236" s="150">
        <f>SUM(R237:R243)</f>
        <v>0</v>
      </c>
      <c r="T236" s="151">
        <f>SUM(T237:T243)</f>
        <v>0</v>
      </c>
      <c r="V236" s="151">
        <f>SUM(V237:V243)</f>
        <v>0</v>
      </c>
      <c r="X236" s="152">
        <f>SUM(X237:X243)</f>
        <v>1.1818</v>
      </c>
      <c r="AR236" s="145" t="s">
        <v>91</v>
      </c>
      <c r="AT236" s="153" t="s">
        <v>81</v>
      </c>
      <c r="AU236" s="153" t="s">
        <v>89</v>
      </c>
      <c r="AY236" s="145" t="s">
        <v>167</v>
      </c>
      <c r="BK236" s="154">
        <f>SUM(BK237:BK243)</f>
        <v>0</v>
      </c>
    </row>
    <row r="237" spans="2:65" s="1" customFormat="1" ht="24.2" customHeight="1">
      <c r="B237" s="34"/>
      <c r="C237" s="157" t="s">
        <v>410</v>
      </c>
      <c r="D237" s="157" t="s">
        <v>169</v>
      </c>
      <c r="E237" s="158" t="s">
        <v>411</v>
      </c>
      <c r="F237" s="159" t="s">
        <v>412</v>
      </c>
      <c r="G237" s="160" t="s">
        <v>177</v>
      </c>
      <c r="H237" s="161">
        <v>140</v>
      </c>
      <c r="I237" s="162"/>
      <c r="J237" s="162"/>
      <c r="K237" s="163">
        <f>ROUND(P237*H237,2)</f>
        <v>0</v>
      </c>
      <c r="L237" s="164"/>
      <c r="M237" s="34"/>
      <c r="N237" s="165" t="s">
        <v>1</v>
      </c>
      <c r="O237" s="128" t="s">
        <v>45</v>
      </c>
      <c r="P237" s="33">
        <f>I237+J237</f>
        <v>0</v>
      </c>
      <c r="Q237" s="33">
        <f>ROUND(I237*H237,2)</f>
        <v>0</v>
      </c>
      <c r="R237" s="33">
        <f>ROUND(J237*H237,2)</f>
        <v>0</v>
      </c>
      <c r="T237" s="166">
        <f>S237*H237</f>
        <v>0</v>
      </c>
      <c r="U237" s="166">
        <v>0</v>
      </c>
      <c r="V237" s="166">
        <f>U237*H237</f>
        <v>0</v>
      </c>
      <c r="W237" s="166">
        <v>4.9699999999999996E-3</v>
      </c>
      <c r="X237" s="167">
        <f>W237*H237</f>
        <v>0.69579999999999997</v>
      </c>
      <c r="AR237" s="168" t="s">
        <v>227</v>
      </c>
      <c r="AT237" s="168" t="s">
        <v>169</v>
      </c>
      <c r="AU237" s="168" t="s">
        <v>91</v>
      </c>
      <c r="AY237" s="15" t="s">
        <v>167</v>
      </c>
      <c r="BE237" s="97">
        <f>IF(O237="základní",K237,0)</f>
        <v>0</v>
      </c>
      <c r="BF237" s="97">
        <f>IF(O237="snížená",K237,0)</f>
        <v>0</v>
      </c>
      <c r="BG237" s="97">
        <f>IF(O237="zákl. přenesená",K237,0)</f>
        <v>0</v>
      </c>
      <c r="BH237" s="97">
        <f>IF(O237="sníž. přenesená",K237,0)</f>
        <v>0</v>
      </c>
      <c r="BI237" s="97">
        <f>IF(O237="nulová",K237,0)</f>
        <v>0</v>
      </c>
      <c r="BJ237" s="15" t="s">
        <v>89</v>
      </c>
      <c r="BK237" s="97">
        <f>ROUND(P237*H237,2)</f>
        <v>0</v>
      </c>
      <c r="BL237" s="15" t="s">
        <v>227</v>
      </c>
      <c r="BM237" s="168" t="s">
        <v>413</v>
      </c>
    </row>
    <row r="238" spans="2:65" s="1" customFormat="1" ht="16.5" customHeight="1">
      <c r="B238" s="34"/>
      <c r="C238" s="157" t="s">
        <v>414</v>
      </c>
      <c r="D238" s="157" t="s">
        <v>169</v>
      </c>
      <c r="E238" s="158" t="s">
        <v>415</v>
      </c>
      <c r="F238" s="159" t="s">
        <v>416</v>
      </c>
      <c r="G238" s="160" t="s">
        <v>177</v>
      </c>
      <c r="H238" s="161">
        <v>256</v>
      </c>
      <c r="I238" s="162"/>
      <c r="J238" s="162"/>
      <c r="K238" s="163">
        <f>ROUND(P238*H238,2)</f>
        <v>0</v>
      </c>
      <c r="L238" s="164"/>
      <c r="M238" s="34"/>
      <c r="N238" s="165" t="s">
        <v>1</v>
      </c>
      <c r="O238" s="128" t="s">
        <v>45</v>
      </c>
      <c r="P238" s="33">
        <f>I238+J238</f>
        <v>0</v>
      </c>
      <c r="Q238" s="33">
        <f>ROUND(I238*H238,2)</f>
        <v>0</v>
      </c>
      <c r="R238" s="33">
        <f>ROUND(J238*H238,2)</f>
        <v>0</v>
      </c>
      <c r="T238" s="166">
        <f>S238*H238</f>
        <v>0</v>
      </c>
      <c r="U238" s="166">
        <v>0</v>
      </c>
      <c r="V238" s="166">
        <f>U238*H238</f>
        <v>0</v>
      </c>
      <c r="W238" s="166">
        <v>2.7999999999999998E-4</v>
      </c>
      <c r="X238" s="167">
        <f>W238*H238</f>
        <v>7.1679999999999994E-2</v>
      </c>
      <c r="AR238" s="168" t="s">
        <v>227</v>
      </c>
      <c r="AT238" s="168" t="s">
        <v>169</v>
      </c>
      <c r="AU238" s="168" t="s">
        <v>91</v>
      </c>
      <c r="AY238" s="15" t="s">
        <v>167</v>
      </c>
      <c r="BE238" s="97">
        <f>IF(O238="základní",K238,0)</f>
        <v>0</v>
      </c>
      <c r="BF238" s="97">
        <f>IF(O238="snížená",K238,0)</f>
        <v>0</v>
      </c>
      <c r="BG238" s="97">
        <f>IF(O238="zákl. přenesená",K238,0)</f>
        <v>0</v>
      </c>
      <c r="BH238" s="97">
        <f>IF(O238="sníž. přenesená",K238,0)</f>
        <v>0</v>
      </c>
      <c r="BI238" s="97">
        <f>IF(O238="nulová",K238,0)</f>
        <v>0</v>
      </c>
      <c r="BJ238" s="15" t="s">
        <v>89</v>
      </c>
      <c r="BK238" s="97">
        <f>ROUND(P238*H238,2)</f>
        <v>0</v>
      </c>
      <c r="BL238" s="15" t="s">
        <v>227</v>
      </c>
      <c r="BM238" s="168" t="s">
        <v>417</v>
      </c>
    </row>
    <row r="239" spans="2:65" s="12" customFormat="1" ht="11.25">
      <c r="B239" s="169"/>
      <c r="D239" s="170" t="s">
        <v>196</v>
      </c>
      <c r="E239" s="171" t="s">
        <v>1</v>
      </c>
      <c r="F239" s="172" t="s">
        <v>418</v>
      </c>
      <c r="H239" s="173">
        <v>256</v>
      </c>
      <c r="I239" s="174"/>
      <c r="J239" s="174"/>
      <c r="M239" s="169"/>
      <c r="N239" s="175"/>
      <c r="X239" s="176"/>
      <c r="AT239" s="171" t="s">
        <v>196</v>
      </c>
      <c r="AU239" s="171" t="s">
        <v>91</v>
      </c>
      <c r="AV239" s="12" t="s">
        <v>91</v>
      </c>
      <c r="AW239" s="12" t="s">
        <v>5</v>
      </c>
      <c r="AX239" s="12" t="s">
        <v>89</v>
      </c>
      <c r="AY239" s="171" t="s">
        <v>167</v>
      </c>
    </row>
    <row r="240" spans="2:65" s="1" customFormat="1" ht="21.75" customHeight="1">
      <c r="B240" s="34"/>
      <c r="C240" s="157" t="s">
        <v>419</v>
      </c>
      <c r="D240" s="157" t="s">
        <v>169</v>
      </c>
      <c r="E240" s="158" t="s">
        <v>420</v>
      </c>
      <c r="F240" s="159" t="s">
        <v>421</v>
      </c>
      <c r="G240" s="160" t="s">
        <v>177</v>
      </c>
      <c r="H240" s="161">
        <v>142</v>
      </c>
      <c r="I240" s="162"/>
      <c r="J240" s="162"/>
      <c r="K240" s="163">
        <f>ROUND(P240*H240,2)</f>
        <v>0</v>
      </c>
      <c r="L240" s="164"/>
      <c r="M240" s="34"/>
      <c r="N240" s="165" t="s">
        <v>1</v>
      </c>
      <c r="O240" s="128" t="s">
        <v>45</v>
      </c>
      <c r="P240" s="33">
        <f>I240+J240</f>
        <v>0</v>
      </c>
      <c r="Q240" s="33">
        <f>ROUND(I240*H240,2)</f>
        <v>0</v>
      </c>
      <c r="R240" s="33">
        <f>ROUND(J240*H240,2)</f>
        <v>0</v>
      </c>
      <c r="T240" s="166">
        <f>S240*H240</f>
        <v>0</v>
      </c>
      <c r="U240" s="166">
        <v>0</v>
      </c>
      <c r="V240" s="166">
        <f>U240*H240</f>
        <v>0</v>
      </c>
      <c r="W240" s="166">
        <v>2.9E-4</v>
      </c>
      <c r="X240" s="167">
        <f>W240*H240</f>
        <v>4.1180000000000001E-2</v>
      </c>
      <c r="AR240" s="168" t="s">
        <v>227</v>
      </c>
      <c r="AT240" s="168" t="s">
        <v>169</v>
      </c>
      <c r="AU240" s="168" t="s">
        <v>91</v>
      </c>
      <c r="AY240" s="15" t="s">
        <v>167</v>
      </c>
      <c r="BE240" s="97">
        <f>IF(O240="základní",K240,0)</f>
        <v>0</v>
      </c>
      <c r="BF240" s="97">
        <f>IF(O240="snížená",K240,0)</f>
        <v>0</v>
      </c>
      <c r="BG240" s="97">
        <f>IF(O240="zákl. přenesená",K240,0)</f>
        <v>0</v>
      </c>
      <c r="BH240" s="97">
        <f>IF(O240="sníž. přenesená",K240,0)</f>
        <v>0</v>
      </c>
      <c r="BI240" s="97">
        <f>IF(O240="nulová",K240,0)</f>
        <v>0</v>
      </c>
      <c r="BJ240" s="15" t="s">
        <v>89</v>
      </c>
      <c r="BK240" s="97">
        <f>ROUND(P240*H240,2)</f>
        <v>0</v>
      </c>
      <c r="BL240" s="15" t="s">
        <v>227</v>
      </c>
      <c r="BM240" s="168" t="s">
        <v>422</v>
      </c>
    </row>
    <row r="241" spans="2:65" s="1" customFormat="1" ht="21.75" customHeight="1">
      <c r="B241" s="34"/>
      <c r="C241" s="157" t="s">
        <v>423</v>
      </c>
      <c r="D241" s="157" t="s">
        <v>169</v>
      </c>
      <c r="E241" s="158" t="s">
        <v>424</v>
      </c>
      <c r="F241" s="159" t="s">
        <v>425</v>
      </c>
      <c r="G241" s="160" t="s">
        <v>177</v>
      </c>
      <c r="H241" s="161">
        <v>508</v>
      </c>
      <c r="I241" s="162"/>
      <c r="J241" s="162"/>
      <c r="K241" s="163">
        <f>ROUND(P241*H241,2)</f>
        <v>0</v>
      </c>
      <c r="L241" s="164"/>
      <c r="M241" s="34"/>
      <c r="N241" s="165" t="s">
        <v>1</v>
      </c>
      <c r="O241" s="128" t="s">
        <v>45</v>
      </c>
      <c r="P241" s="33">
        <f>I241+J241</f>
        <v>0</v>
      </c>
      <c r="Q241" s="33">
        <f>ROUND(I241*H241,2)</f>
        <v>0</v>
      </c>
      <c r="R241" s="33">
        <f>ROUND(J241*H241,2)</f>
        <v>0</v>
      </c>
      <c r="T241" s="166">
        <f>S241*H241</f>
        <v>0</v>
      </c>
      <c r="U241" s="166">
        <v>0</v>
      </c>
      <c r="V241" s="166">
        <f>U241*H241</f>
        <v>0</v>
      </c>
      <c r="W241" s="166">
        <v>5.9999999999999995E-4</v>
      </c>
      <c r="X241" s="167">
        <f>W241*H241</f>
        <v>0.30479999999999996</v>
      </c>
      <c r="AR241" s="168" t="s">
        <v>227</v>
      </c>
      <c r="AT241" s="168" t="s">
        <v>169</v>
      </c>
      <c r="AU241" s="168" t="s">
        <v>91</v>
      </c>
      <c r="AY241" s="15" t="s">
        <v>167</v>
      </c>
      <c r="BE241" s="97">
        <f>IF(O241="základní",K241,0)</f>
        <v>0</v>
      </c>
      <c r="BF241" s="97">
        <f>IF(O241="snížená",K241,0)</f>
        <v>0</v>
      </c>
      <c r="BG241" s="97">
        <f>IF(O241="zákl. přenesená",K241,0)</f>
        <v>0</v>
      </c>
      <c r="BH241" s="97">
        <f>IF(O241="sníž. přenesená",K241,0)</f>
        <v>0</v>
      </c>
      <c r="BI241" s="97">
        <f>IF(O241="nulová",K241,0)</f>
        <v>0</v>
      </c>
      <c r="BJ241" s="15" t="s">
        <v>89</v>
      </c>
      <c r="BK241" s="97">
        <f>ROUND(P241*H241,2)</f>
        <v>0</v>
      </c>
      <c r="BL241" s="15" t="s">
        <v>227</v>
      </c>
      <c r="BM241" s="168" t="s">
        <v>426</v>
      </c>
    </row>
    <row r="242" spans="2:65" s="1" customFormat="1" ht="24.2" customHeight="1">
      <c r="B242" s="34"/>
      <c r="C242" s="157" t="s">
        <v>427</v>
      </c>
      <c r="D242" s="157" t="s">
        <v>169</v>
      </c>
      <c r="E242" s="158" t="s">
        <v>428</v>
      </c>
      <c r="F242" s="159" t="s">
        <v>429</v>
      </c>
      <c r="G242" s="160" t="s">
        <v>184</v>
      </c>
      <c r="H242" s="161">
        <v>42</v>
      </c>
      <c r="I242" s="162"/>
      <c r="J242" s="162"/>
      <c r="K242" s="163">
        <f>ROUND(P242*H242,2)</f>
        <v>0</v>
      </c>
      <c r="L242" s="164"/>
      <c r="M242" s="34"/>
      <c r="N242" s="165" t="s">
        <v>1</v>
      </c>
      <c r="O242" s="128" t="s">
        <v>45</v>
      </c>
      <c r="P242" s="33">
        <f>I242+J242</f>
        <v>0</v>
      </c>
      <c r="Q242" s="33">
        <f>ROUND(I242*H242,2)</f>
        <v>0</v>
      </c>
      <c r="R242" s="33">
        <f>ROUND(J242*H242,2)</f>
        <v>0</v>
      </c>
      <c r="T242" s="166">
        <f>S242*H242</f>
        <v>0</v>
      </c>
      <c r="U242" s="166">
        <v>0</v>
      </c>
      <c r="V242" s="166">
        <f>U242*H242</f>
        <v>0</v>
      </c>
      <c r="W242" s="166">
        <v>6.8999999999999997E-4</v>
      </c>
      <c r="X242" s="167">
        <f>W242*H242</f>
        <v>2.8979999999999999E-2</v>
      </c>
      <c r="AR242" s="168" t="s">
        <v>227</v>
      </c>
      <c r="AT242" s="168" t="s">
        <v>169</v>
      </c>
      <c r="AU242" s="168" t="s">
        <v>91</v>
      </c>
      <c r="AY242" s="15" t="s">
        <v>167</v>
      </c>
      <c r="BE242" s="97">
        <f>IF(O242="základní",K242,0)</f>
        <v>0</v>
      </c>
      <c r="BF242" s="97">
        <f>IF(O242="snížená",K242,0)</f>
        <v>0</v>
      </c>
      <c r="BG242" s="97">
        <f>IF(O242="zákl. přenesená",K242,0)</f>
        <v>0</v>
      </c>
      <c r="BH242" s="97">
        <f>IF(O242="sníž. přenesená",K242,0)</f>
        <v>0</v>
      </c>
      <c r="BI242" s="97">
        <f>IF(O242="nulová",K242,0)</f>
        <v>0</v>
      </c>
      <c r="BJ242" s="15" t="s">
        <v>89</v>
      </c>
      <c r="BK242" s="97">
        <f>ROUND(P242*H242,2)</f>
        <v>0</v>
      </c>
      <c r="BL242" s="15" t="s">
        <v>227</v>
      </c>
      <c r="BM242" s="168" t="s">
        <v>430</v>
      </c>
    </row>
    <row r="243" spans="2:65" s="1" customFormat="1" ht="24.2" customHeight="1">
      <c r="B243" s="34"/>
      <c r="C243" s="157" t="s">
        <v>431</v>
      </c>
      <c r="D243" s="157" t="s">
        <v>169</v>
      </c>
      <c r="E243" s="158" t="s">
        <v>432</v>
      </c>
      <c r="F243" s="159" t="s">
        <v>433</v>
      </c>
      <c r="G243" s="160" t="s">
        <v>184</v>
      </c>
      <c r="H243" s="161">
        <v>32</v>
      </c>
      <c r="I243" s="162"/>
      <c r="J243" s="162"/>
      <c r="K243" s="163">
        <f>ROUND(P243*H243,2)</f>
        <v>0</v>
      </c>
      <c r="L243" s="164"/>
      <c r="M243" s="34"/>
      <c r="N243" s="165" t="s">
        <v>1</v>
      </c>
      <c r="O243" s="128" t="s">
        <v>45</v>
      </c>
      <c r="P243" s="33">
        <f>I243+J243</f>
        <v>0</v>
      </c>
      <c r="Q243" s="33">
        <f>ROUND(I243*H243,2)</f>
        <v>0</v>
      </c>
      <c r="R243" s="33">
        <f>ROUND(J243*H243,2)</f>
        <v>0</v>
      </c>
      <c r="T243" s="166">
        <f>S243*H243</f>
        <v>0</v>
      </c>
      <c r="U243" s="166">
        <v>0</v>
      </c>
      <c r="V243" s="166">
        <f>U243*H243</f>
        <v>0</v>
      </c>
      <c r="W243" s="166">
        <v>1.23E-3</v>
      </c>
      <c r="X243" s="167">
        <f>W243*H243</f>
        <v>3.9359999999999999E-2</v>
      </c>
      <c r="AR243" s="168" t="s">
        <v>227</v>
      </c>
      <c r="AT243" s="168" t="s">
        <v>169</v>
      </c>
      <c r="AU243" s="168" t="s">
        <v>91</v>
      </c>
      <c r="AY243" s="15" t="s">
        <v>167</v>
      </c>
      <c r="BE243" s="97">
        <f>IF(O243="základní",K243,0)</f>
        <v>0</v>
      </c>
      <c r="BF243" s="97">
        <f>IF(O243="snížená",K243,0)</f>
        <v>0</v>
      </c>
      <c r="BG243" s="97">
        <f>IF(O243="zákl. přenesená",K243,0)</f>
        <v>0</v>
      </c>
      <c r="BH243" s="97">
        <f>IF(O243="sníž. přenesená",K243,0)</f>
        <v>0</v>
      </c>
      <c r="BI243" s="97">
        <f>IF(O243="nulová",K243,0)</f>
        <v>0</v>
      </c>
      <c r="BJ243" s="15" t="s">
        <v>89</v>
      </c>
      <c r="BK243" s="97">
        <f>ROUND(P243*H243,2)</f>
        <v>0</v>
      </c>
      <c r="BL243" s="15" t="s">
        <v>227</v>
      </c>
      <c r="BM243" s="168" t="s">
        <v>434</v>
      </c>
    </row>
    <row r="244" spans="2:65" s="11" customFormat="1" ht="22.9" customHeight="1">
      <c r="B244" s="144"/>
      <c r="D244" s="145" t="s">
        <v>81</v>
      </c>
      <c r="E244" s="155" t="s">
        <v>435</v>
      </c>
      <c r="F244" s="155" t="s">
        <v>436</v>
      </c>
      <c r="I244" s="147"/>
      <c r="J244" s="147"/>
      <c r="K244" s="156">
        <f>BK244</f>
        <v>0</v>
      </c>
      <c r="M244" s="144"/>
      <c r="N244" s="149"/>
      <c r="Q244" s="150">
        <f>SUM(Q245:Q265)</f>
        <v>0</v>
      </c>
      <c r="R244" s="150">
        <f>SUM(R245:R265)</f>
        <v>0</v>
      </c>
      <c r="T244" s="151">
        <f>SUM(T245:T265)</f>
        <v>0</v>
      </c>
      <c r="V244" s="151">
        <f>SUM(V245:V265)</f>
        <v>0</v>
      </c>
      <c r="X244" s="152">
        <f>SUM(X245:X265)</f>
        <v>4.2873999999999999</v>
      </c>
      <c r="AR244" s="145" t="s">
        <v>91</v>
      </c>
      <c r="AT244" s="153" t="s">
        <v>81</v>
      </c>
      <c r="AU244" s="153" t="s">
        <v>89</v>
      </c>
      <c r="AY244" s="145" t="s">
        <v>167</v>
      </c>
      <c r="BK244" s="154">
        <f>SUM(BK245:BK265)</f>
        <v>0</v>
      </c>
    </row>
    <row r="245" spans="2:65" s="1" customFormat="1" ht="16.5" customHeight="1">
      <c r="B245" s="34"/>
      <c r="C245" s="157" t="s">
        <v>437</v>
      </c>
      <c r="D245" s="157" t="s">
        <v>169</v>
      </c>
      <c r="E245" s="158" t="s">
        <v>438</v>
      </c>
      <c r="F245" s="159" t="s">
        <v>439</v>
      </c>
      <c r="G245" s="160" t="s">
        <v>440</v>
      </c>
      <c r="H245" s="161">
        <v>4</v>
      </c>
      <c r="I245" s="162"/>
      <c r="J245" s="162"/>
      <c r="K245" s="163">
        <f>ROUND(P245*H245,2)</f>
        <v>0</v>
      </c>
      <c r="L245" s="164"/>
      <c r="M245" s="34"/>
      <c r="N245" s="165" t="s">
        <v>1</v>
      </c>
      <c r="O245" s="128" t="s">
        <v>45</v>
      </c>
      <c r="P245" s="33">
        <f>I245+J245</f>
        <v>0</v>
      </c>
      <c r="Q245" s="33">
        <f>ROUND(I245*H245,2)</f>
        <v>0</v>
      </c>
      <c r="R245" s="33">
        <f>ROUND(J245*H245,2)</f>
        <v>0</v>
      </c>
      <c r="T245" s="166">
        <f>S245*H245</f>
        <v>0</v>
      </c>
      <c r="U245" s="166">
        <v>0</v>
      </c>
      <c r="V245" s="166">
        <f>U245*H245</f>
        <v>0</v>
      </c>
      <c r="W245" s="166">
        <v>1.933E-2</v>
      </c>
      <c r="X245" s="167">
        <f>W245*H245</f>
        <v>7.732E-2</v>
      </c>
      <c r="AR245" s="168" t="s">
        <v>227</v>
      </c>
      <c r="AT245" s="168" t="s">
        <v>169</v>
      </c>
      <c r="AU245" s="168" t="s">
        <v>91</v>
      </c>
      <c r="AY245" s="15" t="s">
        <v>167</v>
      </c>
      <c r="BE245" s="97">
        <f>IF(O245="základní",K245,0)</f>
        <v>0</v>
      </c>
      <c r="BF245" s="97">
        <f>IF(O245="snížená",K245,0)</f>
        <v>0</v>
      </c>
      <c r="BG245" s="97">
        <f>IF(O245="zákl. přenesená",K245,0)</f>
        <v>0</v>
      </c>
      <c r="BH245" s="97">
        <f>IF(O245="sníž. přenesená",K245,0)</f>
        <v>0</v>
      </c>
      <c r="BI245" s="97">
        <f>IF(O245="nulová",K245,0)</f>
        <v>0</v>
      </c>
      <c r="BJ245" s="15" t="s">
        <v>89</v>
      </c>
      <c r="BK245" s="97">
        <f>ROUND(P245*H245,2)</f>
        <v>0</v>
      </c>
      <c r="BL245" s="15" t="s">
        <v>227</v>
      </c>
      <c r="BM245" s="168" t="s">
        <v>441</v>
      </c>
    </row>
    <row r="246" spans="2:65" s="12" customFormat="1" ht="11.25">
      <c r="B246" s="169"/>
      <c r="D246" s="170" t="s">
        <v>196</v>
      </c>
      <c r="E246" s="171" t="s">
        <v>1</v>
      </c>
      <c r="F246" s="172" t="s">
        <v>442</v>
      </c>
      <c r="H246" s="173">
        <v>4</v>
      </c>
      <c r="I246" s="174"/>
      <c r="J246" s="174"/>
      <c r="M246" s="169"/>
      <c r="N246" s="175"/>
      <c r="X246" s="176"/>
      <c r="AT246" s="171" t="s">
        <v>196</v>
      </c>
      <c r="AU246" s="171" t="s">
        <v>91</v>
      </c>
      <c r="AV246" s="12" t="s">
        <v>91</v>
      </c>
      <c r="AW246" s="12" t="s">
        <v>5</v>
      </c>
      <c r="AX246" s="12" t="s">
        <v>89</v>
      </c>
      <c r="AY246" s="171" t="s">
        <v>167</v>
      </c>
    </row>
    <row r="247" spans="2:65" s="1" customFormat="1" ht="16.5" customHeight="1">
      <c r="B247" s="34"/>
      <c r="C247" s="157" t="s">
        <v>443</v>
      </c>
      <c r="D247" s="157" t="s">
        <v>169</v>
      </c>
      <c r="E247" s="158" t="s">
        <v>444</v>
      </c>
      <c r="F247" s="159" t="s">
        <v>445</v>
      </c>
      <c r="G247" s="160" t="s">
        <v>440</v>
      </c>
      <c r="H247" s="161">
        <v>30</v>
      </c>
      <c r="I247" s="162"/>
      <c r="J247" s="162"/>
      <c r="K247" s="163">
        <f>ROUND(P247*H247,2)</f>
        <v>0</v>
      </c>
      <c r="L247" s="164"/>
      <c r="M247" s="34"/>
      <c r="N247" s="165" t="s">
        <v>1</v>
      </c>
      <c r="O247" s="128" t="s">
        <v>45</v>
      </c>
      <c r="P247" s="33">
        <f>I247+J247</f>
        <v>0</v>
      </c>
      <c r="Q247" s="33">
        <f>ROUND(I247*H247,2)</f>
        <v>0</v>
      </c>
      <c r="R247" s="33">
        <f>ROUND(J247*H247,2)</f>
        <v>0</v>
      </c>
      <c r="T247" s="166">
        <f>S247*H247</f>
        <v>0</v>
      </c>
      <c r="U247" s="166">
        <v>0</v>
      </c>
      <c r="V247" s="166">
        <f>U247*H247</f>
        <v>0</v>
      </c>
      <c r="W247" s="166">
        <v>3.4200000000000001E-2</v>
      </c>
      <c r="X247" s="167">
        <f>W247*H247</f>
        <v>1.026</v>
      </c>
      <c r="AR247" s="168" t="s">
        <v>227</v>
      </c>
      <c r="AT247" s="168" t="s">
        <v>169</v>
      </c>
      <c r="AU247" s="168" t="s">
        <v>91</v>
      </c>
      <c r="AY247" s="15" t="s">
        <v>167</v>
      </c>
      <c r="BE247" s="97">
        <f>IF(O247="základní",K247,0)</f>
        <v>0</v>
      </c>
      <c r="BF247" s="97">
        <f>IF(O247="snížená",K247,0)</f>
        <v>0</v>
      </c>
      <c r="BG247" s="97">
        <f>IF(O247="zákl. přenesená",K247,0)</f>
        <v>0</v>
      </c>
      <c r="BH247" s="97">
        <f>IF(O247="sníž. přenesená",K247,0)</f>
        <v>0</v>
      </c>
      <c r="BI247" s="97">
        <f>IF(O247="nulová",K247,0)</f>
        <v>0</v>
      </c>
      <c r="BJ247" s="15" t="s">
        <v>89</v>
      </c>
      <c r="BK247" s="97">
        <f>ROUND(P247*H247,2)</f>
        <v>0</v>
      </c>
      <c r="BL247" s="15" t="s">
        <v>227</v>
      </c>
      <c r="BM247" s="168" t="s">
        <v>446</v>
      </c>
    </row>
    <row r="248" spans="2:65" s="12" customFormat="1" ht="11.25">
      <c r="B248" s="169"/>
      <c r="D248" s="170" t="s">
        <v>196</v>
      </c>
      <c r="E248" s="171" t="s">
        <v>1</v>
      </c>
      <c r="F248" s="172" t="s">
        <v>447</v>
      </c>
      <c r="H248" s="173">
        <v>30</v>
      </c>
      <c r="I248" s="174"/>
      <c r="J248" s="174"/>
      <c r="M248" s="169"/>
      <c r="N248" s="175"/>
      <c r="X248" s="176"/>
      <c r="AT248" s="171" t="s">
        <v>196</v>
      </c>
      <c r="AU248" s="171" t="s">
        <v>91</v>
      </c>
      <c r="AV248" s="12" t="s">
        <v>91</v>
      </c>
      <c r="AW248" s="12" t="s">
        <v>5</v>
      </c>
      <c r="AX248" s="12" t="s">
        <v>89</v>
      </c>
      <c r="AY248" s="171" t="s">
        <v>167</v>
      </c>
    </row>
    <row r="249" spans="2:65" s="1" customFormat="1" ht="24.2" customHeight="1">
      <c r="B249" s="34"/>
      <c r="C249" s="157" t="s">
        <v>448</v>
      </c>
      <c r="D249" s="157" t="s">
        <v>169</v>
      </c>
      <c r="E249" s="158" t="s">
        <v>449</v>
      </c>
      <c r="F249" s="159" t="s">
        <v>450</v>
      </c>
      <c r="G249" s="160" t="s">
        <v>440</v>
      </c>
      <c r="H249" s="161">
        <v>10</v>
      </c>
      <c r="I249" s="162"/>
      <c r="J249" s="162"/>
      <c r="K249" s="163">
        <f>ROUND(P249*H249,2)</f>
        <v>0</v>
      </c>
      <c r="L249" s="164"/>
      <c r="M249" s="34"/>
      <c r="N249" s="165" t="s">
        <v>1</v>
      </c>
      <c r="O249" s="128" t="s">
        <v>45</v>
      </c>
      <c r="P249" s="33">
        <f>I249+J249</f>
        <v>0</v>
      </c>
      <c r="Q249" s="33">
        <f>ROUND(I249*H249,2)</f>
        <v>0</v>
      </c>
      <c r="R249" s="33">
        <f>ROUND(J249*H249,2)</f>
        <v>0</v>
      </c>
      <c r="T249" s="166">
        <f>S249*H249</f>
        <v>0</v>
      </c>
      <c r="U249" s="166">
        <v>0</v>
      </c>
      <c r="V249" s="166">
        <f>U249*H249</f>
        <v>0</v>
      </c>
      <c r="W249" s="166">
        <v>1.72E-2</v>
      </c>
      <c r="X249" s="167">
        <f>W249*H249</f>
        <v>0.17199999999999999</v>
      </c>
      <c r="AR249" s="168" t="s">
        <v>227</v>
      </c>
      <c r="AT249" s="168" t="s">
        <v>169</v>
      </c>
      <c r="AU249" s="168" t="s">
        <v>91</v>
      </c>
      <c r="AY249" s="15" t="s">
        <v>167</v>
      </c>
      <c r="BE249" s="97">
        <f>IF(O249="základní",K249,0)</f>
        <v>0</v>
      </c>
      <c r="BF249" s="97">
        <f>IF(O249="snížená",K249,0)</f>
        <v>0</v>
      </c>
      <c r="BG249" s="97">
        <f>IF(O249="zákl. přenesená",K249,0)</f>
        <v>0</v>
      </c>
      <c r="BH249" s="97">
        <f>IF(O249="sníž. přenesená",K249,0)</f>
        <v>0</v>
      </c>
      <c r="BI249" s="97">
        <f>IF(O249="nulová",K249,0)</f>
        <v>0</v>
      </c>
      <c r="BJ249" s="15" t="s">
        <v>89</v>
      </c>
      <c r="BK249" s="97">
        <f>ROUND(P249*H249,2)</f>
        <v>0</v>
      </c>
      <c r="BL249" s="15" t="s">
        <v>227</v>
      </c>
      <c r="BM249" s="168" t="s">
        <v>451</v>
      </c>
    </row>
    <row r="250" spans="2:65" s="12" customFormat="1" ht="11.25">
      <c r="B250" s="169"/>
      <c r="D250" s="170" t="s">
        <v>196</v>
      </c>
      <c r="E250" s="171" t="s">
        <v>1</v>
      </c>
      <c r="F250" s="172" t="s">
        <v>452</v>
      </c>
      <c r="H250" s="173">
        <v>10</v>
      </c>
      <c r="I250" s="174"/>
      <c r="J250" s="174"/>
      <c r="M250" s="169"/>
      <c r="N250" s="175"/>
      <c r="X250" s="176"/>
      <c r="AT250" s="171" t="s">
        <v>196</v>
      </c>
      <c r="AU250" s="171" t="s">
        <v>91</v>
      </c>
      <c r="AV250" s="12" t="s">
        <v>91</v>
      </c>
      <c r="AW250" s="12" t="s">
        <v>5</v>
      </c>
      <c r="AX250" s="12" t="s">
        <v>89</v>
      </c>
      <c r="AY250" s="171" t="s">
        <v>167</v>
      </c>
    </row>
    <row r="251" spans="2:65" s="1" customFormat="1" ht="16.5" customHeight="1">
      <c r="B251" s="34"/>
      <c r="C251" s="157" t="s">
        <v>453</v>
      </c>
      <c r="D251" s="157" t="s">
        <v>169</v>
      </c>
      <c r="E251" s="158" t="s">
        <v>454</v>
      </c>
      <c r="F251" s="159" t="s">
        <v>455</v>
      </c>
      <c r="G251" s="160" t="s">
        <v>440</v>
      </c>
      <c r="H251" s="161">
        <v>41</v>
      </c>
      <c r="I251" s="162"/>
      <c r="J251" s="162"/>
      <c r="K251" s="163">
        <f>ROUND(P251*H251,2)</f>
        <v>0</v>
      </c>
      <c r="L251" s="164"/>
      <c r="M251" s="34"/>
      <c r="N251" s="165" t="s">
        <v>1</v>
      </c>
      <c r="O251" s="128" t="s">
        <v>45</v>
      </c>
      <c r="P251" s="33">
        <f>I251+J251</f>
        <v>0</v>
      </c>
      <c r="Q251" s="33">
        <f>ROUND(I251*H251,2)</f>
        <v>0</v>
      </c>
      <c r="R251" s="33">
        <f>ROUND(J251*H251,2)</f>
        <v>0</v>
      </c>
      <c r="T251" s="166">
        <f>S251*H251</f>
        <v>0</v>
      </c>
      <c r="U251" s="166">
        <v>0</v>
      </c>
      <c r="V251" s="166">
        <f>U251*H251</f>
        <v>0</v>
      </c>
      <c r="W251" s="166">
        <v>1.9460000000000002E-2</v>
      </c>
      <c r="X251" s="167">
        <f>W251*H251</f>
        <v>0.79786000000000001</v>
      </c>
      <c r="AR251" s="168" t="s">
        <v>227</v>
      </c>
      <c r="AT251" s="168" t="s">
        <v>169</v>
      </c>
      <c r="AU251" s="168" t="s">
        <v>91</v>
      </c>
      <c r="AY251" s="15" t="s">
        <v>167</v>
      </c>
      <c r="BE251" s="97">
        <f>IF(O251="základní",K251,0)</f>
        <v>0</v>
      </c>
      <c r="BF251" s="97">
        <f>IF(O251="snížená",K251,0)</f>
        <v>0</v>
      </c>
      <c r="BG251" s="97">
        <f>IF(O251="zákl. přenesená",K251,0)</f>
        <v>0</v>
      </c>
      <c r="BH251" s="97">
        <f>IF(O251="sníž. přenesená",K251,0)</f>
        <v>0</v>
      </c>
      <c r="BI251" s="97">
        <f>IF(O251="nulová",K251,0)</f>
        <v>0</v>
      </c>
      <c r="BJ251" s="15" t="s">
        <v>89</v>
      </c>
      <c r="BK251" s="97">
        <f>ROUND(P251*H251,2)</f>
        <v>0</v>
      </c>
      <c r="BL251" s="15" t="s">
        <v>227</v>
      </c>
      <c r="BM251" s="168" t="s">
        <v>456</v>
      </c>
    </row>
    <row r="252" spans="2:65" s="12" customFormat="1" ht="11.25">
      <c r="B252" s="169"/>
      <c r="D252" s="170" t="s">
        <v>196</v>
      </c>
      <c r="E252" s="171" t="s">
        <v>1</v>
      </c>
      <c r="F252" s="172" t="s">
        <v>457</v>
      </c>
      <c r="H252" s="173">
        <v>41</v>
      </c>
      <c r="I252" s="174"/>
      <c r="J252" s="174"/>
      <c r="M252" s="169"/>
      <c r="N252" s="175"/>
      <c r="X252" s="176"/>
      <c r="AT252" s="171" t="s">
        <v>196</v>
      </c>
      <c r="AU252" s="171" t="s">
        <v>91</v>
      </c>
      <c r="AV252" s="12" t="s">
        <v>91</v>
      </c>
      <c r="AW252" s="12" t="s">
        <v>5</v>
      </c>
      <c r="AX252" s="12" t="s">
        <v>89</v>
      </c>
      <c r="AY252" s="171" t="s">
        <v>167</v>
      </c>
    </row>
    <row r="253" spans="2:65" s="1" customFormat="1" ht="21.75" customHeight="1">
      <c r="B253" s="34"/>
      <c r="C253" s="157" t="s">
        <v>458</v>
      </c>
      <c r="D253" s="157" t="s">
        <v>169</v>
      </c>
      <c r="E253" s="158" t="s">
        <v>459</v>
      </c>
      <c r="F253" s="159" t="s">
        <v>460</v>
      </c>
      <c r="G253" s="160" t="s">
        <v>440</v>
      </c>
      <c r="H253" s="161">
        <v>17</v>
      </c>
      <c r="I253" s="162"/>
      <c r="J253" s="162"/>
      <c r="K253" s="163">
        <f>ROUND(P253*H253,2)</f>
        <v>0</v>
      </c>
      <c r="L253" s="164"/>
      <c r="M253" s="34"/>
      <c r="N253" s="165" t="s">
        <v>1</v>
      </c>
      <c r="O253" s="128" t="s">
        <v>45</v>
      </c>
      <c r="P253" s="33">
        <f>I253+J253</f>
        <v>0</v>
      </c>
      <c r="Q253" s="33">
        <f>ROUND(I253*H253,2)</f>
        <v>0</v>
      </c>
      <c r="R253" s="33">
        <f>ROUND(J253*H253,2)</f>
        <v>0</v>
      </c>
      <c r="T253" s="166">
        <f>S253*H253</f>
        <v>0</v>
      </c>
      <c r="U253" s="166">
        <v>0</v>
      </c>
      <c r="V253" s="166">
        <f>U253*H253</f>
        <v>0</v>
      </c>
      <c r="W253" s="166">
        <v>8.7999999999999995E-2</v>
      </c>
      <c r="X253" s="167">
        <f>W253*H253</f>
        <v>1.496</v>
      </c>
      <c r="AR253" s="168" t="s">
        <v>227</v>
      </c>
      <c r="AT253" s="168" t="s">
        <v>169</v>
      </c>
      <c r="AU253" s="168" t="s">
        <v>91</v>
      </c>
      <c r="AY253" s="15" t="s">
        <v>167</v>
      </c>
      <c r="BE253" s="97">
        <f>IF(O253="základní",K253,0)</f>
        <v>0</v>
      </c>
      <c r="BF253" s="97">
        <f>IF(O253="snížená",K253,0)</f>
        <v>0</v>
      </c>
      <c r="BG253" s="97">
        <f>IF(O253="zákl. přenesená",K253,0)</f>
        <v>0</v>
      </c>
      <c r="BH253" s="97">
        <f>IF(O253="sníž. přenesená",K253,0)</f>
        <v>0</v>
      </c>
      <c r="BI253" s="97">
        <f>IF(O253="nulová",K253,0)</f>
        <v>0</v>
      </c>
      <c r="BJ253" s="15" t="s">
        <v>89</v>
      </c>
      <c r="BK253" s="97">
        <f>ROUND(P253*H253,2)</f>
        <v>0</v>
      </c>
      <c r="BL253" s="15" t="s">
        <v>227</v>
      </c>
      <c r="BM253" s="168" t="s">
        <v>461</v>
      </c>
    </row>
    <row r="254" spans="2:65" s="12" customFormat="1" ht="11.25">
      <c r="B254" s="169"/>
      <c r="D254" s="170" t="s">
        <v>196</v>
      </c>
      <c r="E254" s="171" t="s">
        <v>1</v>
      </c>
      <c r="F254" s="172" t="s">
        <v>462</v>
      </c>
      <c r="H254" s="173">
        <v>17</v>
      </c>
      <c r="I254" s="174"/>
      <c r="J254" s="174"/>
      <c r="M254" s="169"/>
      <c r="N254" s="175"/>
      <c r="X254" s="176"/>
      <c r="AT254" s="171" t="s">
        <v>196</v>
      </c>
      <c r="AU254" s="171" t="s">
        <v>91</v>
      </c>
      <c r="AV254" s="12" t="s">
        <v>91</v>
      </c>
      <c r="AW254" s="12" t="s">
        <v>5</v>
      </c>
      <c r="AX254" s="12" t="s">
        <v>89</v>
      </c>
      <c r="AY254" s="171" t="s">
        <v>167</v>
      </c>
    </row>
    <row r="255" spans="2:65" s="1" customFormat="1" ht="21.75" customHeight="1">
      <c r="B255" s="34"/>
      <c r="C255" s="157" t="s">
        <v>463</v>
      </c>
      <c r="D255" s="157" t="s">
        <v>169</v>
      </c>
      <c r="E255" s="158" t="s">
        <v>464</v>
      </c>
      <c r="F255" s="159" t="s">
        <v>465</v>
      </c>
      <c r="G255" s="160" t="s">
        <v>440</v>
      </c>
      <c r="H255" s="161">
        <v>17</v>
      </c>
      <c r="I255" s="162"/>
      <c r="J255" s="162"/>
      <c r="K255" s="163">
        <f>ROUND(P255*H255,2)</f>
        <v>0</v>
      </c>
      <c r="L255" s="164"/>
      <c r="M255" s="34"/>
      <c r="N255" s="165" t="s">
        <v>1</v>
      </c>
      <c r="O255" s="128" t="s">
        <v>45</v>
      </c>
      <c r="P255" s="33">
        <f>I255+J255</f>
        <v>0</v>
      </c>
      <c r="Q255" s="33">
        <f>ROUND(I255*H255,2)</f>
        <v>0</v>
      </c>
      <c r="R255" s="33">
        <f>ROUND(J255*H255,2)</f>
        <v>0</v>
      </c>
      <c r="T255" s="166">
        <f>S255*H255</f>
        <v>0</v>
      </c>
      <c r="U255" s="166">
        <v>0</v>
      </c>
      <c r="V255" s="166">
        <f>U255*H255</f>
        <v>0</v>
      </c>
      <c r="W255" s="166">
        <v>2.4500000000000001E-2</v>
      </c>
      <c r="X255" s="167">
        <f>W255*H255</f>
        <v>0.41650000000000004</v>
      </c>
      <c r="AR255" s="168" t="s">
        <v>227</v>
      </c>
      <c r="AT255" s="168" t="s">
        <v>169</v>
      </c>
      <c r="AU255" s="168" t="s">
        <v>91</v>
      </c>
      <c r="AY255" s="15" t="s">
        <v>167</v>
      </c>
      <c r="BE255" s="97">
        <f>IF(O255="základní",K255,0)</f>
        <v>0</v>
      </c>
      <c r="BF255" s="97">
        <f>IF(O255="snížená",K255,0)</f>
        <v>0</v>
      </c>
      <c r="BG255" s="97">
        <f>IF(O255="zákl. přenesená",K255,0)</f>
        <v>0</v>
      </c>
      <c r="BH255" s="97">
        <f>IF(O255="sníž. přenesená",K255,0)</f>
        <v>0</v>
      </c>
      <c r="BI255" s="97">
        <f>IF(O255="nulová",K255,0)</f>
        <v>0</v>
      </c>
      <c r="BJ255" s="15" t="s">
        <v>89</v>
      </c>
      <c r="BK255" s="97">
        <f>ROUND(P255*H255,2)</f>
        <v>0</v>
      </c>
      <c r="BL255" s="15" t="s">
        <v>227</v>
      </c>
      <c r="BM255" s="168" t="s">
        <v>466</v>
      </c>
    </row>
    <row r="256" spans="2:65" s="1" customFormat="1" ht="24.2" customHeight="1">
      <c r="B256" s="34"/>
      <c r="C256" s="157" t="s">
        <v>467</v>
      </c>
      <c r="D256" s="157" t="s">
        <v>169</v>
      </c>
      <c r="E256" s="158" t="s">
        <v>468</v>
      </c>
      <c r="F256" s="159" t="s">
        <v>469</v>
      </c>
      <c r="G256" s="160" t="s">
        <v>440</v>
      </c>
      <c r="H256" s="161">
        <v>2</v>
      </c>
      <c r="I256" s="162"/>
      <c r="J256" s="162"/>
      <c r="K256" s="163">
        <f>ROUND(P256*H256,2)</f>
        <v>0</v>
      </c>
      <c r="L256" s="164"/>
      <c r="M256" s="34"/>
      <c r="N256" s="165" t="s">
        <v>1</v>
      </c>
      <c r="O256" s="128" t="s">
        <v>45</v>
      </c>
      <c r="P256" s="33">
        <f>I256+J256</f>
        <v>0</v>
      </c>
      <c r="Q256" s="33">
        <f>ROUND(I256*H256,2)</f>
        <v>0</v>
      </c>
      <c r="R256" s="33">
        <f>ROUND(J256*H256,2)</f>
        <v>0</v>
      </c>
      <c r="T256" s="166">
        <f>S256*H256</f>
        <v>0</v>
      </c>
      <c r="U256" s="166">
        <v>0</v>
      </c>
      <c r="V256" s="166">
        <f>U256*H256</f>
        <v>0</v>
      </c>
      <c r="W256" s="166">
        <v>9.1999999999999998E-3</v>
      </c>
      <c r="X256" s="167">
        <f>W256*H256</f>
        <v>1.84E-2</v>
      </c>
      <c r="AR256" s="168" t="s">
        <v>227</v>
      </c>
      <c r="AT256" s="168" t="s">
        <v>169</v>
      </c>
      <c r="AU256" s="168" t="s">
        <v>91</v>
      </c>
      <c r="AY256" s="15" t="s">
        <v>167</v>
      </c>
      <c r="BE256" s="97">
        <f>IF(O256="základní",K256,0)</f>
        <v>0</v>
      </c>
      <c r="BF256" s="97">
        <f>IF(O256="snížená",K256,0)</f>
        <v>0</v>
      </c>
      <c r="BG256" s="97">
        <f>IF(O256="zákl. přenesená",K256,0)</f>
        <v>0</v>
      </c>
      <c r="BH256" s="97">
        <f>IF(O256="sníž. přenesená",K256,0)</f>
        <v>0</v>
      </c>
      <c r="BI256" s="97">
        <f>IF(O256="nulová",K256,0)</f>
        <v>0</v>
      </c>
      <c r="BJ256" s="15" t="s">
        <v>89</v>
      </c>
      <c r="BK256" s="97">
        <f>ROUND(P256*H256,2)</f>
        <v>0</v>
      </c>
      <c r="BL256" s="15" t="s">
        <v>227</v>
      </c>
      <c r="BM256" s="168" t="s">
        <v>470</v>
      </c>
    </row>
    <row r="257" spans="2:65" s="1" customFormat="1" ht="16.5" customHeight="1">
      <c r="B257" s="34"/>
      <c r="C257" s="157" t="s">
        <v>471</v>
      </c>
      <c r="D257" s="157" t="s">
        <v>169</v>
      </c>
      <c r="E257" s="158" t="s">
        <v>472</v>
      </c>
      <c r="F257" s="159" t="s">
        <v>473</v>
      </c>
      <c r="G257" s="160" t="s">
        <v>440</v>
      </c>
      <c r="H257" s="161">
        <v>2</v>
      </c>
      <c r="I257" s="162"/>
      <c r="J257" s="162"/>
      <c r="K257" s="163">
        <f>ROUND(P257*H257,2)</f>
        <v>0</v>
      </c>
      <c r="L257" s="164"/>
      <c r="M257" s="34"/>
      <c r="N257" s="165" t="s">
        <v>1</v>
      </c>
      <c r="O257" s="128" t="s">
        <v>45</v>
      </c>
      <c r="P257" s="33">
        <f>I257+J257</f>
        <v>0</v>
      </c>
      <c r="Q257" s="33">
        <f>ROUND(I257*H257,2)</f>
        <v>0</v>
      </c>
      <c r="R257" s="33">
        <f>ROUND(J257*H257,2)</f>
        <v>0</v>
      </c>
      <c r="T257" s="166">
        <f>S257*H257</f>
        <v>0</v>
      </c>
      <c r="U257" s="166">
        <v>0</v>
      </c>
      <c r="V257" s="166">
        <f>U257*H257</f>
        <v>0</v>
      </c>
      <c r="W257" s="166">
        <v>1.8800000000000001E-2</v>
      </c>
      <c r="X257" s="167">
        <f>W257*H257</f>
        <v>3.7600000000000001E-2</v>
      </c>
      <c r="AR257" s="168" t="s">
        <v>227</v>
      </c>
      <c r="AT257" s="168" t="s">
        <v>169</v>
      </c>
      <c r="AU257" s="168" t="s">
        <v>91</v>
      </c>
      <c r="AY257" s="15" t="s">
        <v>167</v>
      </c>
      <c r="BE257" s="97">
        <f>IF(O257="základní",K257,0)</f>
        <v>0</v>
      </c>
      <c r="BF257" s="97">
        <f>IF(O257="snížená",K257,0)</f>
        <v>0</v>
      </c>
      <c r="BG257" s="97">
        <f>IF(O257="zákl. přenesená",K257,0)</f>
        <v>0</v>
      </c>
      <c r="BH257" s="97">
        <f>IF(O257="sníž. přenesená",K257,0)</f>
        <v>0</v>
      </c>
      <c r="BI257" s="97">
        <f>IF(O257="nulová",K257,0)</f>
        <v>0</v>
      </c>
      <c r="BJ257" s="15" t="s">
        <v>89</v>
      </c>
      <c r="BK257" s="97">
        <f>ROUND(P257*H257,2)</f>
        <v>0</v>
      </c>
      <c r="BL257" s="15" t="s">
        <v>227</v>
      </c>
      <c r="BM257" s="168" t="s">
        <v>474</v>
      </c>
    </row>
    <row r="258" spans="2:65" s="1" customFormat="1" ht="16.5" customHeight="1">
      <c r="B258" s="34"/>
      <c r="C258" s="157" t="s">
        <v>475</v>
      </c>
      <c r="D258" s="157" t="s">
        <v>169</v>
      </c>
      <c r="E258" s="158" t="s">
        <v>476</v>
      </c>
      <c r="F258" s="159" t="s">
        <v>477</v>
      </c>
      <c r="G258" s="160" t="s">
        <v>440</v>
      </c>
      <c r="H258" s="161">
        <v>41</v>
      </c>
      <c r="I258" s="162"/>
      <c r="J258" s="162"/>
      <c r="K258" s="163">
        <f>ROUND(P258*H258,2)</f>
        <v>0</v>
      </c>
      <c r="L258" s="164"/>
      <c r="M258" s="34"/>
      <c r="N258" s="165" t="s">
        <v>1</v>
      </c>
      <c r="O258" s="128" t="s">
        <v>45</v>
      </c>
      <c r="P258" s="33">
        <f>I258+J258</f>
        <v>0</v>
      </c>
      <c r="Q258" s="33">
        <f>ROUND(I258*H258,2)</f>
        <v>0</v>
      </c>
      <c r="R258" s="33">
        <f>ROUND(J258*H258,2)</f>
        <v>0</v>
      </c>
      <c r="T258" s="166">
        <f>S258*H258</f>
        <v>0</v>
      </c>
      <c r="U258" s="166">
        <v>0</v>
      </c>
      <c r="V258" s="166">
        <f>U258*H258</f>
        <v>0</v>
      </c>
      <c r="W258" s="166">
        <v>8.5999999999999998E-4</v>
      </c>
      <c r="X258" s="167">
        <f>W258*H258</f>
        <v>3.526E-2</v>
      </c>
      <c r="AR258" s="168" t="s">
        <v>227</v>
      </c>
      <c r="AT258" s="168" t="s">
        <v>169</v>
      </c>
      <c r="AU258" s="168" t="s">
        <v>91</v>
      </c>
      <c r="AY258" s="15" t="s">
        <v>167</v>
      </c>
      <c r="BE258" s="97">
        <f>IF(O258="základní",K258,0)</f>
        <v>0</v>
      </c>
      <c r="BF258" s="97">
        <f>IF(O258="snížená",K258,0)</f>
        <v>0</v>
      </c>
      <c r="BG258" s="97">
        <f>IF(O258="zákl. přenesená",K258,0)</f>
        <v>0</v>
      </c>
      <c r="BH258" s="97">
        <f>IF(O258="sníž. přenesená",K258,0)</f>
        <v>0</v>
      </c>
      <c r="BI258" s="97">
        <f>IF(O258="nulová",K258,0)</f>
        <v>0</v>
      </c>
      <c r="BJ258" s="15" t="s">
        <v>89</v>
      </c>
      <c r="BK258" s="97">
        <f>ROUND(P258*H258,2)</f>
        <v>0</v>
      </c>
      <c r="BL258" s="15" t="s">
        <v>227</v>
      </c>
      <c r="BM258" s="168" t="s">
        <v>478</v>
      </c>
    </row>
    <row r="259" spans="2:65" s="1" customFormat="1" ht="16.5" customHeight="1">
      <c r="B259" s="34"/>
      <c r="C259" s="157" t="s">
        <v>479</v>
      </c>
      <c r="D259" s="157" t="s">
        <v>169</v>
      </c>
      <c r="E259" s="158" t="s">
        <v>480</v>
      </c>
      <c r="F259" s="159" t="s">
        <v>481</v>
      </c>
      <c r="G259" s="160" t="s">
        <v>440</v>
      </c>
      <c r="H259" s="161">
        <v>41</v>
      </c>
      <c r="I259" s="162"/>
      <c r="J259" s="162"/>
      <c r="K259" s="163">
        <f>ROUND(P259*H259,2)</f>
        <v>0</v>
      </c>
      <c r="L259" s="164"/>
      <c r="M259" s="34"/>
      <c r="N259" s="165" t="s">
        <v>1</v>
      </c>
      <c r="O259" s="128" t="s">
        <v>45</v>
      </c>
      <c r="P259" s="33">
        <f>I259+J259</f>
        <v>0</v>
      </c>
      <c r="Q259" s="33">
        <f>ROUND(I259*H259,2)</f>
        <v>0</v>
      </c>
      <c r="R259" s="33">
        <f>ROUND(J259*H259,2)</f>
        <v>0</v>
      </c>
      <c r="T259" s="166">
        <f>S259*H259</f>
        <v>0</v>
      </c>
      <c r="U259" s="166">
        <v>0</v>
      </c>
      <c r="V259" s="166">
        <f>U259*H259</f>
        <v>0</v>
      </c>
      <c r="W259" s="166">
        <v>1.7600000000000001E-3</v>
      </c>
      <c r="X259" s="167">
        <f>W259*H259</f>
        <v>7.2160000000000002E-2</v>
      </c>
      <c r="AR259" s="168" t="s">
        <v>227</v>
      </c>
      <c r="AT259" s="168" t="s">
        <v>169</v>
      </c>
      <c r="AU259" s="168" t="s">
        <v>91</v>
      </c>
      <c r="AY259" s="15" t="s">
        <v>167</v>
      </c>
      <c r="BE259" s="97">
        <f>IF(O259="základní",K259,0)</f>
        <v>0</v>
      </c>
      <c r="BF259" s="97">
        <f>IF(O259="snížená",K259,0)</f>
        <v>0</v>
      </c>
      <c r="BG259" s="97">
        <f>IF(O259="zákl. přenesená",K259,0)</f>
        <v>0</v>
      </c>
      <c r="BH259" s="97">
        <f>IF(O259="sníž. přenesená",K259,0)</f>
        <v>0</v>
      </c>
      <c r="BI259" s="97">
        <f>IF(O259="nulová",K259,0)</f>
        <v>0</v>
      </c>
      <c r="BJ259" s="15" t="s">
        <v>89</v>
      </c>
      <c r="BK259" s="97">
        <f>ROUND(P259*H259,2)</f>
        <v>0</v>
      </c>
      <c r="BL259" s="15" t="s">
        <v>227</v>
      </c>
      <c r="BM259" s="168" t="s">
        <v>482</v>
      </c>
    </row>
    <row r="260" spans="2:65" s="12" customFormat="1" ht="11.25">
      <c r="B260" s="169"/>
      <c r="D260" s="170" t="s">
        <v>196</v>
      </c>
      <c r="E260" s="171" t="s">
        <v>1</v>
      </c>
      <c r="F260" s="172" t="s">
        <v>359</v>
      </c>
      <c r="H260" s="173">
        <v>41</v>
      </c>
      <c r="I260" s="174"/>
      <c r="J260" s="174"/>
      <c r="M260" s="169"/>
      <c r="N260" s="175"/>
      <c r="X260" s="176"/>
      <c r="AT260" s="171" t="s">
        <v>196</v>
      </c>
      <c r="AU260" s="171" t="s">
        <v>91</v>
      </c>
      <c r="AV260" s="12" t="s">
        <v>91</v>
      </c>
      <c r="AW260" s="12" t="s">
        <v>5</v>
      </c>
      <c r="AX260" s="12" t="s">
        <v>89</v>
      </c>
      <c r="AY260" s="171" t="s">
        <v>167</v>
      </c>
    </row>
    <row r="261" spans="2:65" s="1" customFormat="1" ht="16.5" customHeight="1">
      <c r="B261" s="34"/>
      <c r="C261" s="157" t="s">
        <v>483</v>
      </c>
      <c r="D261" s="157" t="s">
        <v>169</v>
      </c>
      <c r="E261" s="158" t="s">
        <v>484</v>
      </c>
      <c r="F261" s="159" t="s">
        <v>485</v>
      </c>
      <c r="G261" s="160" t="s">
        <v>184</v>
      </c>
      <c r="H261" s="161">
        <v>17</v>
      </c>
      <c r="I261" s="162"/>
      <c r="J261" s="162"/>
      <c r="K261" s="163">
        <f>ROUND(P261*H261,2)</f>
        <v>0</v>
      </c>
      <c r="L261" s="164"/>
      <c r="M261" s="34"/>
      <c r="N261" s="165" t="s">
        <v>1</v>
      </c>
      <c r="O261" s="128" t="s">
        <v>45</v>
      </c>
      <c r="P261" s="33">
        <f>I261+J261</f>
        <v>0</v>
      </c>
      <c r="Q261" s="33">
        <f>ROUND(I261*H261,2)</f>
        <v>0</v>
      </c>
      <c r="R261" s="33">
        <f>ROUND(J261*H261,2)</f>
        <v>0</v>
      </c>
      <c r="T261" s="166">
        <f>S261*H261</f>
        <v>0</v>
      </c>
      <c r="U261" s="166">
        <v>0</v>
      </c>
      <c r="V261" s="166">
        <f>U261*H261</f>
        <v>0</v>
      </c>
      <c r="W261" s="166">
        <v>2.2499999999999998E-3</v>
      </c>
      <c r="X261" s="167">
        <f>W261*H261</f>
        <v>3.8249999999999999E-2</v>
      </c>
      <c r="AR261" s="168" t="s">
        <v>227</v>
      </c>
      <c r="AT261" s="168" t="s">
        <v>169</v>
      </c>
      <c r="AU261" s="168" t="s">
        <v>91</v>
      </c>
      <c r="AY261" s="15" t="s">
        <v>167</v>
      </c>
      <c r="BE261" s="97">
        <f>IF(O261="základní",K261,0)</f>
        <v>0</v>
      </c>
      <c r="BF261" s="97">
        <f>IF(O261="snížená",K261,0)</f>
        <v>0</v>
      </c>
      <c r="BG261" s="97">
        <f>IF(O261="zákl. přenesená",K261,0)</f>
        <v>0</v>
      </c>
      <c r="BH261" s="97">
        <f>IF(O261="sníž. přenesená",K261,0)</f>
        <v>0</v>
      </c>
      <c r="BI261" s="97">
        <f>IF(O261="nulová",K261,0)</f>
        <v>0</v>
      </c>
      <c r="BJ261" s="15" t="s">
        <v>89</v>
      </c>
      <c r="BK261" s="97">
        <f>ROUND(P261*H261,2)</f>
        <v>0</v>
      </c>
      <c r="BL261" s="15" t="s">
        <v>227</v>
      </c>
      <c r="BM261" s="168" t="s">
        <v>486</v>
      </c>
    </row>
    <row r="262" spans="2:65" s="12" customFormat="1" ht="11.25">
      <c r="B262" s="169"/>
      <c r="D262" s="170" t="s">
        <v>196</v>
      </c>
      <c r="E262" s="171" t="s">
        <v>1</v>
      </c>
      <c r="F262" s="172" t="s">
        <v>255</v>
      </c>
      <c r="H262" s="173">
        <v>17</v>
      </c>
      <c r="I262" s="174"/>
      <c r="J262" s="174"/>
      <c r="M262" s="169"/>
      <c r="N262" s="175"/>
      <c r="X262" s="176"/>
      <c r="AT262" s="171" t="s">
        <v>196</v>
      </c>
      <c r="AU262" s="171" t="s">
        <v>91</v>
      </c>
      <c r="AV262" s="12" t="s">
        <v>91</v>
      </c>
      <c r="AW262" s="12" t="s">
        <v>5</v>
      </c>
      <c r="AX262" s="12" t="s">
        <v>89</v>
      </c>
      <c r="AY262" s="171" t="s">
        <v>167</v>
      </c>
    </row>
    <row r="263" spans="2:65" s="1" customFormat="1" ht="16.5" customHeight="1">
      <c r="B263" s="34"/>
      <c r="C263" s="157" t="s">
        <v>487</v>
      </c>
      <c r="D263" s="157" t="s">
        <v>169</v>
      </c>
      <c r="E263" s="158" t="s">
        <v>488</v>
      </c>
      <c r="F263" s="159" t="s">
        <v>489</v>
      </c>
      <c r="G263" s="160" t="s">
        <v>184</v>
      </c>
      <c r="H263" s="161">
        <v>60</v>
      </c>
      <c r="I263" s="162"/>
      <c r="J263" s="162"/>
      <c r="K263" s="163">
        <f>ROUND(P263*H263,2)</f>
        <v>0</v>
      </c>
      <c r="L263" s="164"/>
      <c r="M263" s="34"/>
      <c r="N263" s="165" t="s">
        <v>1</v>
      </c>
      <c r="O263" s="128" t="s">
        <v>45</v>
      </c>
      <c r="P263" s="33">
        <f>I263+J263</f>
        <v>0</v>
      </c>
      <c r="Q263" s="33">
        <f>ROUND(I263*H263,2)</f>
        <v>0</v>
      </c>
      <c r="R263" s="33">
        <f>ROUND(J263*H263,2)</f>
        <v>0</v>
      </c>
      <c r="T263" s="166">
        <f>S263*H263</f>
        <v>0</v>
      </c>
      <c r="U263" s="166">
        <v>0</v>
      </c>
      <c r="V263" s="166">
        <f>U263*H263</f>
        <v>0</v>
      </c>
      <c r="W263" s="166">
        <v>8.5999999999999998E-4</v>
      </c>
      <c r="X263" s="167">
        <f>W263*H263</f>
        <v>5.16E-2</v>
      </c>
      <c r="AR263" s="168" t="s">
        <v>227</v>
      </c>
      <c r="AT263" s="168" t="s">
        <v>169</v>
      </c>
      <c r="AU263" s="168" t="s">
        <v>91</v>
      </c>
      <c r="AY263" s="15" t="s">
        <v>167</v>
      </c>
      <c r="BE263" s="97">
        <f>IF(O263="základní",K263,0)</f>
        <v>0</v>
      </c>
      <c r="BF263" s="97">
        <f>IF(O263="snížená",K263,0)</f>
        <v>0</v>
      </c>
      <c r="BG263" s="97">
        <f>IF(O263="zákl. přenesená",K263,0)</f>
        <v>0</v>
      </c>
      <c r="BH263" s="97">
        <f>IF(O263="sníž. přenesená",K263,0)</f>
        <v>0</v>
      </c>
      <c r="BI263" s="97">
        <f>IF(O263="nulová",K263,0)</f>
        <v>0</v>
      </c>
      <c r="BJ263" s="15" t="s">
        <v>89</v>
      </c>
      <c r="BK263" s="97">
        <f>ROUND(P263*H263,2)</f>
        <v>0</v>
      </c>
      <c r="BL263" s="15" t="s">
        <v>227</v>
      </c>
      <c r="BM263" s="168" t="s">
        <v>490</v>
      </c>
    </row>
    <row r="264" spans="2:65" s="12" customFormat="1" ht="11.25">
      <c r="B264" s="169"/>
      <c r="D264" s="170" t="s">
        <v>196</v>
      </c>
      <c r="E264" s="171" t="s">
        <v>1</v>
      </c>
      <c r="F264" s="172" t="s">
        <v>491</v>
      </c>
      <c r="H264" s="173">
        <v>60</v>
      </c>
      <c r="I264" s="174"/>
      <c r="J264" s="174"/>
      <c r="M264" s="169"/>
      <c r="N264" s="175"/>
      <c r="X264" s="176"/>
      <c r="AT264" s="171" t="s">
        <v>196</v>
      </c>
      <c r="AU264" s="171" t="s">
        <v>91</v>
      </c>
      <c r="AV264" s="12" t="s">
        <v>91</v>
      </c>
      <c r="AW264" s="12" t="s">
        <v>5</v>
      </c>
      <c r="AX264" s="12" t="s">
        <v>89</v>
      </c>
      <c r="AY264" s="171" t="s">
        <v>167</v>
      </c>
    </row>
    <row r="265" spans="2:65" s="1" customFormat="1" ht="16.5" customHeight="1">
      <c r="B265" s="34"/>
      <c r="C265" s="157" t="s">
        <v>492</v>
      </c>
      <c r="D265" s="157" t="s">
        <v>169</v>
      </c>
      <c r="E265" s="158" t="s">
        <v>493</v>
      </c>
      <c r="F265" s="159" t="s">
        <v>494</v>
      </c>
      <c r="G265" s="160" t="s">
        <v>184</v>
      </c>
      <c r="H265" s="161">
        <v>57</v>
      </c>
      <c r="I265" s="162"/>
      <c r="J265" s="162"/>
      <c r="K265" s="163">
        <f>ROUND(P265*H265,2)</f>
        <v>0</v>
      </c>
      <c r="L265" s="164"/>
      <c r="M265" s="34"/>
      <c r="N265" s="165" t="s">
        <v>1</v>
      </c>
      <c r="O265" s="128" t="s">
        <v>45</v>
      </c>
      <c r="P265" s="33">
        <f>I265+J265</f>
        <v>0</v>
      </c>
      <c r="Q265" s="33">
        <f>ROUND(I265*H265,2)</f>
        <v>0</v>
      </c>
      <c r="R265" s="33">
        <f>ROUND(J265*H265,2)</f>
        <v>0</v>
      </c>
      <c r="T265" s="166">
        <f>S265*H265</f>
        <v>0</v>
      </c>
      <c r="U265" s="166">
        <v>0</v>
      </c>
      <c r="V265" s="166">
        <f>U265*H265</f>
        <v>0</v>
      </c>
      <c r="W265" s="166">
        <v>8.4999999999999995E-4</v>
      </c>
      <c r="X265" s="167">
        <f>W265*H265</f>
        <v>4.845E-2</v>
      </c>
      <c r="AR265" s="168" t="s">
        <v>227</v>
      </c>
      <c r="AT265" s="168" t="s">
        <v>169</v>
      </c>
      <c r="AU265" s="168" t="s">
        <v>91</v>
      </c>
      <c r="AY265" s="15" t="s">
        <v>167</v>
      </c>
      <c r="BE265" s="97">
        <f>IF(O265="základní",K265,0)</f>
        <v>0</v>
      </c>
      <c r="BF265" s="97">
        <f>IF(O265="snížená",K265,0)</f>
        <v>0</v>
      </c>
      <c r="BG265" s="97">
        <f>IF(O265="zákl. přenesená",K265,0)</f>
        <v>0</v>
      </c>
      <c r="BH265" s="97">
        <f>IF(O265="sníž. přenesená",K265,0)</f>
        <v>0</v>
      </c>
      <c r="BI265" s="97">
        <f>IF(O265="nulová",K265,0)</f>
        <v>0</v>
      </c>
      <c r="BJ265" s="15" t="s">
        <v>89</v>
      </c>
      <c r="BK265" s="97">
        <f>ROUND(P265*H265,2)</f>
        <v>0</v>
      </c>
      <c r="BL265" s="15" t="s">
        <v>227</v>
      </c>
      <c r="BM265" s="168" t="s">
        <v>495</v>
      </c>
    </row>
    <row r="266" spans="2:65" s="11" customFormat="1" ht="22.9" customHeight="1">
      <c r="B266" s="144"/>
      <c r="D266" s="145" t="s">
        <v>81</v>
      </c>
      <c r="E266" s="155" t="s">
        <v>496</v>
      </c>
      <c r="F266" s="155" t="s">
        <v>497</v>
      </c>
      <c r="I266" s="147"/>
      <c r="J266" s="147"/>
      <c r="K266" s="156">
        <f>BK266</f>
        <v>0</v>
      </c>
      <c r="M266" s="144"/>
      <c r="N266" s="149"/>
      <c r="Q266" s="150">
        <f>SUM(Q267:Q272)</f>
        <v>0</v>
      </c>
      <c r="R266" s="150">
        <f>SUM(R267:R272)</f>
        <v>0</v>
      </c>
      <c r="T266" s="151">
        <f>SUM(T267:T272)</f>
        <v>0</v>
      </c>
      <c r="V266" s="151">
        <f>SUM(V267:V272)</f>
        <v>0</v>
      </c>
      <c r="X266" s="152">
        <f>SUM(X267:X272)</f>
        <v>0.61299999999999999</v>
      </c>
      <c r="AR266" s="145" t="s">
        <v>91</v>
      </c>
      <c r="AT266" s="153" t="s">
        <v>81</v>
      </c>
      <c r="AU266" s="153" t="s">
        <v>89</v>
      </c>
      <c r="AY266" s="145" t="s">
        <v>167</v>
      </c>
      <c r="BK266" s="154">
        <f>SUM(BK267:BK272)</f>
        <v>0</v>
      </c>
    </row>
    <row r="267" spans="2:65" s="1" customFormat="1" ht="16.5" customHeight="1">
      <c r="B267" s="34"/>
      <c r="C267" s="157" t="s">
        <v>498</v>
      </c>
      <c r="D267" s="157" t="s">
        <v>169</v>
      </c>
      <c r="E267" s="158" t="s">
        <v>499</v>
      </c>
      <c r="F267" s="159" t="s">
        <v>500</v>
      </c>
      <c r="G267" s="160" t="s">
        <v>184</v>
      </c>
      <c r="H267" s="161">
        <v>10</v>
      </c>
      <c r="I267" s="162"/>
      <c r="J267" s="162"/>
      <c r="K267" s="163">
        <f t="shared" ref="K267:K272" si="6">ROUND(P267*H267,2)</f>
        <v>0</v>
      </c>
      <c r="L267" s="164"/>
      <c r="M267" s="34"/>
      <c r="N267" s="165" t="s">
        <v>1</v>
      </c>
      <c r="O267" s="128" t="s">
        <v>45</v>
      </c>
      <c r="P267" s="33">
        <f t="shared" ref="P267:P272" si="7">I267+J267</f>
        <v>0</v>
      </c>
      <c r="Q267" s="33">
        <f t="shared" ref="Q267:Q272" si="8">ROUND(I267*H267,2)</f>
        <v>0</v>
      </c>
      <c r="R267" s="33">
        <f t="shared" ref="R267:R272" si="9">ROUND(J267*H267,2)</f>
        <v>0</v>
      </c>
      <c r="T267" s="166">
        <f t="shared" ref="T267:T272" si="10">S267*H267</f>
        <v>0</v>
      </c>
      <c r="U267" s="166">
        <v>0</v>
      </c>
      <c r="V267" s="166">
        <f t="shared" ref="V267:V272" si="11">U267*H267</f>
        <v>0</v>
      </c>
      <c r="W267" s="166">
        <v>5.0000000000000001E-4</v>
      </c>
      <c r="X267" s="167">
        <f t="shared" ref="X267:X272" si="12">W267*H267</f>
        <v>5.0000000000000001E-3</v>
      </c>
      <c r="AR267" s="168" t="s">
        <v>227</v>
      </c>
      <c r="AT267" s="168" t="s">
        <v>169</v>
      </c>
      <c r="AU267" s="168" t="s">
        <v>91</v>
      </c>
      <c r="AY267" s="15" t="s">
        <v>167</v>
      </c>
      <c r="BE267" s="97">
        <f t="shared" ref="BE267:BE272" si="13">IF(O267="základní",K267,0)</f>
        <v>0</v>
      </c>
      <c r="BF267" s="97">
        <f t="shared" ref="BF267:BF272" si="14">IF(O267="snížená",K267,0)</f>
        <v>0</v>
      </c>
      <c r="BG267" s="97">
        <f t="shared" ref="BG267:BG272" si="15">IF(O267="zákl. přenesená",K267,0)</f>
        <v>0</v>
      </c>
      <c r="BH267" s="97">
        <f t="shared" ref="BH267:BH272" si="16">IF(O267="sníž. přenesená",K267,0)</f>
        <v>0</v>
      </c>
      <c r="BI267" s="97">
        <f t="shared" ref="BI267:BI272" si="17">IF(O267="nulová",K267,0)</f>
        <v>0</v>
      </c>
      <c r="BJ267" s="15" t="s">
        <v>89</v>
      </c>
      <c r="BK267" s="97">
        <f t="shared" ref="BK267:BK272" si="18">ROUND(P267*H267,2)</f>
        <v>0</v>
      </c>
      <c r="BL267" s="15" t="s">
        <v>227</v>
      </c>
      <c r="BM267" s="168" t="s">
        <v>501</v>
      </c>
    </row>
    <row r="268" spans="2:65" s="1" customFormat="1" ht="16.5" customHeight="1">
      <c r="B268" s="34"/>
      <c r="C268" s="157" t="s">
        <v>502</v>
      </c>
      <c r="D268" s="157" t="s">
        <v>169</v>
      </c>
      <c r="E268" s="158" t="s">
        <v>503</v>
      </c>
      <c r="F268" s="159" t="s">
        <v>504</v>
      </c>
      <c r="G268" s="160" t="s">
        <v>184</v>
      </c>
      <c r="H268" s="161">
        <v>10</v>
      </c>
      <c r="I268" s="162"/>
      <c r="J268" s="162"/>
      <c r="K268" s="163">
        <f t="shared" si="6"/>
        <v>0</v>
      </c>
      <c r="L268" s="164"/>
      <c r="M268" s="34"/>
      <c r="N268" s="165" t="s">
        <v>1</v>
      </c>
      <c r="O268" s="128" t="s">
        <v>45</v>
      </c>
      <c r="P268" s="33">
        <f t="shared" si="7"/>
        <v>0</v>
      </c>
      <c r="Q268" s="33">
        <f t="shared" si="8"/>
        <v>0</v>
      </c>
      <c r="R268" s="33">
        <f t="shared" si="9"/>
        <v>0</v>
      </c>
      <c r="T268" s="166">
        <f t="shared" si="10"/>
        <v>0</v>
      </c>
      <c r="U268" s="166">
        <v>0</v>
      </c>
      <c r="V268" s="166">
        <f t="shared" si="11"/>
        <v>0</v>
      </c>
      <c r="W268" s="166">
        <v>1E-3</v>
      </c>
      <c r="X268" s="167">
        <f t="shared" si="12"/>
        <v>0.01</v>
      </c>
      <c r="AR268" s="168" t="s">
        <v>227</v>
      </c>
      <c r="AT268" s="168" t="s">
        <v>169</v>
      </c>
      <c r="AU268" s="168" t="s">
        <v>91</v>
      </c>
      <c r="AY268" s="15" t="s">
        <v>167</v>
      </c>
      <c r="BE268" s="97">
        <f t="shared" si="13"/>
        <v>0</v>
      </c>
      <c r="BF268" s="97">
        <f t="shared" si="14"/>
        <v>0</v>
      </c>
      <c r="BG268" s="97">
        <f t="shared" si="15"/>
        <v>0</v>
      </c>
      <c r="BH268" s="97">
        <f t="shared" si="16"/>
        <v>0</v>
      </c>
      <c r="BI268" s="97">
        <f t="shared" si="17"/>
        <v>0</v>
      </c>
      <c r="BJ268" s="15" t="s">
        <v>89</v>
      </c>
      <c r="BK268" s="97">
        <f t="shared" si="18"/>
        <v>0</v>
      </c>
      <c r="BL268" s="15" t="s">
        <v>227</v>
      </c>
      <c r="BM268" s="168" t="s">
        <v>505</v>
      </c>
    </row>
    <row r="269" spans="2:65" s="1" customFormat="1" ht="24.2" customHeight="1">
      <c r="B269" s="34"/>
      <c r="C269" s="157" t="s">
        <v>506</v>
      </c>
      <c r="D269" s="157" t="s">
        <v>169</v>
      </c>
      <c r="E269" s="158" t="s">
        <v>507</v>
      </c>
      <c r="F269" s="159" t="s">
        <v>508</v>
      </c>
      <c r="G269" s="160" t="s">
        <v>184</v>
      </c>
      <c r="H269" s="161">
        <v>10</v>
      </c>
      <c r="I269" s="162"/>
      <c r="J269" s="162"/>
      <c r="K269" s="163">
        <f t="shared" si="6"/>
        <v>0</v>
      </c>
      <c r="L269" s="164"/>
      <c r="M269" s="34"/>
      <c r="N269" s="165" t="s">
        <v>1</v>
      </c>
      <c r="O269" s="128" t="s">
        <v>45</v>
      </c>
      <c r="P269" s="33">
        <f t="shared" si="7"/>
        <v>0</v>
      </c>
      <c r="Q269" s="33">
        <f t="shared" si="8"/>
        <v>0</v>
      </c>
      <c r="R269" s="33">
        <f t="shared" si="9"/>
        <v>0</v>
      </c>
      <c r="T269" s="166">
        <f t="shared" si="10"/>
        <v>0</v>
      </c>
      <c r="U269" s="166">
        <v>0</v>
      </c>
      <c r="V269" s="166">
        <f t="shared" si="11"/>
        <v>0</v>
      </c>
      <c r="W269" s="166">
        <v>1.9599999999999999E-2</v>
      </c>
      <c r="X269" s="167">
        <f t="shared" si="12"/>
        <v>0.19600000000000001</v>
      </c>
      <c r="AR269" s="168" t="s">
        <v>227</v>
      </c>
      <c r="AT269" s="168" t="s">
        <v>169</v>
      </c>
      <c r="AU269" s="168" t="s">
        <v>91</v>
      </c>
      <c r="AY269" s="15" t="s">
        <v>167</v>
      </c>
      <c r="BE269" s="97">
        <f t="shared" si="13"/>
        <v>0</v>
      </c>
      <c r="BF269" s="97">
        <f t="shared" si="14"/>
        <v>0</v>
      </c>
      <c r="BG269" s="97">
        <f t="shared" si="15"/>
        <v>0</v>
      </c>
      <c r="BH269" s="97">
        <f t="shared" si="16"/>
        <v>0</v>
      </c>
      <c r="BI269" s="97">
        <f t="shared" si="17"/>
        <v>0</v>
      </c>
      <c r="BJ269" s="15" t="s">
        <v>89</v>
      </c>
      <c r="BK269" s="97">
        <f t="shared" si="18"/>
        <v>0</v>
      </c>
      <c r="BL269" s="15" t="s">
        <v>227</v>
      </c>
      <c r="BM269" s="168" t="s">
        <v>509</v>
      </c>
    </row>
    <row r="270" spans="2:65" s="1" customFormat="1" ht="24.2" customHeight="1">
      <c r="B270" s="34"/>
      <c r="C270" s="157" t="s">
        <v>510</v>
      </c>
      <c r="D270" s="157" t="s">
        <v>169</v>
      </c>
      <c r="E270" s="158" t="s">
        <v>511</v>
      </c>
      <c r="F270" s="159" t="s">
        <v>512</v>
      </c>
      <c r="G270" s="160" t="s">
        <v>184</v>
      </c>
      <c r="H270" s="161">
        <v>10</v>
      </c>
      <c r="I270" s="162"/>
      <c r="J270" s="162"/>
      <c r="K270" s="163">
        <f t="shared" si="6"/>
        <v>0</v>
      </c>
      <c r="L270" s="164"/>
      <c r="M270" s="34"/>
      <c r="N270" s="165" t="s">
        <v>1</v>
      </c>
      <c r="O270" s="128" t="s">
        <v>45</v>
      </c>
      <c r="P270" s="33">
        <f t="shared" si="7"/>
        <v>0</v>
      </c>
      <c r="Q270" s="33">
        <f t="shared" si="8"/>
        <v>0</v>
      </c>
      <c r="R270" s="33">
        <f t="shared" si="9"/>
        <v>0</v>
      </c>
      <c r="T270" s="166">
        <f t="shared" si="10"/>
        <v>0</v>
      </c>
      <c r="U270" s="166">
        <v>0</v>
      </c>
      <c r="V270" s="166">
        <f t="shared" si="11"/>
        <v>0</v>
      </c>
      <c r="W270" s="166">
        <v>1.5E-3</v>
      </c>
      <c r="X270" s="167">
        <f t="shared" si="12"/>
        <v>1.4999999999999999E-2</v>
      </c>
      <c r="AR270" s="168" t="s">
        <v>227</v>
      </c>
      <c r="AT270" s="168" t="s">
        <v>169</v>
      </c>
      <c r="AU270" s="168" t="s">
        <v>91</v>
      </c>
      <c r="AY270" s="15" t="s">
        <v>167</v>
      </c>
      <c r="BE270" s="97">
        <f t="shared" si="13"/>
        <v>0</v>
      </c>
      <c r="BF270" s="97">
        <f t="shared" si="14"/>
        <v>0</v>
      </c>
      <c r="BG270" s="97">
        <f t="shared" si="15"/>
        <v>0</v>
      </c>
      <c r="BH270" s="97">
        <f t="shared" si="16"/>
        <v>0</v>
      </c>
      <c r="BI270" s="97">
        <f t="shared" si="17"/>
        <v>0</v>
      </c>
      <c r="BJ270" s="15" t="s">
        <v>89</v>
      </c>
      <c r="BK270" s="97">
        <f t="shared" si="18"/>
        <v>0</v>
      </c>
      <c r="BL270" s="15" t="s">
        <v>227</v>
      </c>
      <c r="BM270" s="168" t="s">
        <v>513</v>
      </c>
    </row>
    <row r="271" spans="2:65" s="1" customFormat="1" ht="33" customHeight="1">
      <c r="B271" s="34"/>
      <c r="C271" s="157" t="s">
        <v>514</v>
      </c>
      <c r="D271" s="157" t="s">
        <v>169</v>
      </c>
      <c r="E271" s="158" t="s">
        <v>515</v>
      </c>
      <c r="F271" s="159" t="s">
        <v>516</v>
      </c>
      <c r="G271" s="160" t="s">
        <v>184</v>
      </c>
      <c r="H271" s="161">
        <v>2</v>
      </c>
      <c r="I271" s="162"/>
      <c r="J271" s="162"/>
      <c r="K271" s="163">
        <f t="shared" si="6"/>
        <v>0</v>
      </c>
      <c r="L271" s="164"/>
      <c r="M271" s="34"/>
      <c r="N271" s="165" t="s">
        <v>1</v>
      </c>
      <c r="O271" s="128" t="s">
        <v>45</v>
      </c>
      <c r="P271" s="33">
        <f t="shared" si="7"/>
        <v>0</v>
      </c>
      <c r="Q271" s="33">
        <f t="shared" si="8"/>
        <v>0</v>
      </c>
      <c r="R271" s="33">
        <f t="shared" si="9"/>
        <v>0</v>
      </c>
      <c r="T271" s="166">
        <f t="shared" si="10"/>
        <v>0</v>
      </c>
      <c r="U271" s="166">
        <v>0</v>
      </c>
      <c r="V271" s="166">
        <f t="shared" si="11"/>
        <v>0</v>
      </c>
      <c r="W271" s="166">
        <v>2.5000000000000001E-3</v>
      </c>
      <c r="X271" s="167">
        <f t="shared" si="12"/>
        <v>5.0000000000000001E-3</v>
      </c>
      <c r="AR271" s="168" t="s">
        <v>227</v>
      </c>
      <c r="AT271" s="168" t="s">
        <v>169</v>
      </c>
      <c r="AU271" s="168" t="s">
        <v>91</v>
      </c>
      <c r="AY271" s="15" t="s">
        <v>167</v>
      </c>
      <c r="BE271" s="97">
        <f t="shared" si="13"/>
        <v>0</v>
      </c>
      <c r="BF271" s="97">
        <f t="shared" si="14"/>
        <v>0</v>
      </c>
      <c r="BG271" s="97">
        <f t="shared" si="15"/>
        <v>0</v>
      </c>
      <c r="BH271" s="97">
        <f t="shared" si="16"/>
        <v>0</v>
      </c>
      <c r="BI271" s="97">
        <f t="shared" si="17"/>
        <v>0</v>
      </c>
      <c r="BJ271" s="15" t="s">
        <v>89</v>
      </c>
      <c r="BK271" s="97">
        <f t="shared" si="18"/>
        <v>0</v>
      </c>
      <c r="BL271" s="15" t="s">
        <v>227</v>
      </c>
      <c r="BM271" s="168" t="s">
        <v>517</v>
      </c>
    </row>
    <row r="272" spans="2:65" s="1" customFormat="1" ht="37.9" customHeight="1">
      <c r="B272" s="34"/>
      <c r="C272" s="157" t="s">
        <v>518</v>
      </c>
      <c r="D272" s="157" t="s">
        <v>169</v>
      </c>
      <c r="E272" s="158" t="s">
        <v>519</v>
      </c>
      <c r="F272" s="159" t="s">
        <v>520</v>
      </c>
      <c r="G272" s="160" t="s">
        <v>177</v>
      </c>
      <c r="H272" s="161">
        <v>20</v>
      </c>
      <c r="I272" s="162"/>
      <c r="J272" s="162"/>
      <c r="K272" s="163">
        <f t="shared" si="6"/>
        <v>0</v>
      </c>
      <c r="L272" s="164"/>
      <c r="M272" s="34"/>
      <c r="N272" s="165" t="s">
        <v>1</v>
      </c>
      <c r="O272" s="128" t="s">
        <v>45</v>
      </c>
      <c r="P272" s="33">
        <f t="shared" si="7"/>
        <v>0</v>
      </c>
      <c r="Q272" s="33">
        <f t="shared" si="8"/>
        <v>0</v>
      </c>
      <c r="R272" s="33">
        <f t="shared" si="9"/>
        <v>0</v>
      </c>
      <c r="T272" s="166">
        <f t="shared" si="10"/>
        <v>0</v>
      </c>
      <c r="U272" s="166">
        <v>0</v>
      </c>
      <c r="V272" s="166">
        <f t="shared" si="11"/>
        <v>0</v>
      </c>
      <c r="W272" s="166">
        <v>1.9099999999999999E-2</v>
      </c>
      <c r="X272" s="167">
        <f t="shared" si="12"/>
        <v>0.38200000000000001</v>
      </c>
      <c r="AR272" s="168" t="s">
        <v>227</v>
      </c>
      <c r="AT272" s="168" t="s">
        <v>169</v>
      </c>
      <c r="AU272" s="168" t="s">
        <v>91</v>
      </c>
      <c r="AY272" s="15" t="s">
        <v>167</v>
      </c>
      <c r="BE272" s="97">
        <f t="shared" si="13"/>
        <v>0</v>
      </c>
      <c r="BF272" s="97">
        <f t="shared" si="14"/>
        <v>0</v>
      </c>
      <c r="BG272" s="97">
        <f t="shared" si="15"/>
        <v>0</v>
      </c>
      <c r="BH272" s="97">
        <f t="shared" si="16"/>
        <v>0</v>
      </c>
      <c r="BI272" s="97">
        <f t="shared" si="17"/>
        <v>0</v>
      </c>
      <c r="BJ272" s="15" t="s">
        <v>89</v>
      </c>
      <c r="BK272" s="97">
        <f t="shared" si="18"/>
        <v>0</v>
      </c>
      <c r="BL272" s="15" t="s">
        <v>227</v>
      </c>
      <c r="BM272" s="168" t="s">
        <v>521</v>
      </c>
    </row>
    <row r="273" spans="2:65" s="11" customFormat="1" ht="22.9" customHeight="1">
      <c r="B273" s="144"/>
      <c r="D273" s="145" t="s">
        <v>81</v>
      </c>
      <c r="E273" s="155" t="s">
        <v>522</v>
      </c>
      <c r="F273" s="155" t="s">
        <v>523</v>
      </c>
      <c r="I273" s="147"/>
      <c r="J273" s="147"/>
      <c r="K273" s="156">
        <f>BK273</f>
        <v>0</v>
      </c>
      <c r="M273" s="144"/>
      <c r="N273" s="149"/>
      <c r="Q273" s="150">
        <f>Q274</f>
        <v>0</v>
      </c>
      <c r="R273" s="150">
        <f>R274</f>
        <v>0</v>
      </c>
      <c r="T273" s="151">
        <f>T274</f>
        <v>0</v>
      </c>
      <c r="V273" s="151">
        <f>V274</f>
        <v>0</v>
      </c>
      <c r="X273" s="152">
        <f>X274</f>
        <v>5.0100000000000006E-3</v>
      </c>
      <c r="AR273" s="145" t="s">
        <v>91</v>
      </c>
      <c r="AT273" s="153" t="s">
        <v>81</v>
      </c>
      <c r="AU273" s="153" t="s">
        <v>89</v>
      </c>
      <c r="AY273" s="145" t="s">
        <v>167</v>
      </c>
      <c r="BK273" s="154">
        <f>BK274</f>
        <v>0</v>
      </c>
    </row>
    <row r="274" spans="2:65" s="1" customFormat="1" ht="16.5" customHeight="1">
      <c r="B274" s="34"/>
      <c r="C274" s="157" t="s">
        <v>524</v>
      </c>
      <c r="D274" s="157" t="s">
        <v>169</v>
      </c>
      <c r="E274" s="158" t="s">
        <v>525</v>
      </c>
      <c r="F274" s="159" t="s">
        <v>526</v>
      </c>
      <c r="G274" s="160" t="s">
        <v>177</v>
      </c>
      <c r="H274" s="161">
        <v>3</v>
      </c>
      <c r="I274" s="162"/>
      <c r="J274" s="162"/>
      <c r="K274" s="163">
        <f>ROUND(P274*H274,2)</f>
        <v>0</v>
      </c>
      <c r="L274" s="164"/>
      <c r="M274" s="34"/>
      <c r="N274" s="165" t="s">
        <v>1</v>
      </c>
      <c r="O274" s="128" t="s">
        <v>45</v>
      </c>
      <c r="P274" s="33">
        <f>I274+J274</f>
        <v>0</v>
      </c>
      <c r="Q274" s="33">
        <f>ROUND(I274*H274,2)</f>
        <v>0</v>
      </c>
      <c r="R274" s="33">
        <f>ROUND(J274*H274,2)</f>
        <v>0</v>
      </c>
      <c r="T274" s="166">
        <f>S274*H274</f>
        <v>0</v>
      </c>
      <c r="U274" s="166">
        <v>0</v>
      </c>
      <c r="V274" s="166">
        <f>U274*H274</f>
        <v>0</v>
      </c>
      <c r="W274" s="166">
        <v>1.67E-3</v>
      </c>
      <c r="X274" s="167">
        <f>W274*H274</f>
        <v>5.0100000000000006E-3</v>
      </c>
      <c r="AR274" s="168" t="s">
        <v>227</v>
      </c>
      <c r="AT274" s="168" t="s">
        <v>169</v>
      </c>
      <c r="AU274" s="168" t="s">
        <v>91</v>
      </c>
      <c r="AY274" s="15" t="s">
        <v>167</v>
      </c>
      <c r="BE274" s="97">
        <f>IF(O274="základní",K274,0)</f>
        <v>0</v>
      </c>
      <c r="BF274" s="97">
        <f>IF(O274="snížená",K274,0)</f>
        <v>0</v>
      </c>
      <c r="BG274" s="97">
        <f>IF(O274="zákl. přenesená",K274,0)</f>
        <v>0</v>
      </c>
      <c r="BH274" s="97">
        <f>IF(O274="sníž. přenesená",K274,0)</f>
        <v>0</v>
      </c>
      <c r="BI274" s="97">
        <f>IF(O274="nulová",K274,0)</f>
        <v>0</v>
      </c>
      <c r="BJ274" s="15" t="s">
        <v>89</v>
      </c>
      <c r="BK274" s="97">
        <f>ROUND(P274*H274,2)</f>
        <v>0</v>
      </c>
      <c r="BL274" s="15" t="s">
        <v>227</v>
      </c>
      <c r="BM274" s="168" t="s">
        <v>527</v>
      </c>
    </row>
    <row r="275" spans="2:65" s="11" customFormat="1" ht="22.9" customHeight="1">
      <c r="B275" s="144"/>
      <c r="D275" s="145" t="s">
        <v>81</v>
      </c>
      <c r="E275" s="155" t="s">
        <v>528</v>
      </c>
      <c r="F275" s="155" t="s">
        <v>529</v>
      </c>
      <c r="I275" s="147"/>
      <c r="J275" s="147"/>
      <c r="K275" s="156">
        <f>BK275</f>
        <v>0</v>
      </c>
      <c r="M275" s="144"/>
      <c r="N275" s="149"/>
      <c r="Q275" s="150">
        <f>SUM(Q276:Q280)</f>
        <v>0</v>
      </c>
      <c r="R275" s="150">
        <f>SUM(R276:R280)</f>
        <v>0</v>
      </c>
      <c r="T275" s="151">
        <f>SUM(T276:T280)</f>
        <v>0</v>
      </c>
      <c r="V275" s="151">
        <f>SUM(V276:V280)</f>
        <v>0</v>
      </c>
      <c r="X275" s="152">
        <f>SUM(X276:X280)</f>
        <v>0.10765</v>
      </c>
      <c r="AR275" s="145" t="s">
        <v>91</v>
      </c>
      <c r="AT275" s="153" t="s">
        <v>81</v>
      </c>
      <c r="AU275" s="153" t="s">
        <v>89</v>
      </c>
      <c r="AY275" s="145" t="s">
        <v>167</v>
      </c>
      <c r="BK275" s="154">
        <f>SUM(BK276:BK280)</f>
        <v>0</v>
      </c>
    </row>
    <row r="276" spans="2:65" s="1" customFormat="1" ht="24.2" customHeight="1">
      <c r="B276" s="34"/>
      <c r="C276" s="157" t="s">
        <v>530</v>
      </c>
      <c r="D276" s="157" t="s">
        <v>169</v>
      </c>
      <c r="E276" s="158" t="s">
        <v>531</v>
      </c>
      <c r="F276" s="159" t="s">
        <v>532</v>
      </c>
      <c r="G276" s="160" t="s">
        <v>172</v>
      </c>
      <c r="H276" s="161">
        <v>1</v>
      </c>
      <c r="I276" s="162"/>
      <c r="J276" s="162"/>
      <c r="K276" s="163">
        <f>ROUND(P276*H276,2)</f>
        <v>0</v>
      </c>
      <c r="L276" s="164"/>
      <c r="M276" s="34"/>
      <c r="N276" s="165" t="s">
        <v>1</v>
      </c>
      <c r="O276" s="128" t="s">
        <v>45</v>
      </c>
      <c r="P276" s="33">
        <f>I276+J276</f>
        <v>0</v>
      </c>
      <c r="Q276" s="33">
        <f>ROUND(I276*H276,2)</f>
        <v>0</v>
      </c>
      <c r="R276" s="33">
        <f>ROUND(J276*H276,2)</f>
        <v>0</v>
      </c>
      <c r="T276" s="166">
        <f>S276*H276</f>
        <v>0</v>
      </c>
      <c r="U276" s="166">
        <v>0</v>
      </c>
      <c r="V276" s="166">
        <f>U276*H276</f>
        <v>0</v>
      </c>
      <c r="W276" s="166">
        <v>2.4649999999999998E-2</v>
      </c>
      <c r="X276" s="167">
        <f>W276*H276</f>
        <v>2.4649999999999998E-2</v>
      </c>
      <c r="AR276" s="168" t="s">
        <v>227</v>
      </c>
      <c r="AT276" s="168" t="s">
        <v>169</v>
      </c>
      <c r="AU276" s="168" t="s">
        <v>91</v>
      </c>
      <c r="AY276" s="15" t="s">
        <v>167</v>
      </c>
      <c r="BE276" s="97">
        <f>IF(O276="základní",K276,0)</f>
        <v>0</v>
      </c>
      <c r="BF276" s="97">
        <f>IF(O276="snížená",K276,0)</f>
        <v>0</v>
      </c>
      <c r="BG276" s="97">
        <f>IF(O276="zákl. přenesená",K276,0)</f>
        <v>0</v>
      </c>
      <c r="BH276" s="97">
        <f>IF(O276="sníž. přenesená",K276,0)</f>
        <v>0</v>
      </c>
      <c r="BI276" s="97">
        <f>IF(O276="nulová",K276,0)</f>
        <v>0</v>
      </c>
      <c r="BJ276" s="15" t="s">
        <v>89</v>
      </c>
      <c r="BK276" s="97">
        <f>ROUND(P276*H276,2)</f>
        <v>0</v>
      </c>
      <c r="BL276" s="15" t="s">
        <v>227</v>
      </c>
      <c r="BM276" s="168" t="s">
        <v>533</v>
      </c>
    </row>
    <row r="277" spans="2:65" s="1" customFormat="1" ht="24.2" customHeight="1">
      <c r="B277" s="34"/>
      <c r="C277" s="157" t="s">
        <v>534</v>
      </c>
      <c r="D277" s="157" t="s">
        <v>169</v>
      </c>
      <c r="E277" s="158" t="s">
        <v>535</v>
      </c>
      <c r="F277" s="159" t="s">
        <v>536</v>
      </c>
      <c r="G277" s="160" t="s">
        <v>172</v>
      </c>
      <c r="H277" s="161">
        <v>1</v>
      </c>
      <c r="I277" s="162"/>
      <c r="J277" s="162"/>
      <c r="K277" s="163">
        <f>ROUND(P277*H277,2)</f>
        <v>0</v>
      </c>
      <c r="L277" s="164"/>
      <c r="M277" s="34"/>
      <c r="N277" s="165" t="s">
        <v>1</v>
      </c>
      <c r="O277" s="128" t="s">
        <v>45</v>
      </c>
      <c r="P277" s="33">
        <f>I277+J277</f>
        <v>0</v>
      </c>
      <c r="Q277" s="33">
        <f>ROUND(I277*H277,2)</f>
        <v>0</v>
      </c>
      <c r="R277" s="33">
        <f>ROUND(J277*H277,2)</f>
        <v>0</v>
      </c>
      <c r="T277" s="166">
        <f>S277*H277</f>
        <v>0</v>
      </c>
      <c r="U277" s="166">
        <v>0</v>
      </c>
      <c r="V277" s="166">
        <f>U277*H277</f>
        <v>0</v>
      </c>
      <c r="W277" s="166">
        <v>8.0000000000000002E-3</v>
      </c>
      <c r="X277" s="167">
        <f>W277*H277</f>
        <v>8.0000000000000002E-3</v>
      </c>
      <c r="AR277" s="168" t="s">
        <v>227</v>
      </c>
      <c r="AT277" s="168" t="s">
        <v>169</v>
      </c>
      <c r="AU277" s="168" t="s">
        <v>91</v>
      </c>
      <c r="AY277" s="15" t="s">
        <v>167</v>
      </c>
      <c r="BE277" s="97">
        <f>IF(O277="základní",K277,0)</f>
        <v>0</v>
      </c>
      <c r="BF277" s="97">
        <f>IF(O277="snížená",K277,0)</f>
        <v>0</v>
      </c>
      <c r="BG277" s="97">
        <f>IF(O277="zákl. přenesená",K277,0)</f>
        <v>0</v>
      </c>
      <c r="BH277" s="97">
        <f>IF(O277="sníž. přenesená",K277,0)</f>
        <v>0</v>
      </c>
      <c r="BI277" s="97">
        <f>IF(O277="nulová",K277,0)</f>
        <v>0</v>
      </c>
      <c r="BJ277" s="15" t="s">
        <v>89</v>
      </c>
      <c r="BK277" s="97">
        <f>ROUND(P277*H277,2)</f>
        <v>0</v>
      </c>
      <c r="BL277" s="15" t="s">
        <v>227</v>
      </c>
      <c r="BM277" s="168" t="s">
        <v>537</v>
      </c>
    </row>
    <row r="278" spans="2:65" s="1" customFormat="1" ht="16.5" customHeight="1">
      <c r="B278" s="34"/>
      <c r="C278" s="157" t="s">
        <v>538</v>
      </c>
      <c r="D278" s="157" t="s">
        <v>169</v>
      </c>
      <c r="E278" s="158" t="s">
        <v>539</v>
      </c>
      <c r="F278" s="159" t="s">
        <v>540</v>
      </c>
      <c r="G278" s="160" t="s">
        <v>184</v>
      </c>
      <c r="H278" s="161">
        <v>42</v>
      </c>
      <c r="I278" s="162"/>
      <c r="J278" s="162"/>
      <c r="K278" s="163">
        <f>ROUND(P278*H278,2)</f>
        <v>0</v>
      </c>
      <c r="L278" s="164"/>
      <c r="M278" s="34"/>
      <c r="N278" s="165" t="s">
        <v>1</v>
      </c>
      <c r="O278" s="128" t="s">
        <v>45</v>
      </c>
      <c r="P278" s="33">
        <f>I278+J278</f>
        <v>0</v>
      </c>
      <c r="Q278" s="33">
        <f>ROUND(I278*H278,2)</f>
        <v>0</v>
      </c>
      <c r="R278" s="33">
        <f>ROUND(J278*H278,2)</f>
        <v>0</v>
      </c>
      <c r="T278" s="166">
        <f>S278*H278</f>
        <v>0</v>
      </c>
      <c r="U278" s="166">
        <v>0</v>
      </c>
      <c r="V278" s="166">
        <f>U278*H278</f>
        <v>0</v>
      </c>
      <c r="W278" s="166">
        <v>1E-3</v>
      </c>
      <c r="X278" s="167">
        <f>W278*H278</f>
        <v>4.2000000000000003E-2</v>
      </c>
      <c r="AR278" s="168" t="s">
        <v>227</v>
      </c>
      <c r="AT278" s="168" t="s">
        <v>169</v>
      </c>
      <c r="AU278" s="168" t="s">
        <v>91</v>
      </c>
      <c r="AY278" s="15" t="s">
        <v>167</v>
      </c>
      <c r="BE278" s="97">
        <f>IF(O278="základní",K278,0)</f>
        <v>0</v>
      </c>
      <c r="BF278" s="97">
        <f>IF(O278="snížená",K278,0)</f>
        <v>0</v>
      </c>
      <c r="BG278" s="97">
        <f>IF(O278="zákl. přenesená",K278,0)</f>
        <v>0</v>
      </c>
      <c r="BH278" s="97">
        <f>IF(O278="sníž. přenesená",K278,0)</f>
        <v>0</v>
      </c>
      <c r="BI278" s="97">
        <f>IF(O278="nulová",K278,0)</f>
        <v>0</v>
      </c>
      <c r="BJ278" s="15" t="s">
        <v>89</v>
      </c>
      <c r="BK278" s="97">
        <f>ROUND(P278*H278,2)</f>
        <v>0</v>
      </c>
      <c r="BL278" s="15" t="s">
        <v>227</v>
      </c>
      <c r="BM278" s="168" t="s">
        <v>541</v>
      </c>
    </row>
    <row r="279" spans="2:65" s="1" customFormat="1" ht="16.5" customHeight="1">
      <c r="B279" s="34"/>
      <c r="C279" s="157" t="s">
        <v>542</v>
      </c>
      <c r="D279" s="157" t="s">
        <v>169</v>
      </c>
      <c r="E279" s="158" t="s">
        <v>543</v>
      </c>
      <c r="F279" s="159" t="s">
        <v>544</v>
      </c>
      <c r="G279" s="160" t="s">
        <v>184</v>
      </c>
      <c r="H279" s="161">
        <v>6</v>
      </c>
      <c r="I279" s="162"/>
      <c r="J279" s="162"/>
      <c r="K279" s="163">
        <f>ROUND(P279*H279,2)</f>
        <v>0</v>
      </c>
      <c r="L279" s="164"/>
      <c r="M279" s="34"/>
      <c r="N279" s="165" t="s">
        <v>1</v>
      </c>
      <c r="O279" s="128" t="s">
        <v>45</v>
      </c>
      <c r="P279" s="33">
        <f>I279+J279</f>
        <v>0</v>
      </c>
      <c r="Q279" s="33">
        <f>ROUND(I279*H279,2)</f>
        <v>0</v>
      </c>
      <c r="R279" s="33">
        <f>ROUND(J279*H279,2)</f>
        <v>0</v>
      </c>
      <c r="T279" s="166">
        <f>S279*H279</f>
        <v>0</v>
      </c>
      <c r="U279" s="166">
        <v>0</v>
      </c>
      <c r="V279" s="166">
        <f>U279*H279</f>
        <v>0</v>
      </c>
      <c r="W279" s="166">
        <v>3.0000000000000001E-3</v>
      </c>
      <c r="X279" s="167">
        <f>W279*H279</f>
        <v>1.8000000000000002E-2</v>
      </c>
      <c r="AR279" s="168" t="s">
        <v>227</v>
      </c>
      <c r="AT279" s="168" t="s">
        <v>169</v>
      </c>
      <c r="AU279" s="168" t="s">
        <v>91</v>
      </c>
      <c r="AY279" s="15" t="s">
        <v>167</v>
      </c>
      <c r="BE279" s="97">
        <f>IF(O279="základní",K279,0)</f>
        <v>0</v>
      </c>
      <c r="BF279" s="97">
        <f>IF(O279="snížená",K279,0)</f>
        <v>0</v>
      </c>
      <c r="BG279" s="97">
        <f>IF(O279="zákl. přenesená",K279,0)</f>
        <v>0</v>
      </c>
      <c r="BH279" s="97">
        <f>IF(O279="sníž. přenesená",K279,0)</f>
        <v>0</v>
      </c>
      <c r="BI279" s="97">
        <f>IF(O279="nulová",K279,0)</f>
        <v>0</v>
      </c>
      <c r="BJ279" s="15" t="s">
        <v>89</v>
      </c>
      <c r="BK279" s="97">
        <f>ROUND(P279*H279,2)</f>
        <v>0</v>
      </c>
      <c r="BL279" s="15" t="s">
        <v>227</v>
      </c>
      <c r="BM279" s="168" t="s">
        <v>545</v>
      </c>
    </row>
    <row r="280" spans="2:65" s="1" customFormat="1" ht="24.2" customHeight="1">
      <c r="B280" s="34"/>
      <c r="C280" s="157" t="s">
        <v>546</v>
      </c>
      <c r="D280" s="157" t="s">
        <v>169</v>
      </c>
      <c r="E280" s="158" t="s">
        <v>547</v>
      </c>
      <c r="F280" s="159" t="s">
        <v>548</v>
      </c>
      <c r="G280" s="160" t="s">
        <v>177</v>
      </c>
      <c r="H280" s="161">
        <v>3</v>
      </c>
      <c r="I280" s="162"/>
      <c r="J280" s="162"/>
      <c r="K280" s="163">
        <f>ROUND(P280*H280,2)</f>
        <v>0</v>
      </c>
      <c r="L280" s="164"/>
      <c r="M280" s="34"/>
      <c r="N280" s="165" t="s">
        <v>1</v>
      </c>
      <c r="O280" s="128" t="s">
        <v>45</v>
      </c>
      <c r="P280" s="33">
        <f>I280+J280</f>
        <v>0</v>
      </c>
      <c r="Q280" s="33">
        <f>ROUND(I280*H280,2)</f>
        <v>0</v>
      </c>
      <c r="R280" s="33">
        <f>ROUND(J280*H280,2)</f>
        <v>0</v>
      </c>
      <c r="T280" s="166">
        <f>S280*H280</f>
        <v>0</v>
      </c>
      <c r="U280" s="166">
        <v>0</v>
      </c>
      <c r="V280" s="166">
        <f>U280*H280</f>
        <v>0</v>
      </c>
      <c r="W280" s="166">
        <v>5.0000000000000001E-3</v>
      </c>
      <c r="X280" s="167">
        <f>W280*H280</f>
        <v>1.4999999999999999E-2</v>
      </c>
      <c r="AR280" s="168" t="s">
        <v>227</v>
      </c>
      <c r="AT280" s="168" t="s">
        <v>169</v>
      </c>
      <c r="AU280" s="168" t="s">
        <v>91</v>
      </c>
      <c r="AY280" s="15" t="s">
        <v>167</v>
      </c>
      <c r="BE280" s="97">
        <f>IF(O280="základní",K280,0)</f>
        <v>0</v>
      </c>
      <c r="BF280" s="97">
        <f>IF(O280="snížená",K280,0)</f>
        <v>0</v>
      </c>
      <c r="BG280" s="97">
        <f>IF(O280="zákl. přenesená",K280,0)</f>
        <v>0</v>
      </c>
      <c r="BH280" s="97">
        <f>IF(O280="sníž. přenesená",K280,0)</f>
        <v>0</v>
      </c>
      <c r="BI280" s="97">
        <f>IF(O280="nulová",K280,0)</f>
        <v>0</v>
      </c>
      <c r="BJ280" s="15" t="s">
        <v>89</v>
      </c>
      <c r="BK280" s="97">
        <f>ROUND(P280*H280,2)</f>
        <v>0</v>
      </c>
      <c r="BL280" s="15" t="s">
        <v>227</v>
      </c>
      <c r="BM280" s="168" t="s">
        <v>549</v>
      </c>
    </row>
    <row r="281" spans="2:65" s="11" customFormat="1" ht="22.9" customHeight="1">
      <c r="B281" s="144"/>
      <c r="D281" s="145" t="s">
        <v>81</v>
      </c>
      <c r="E281" s="155" t="s">
        <v>550</v>
      </c>
      <c r="F281" s="155" t="s">
        <v>551</v>
      </c>
      <c r="I281" s="147"/>
      <c r="J281" s="147"/>
      <c r="K281" s="156">
        <f>BK281</f>
        <v>0</v>
      </c>
      <c r="M281" s="144"/>
      <c r="N281" s="149"/>
      <c r="Q281" s="150">
        <f>SUM(Q282:Q283)</f>
        <v>0</v>
      </c>
      <c r="R281" s="150">
        <f>SUM(R282:R283)</f>
        <v>0</v>
      </c>
      <c r="T281" s="151">
        <f>SUM(T282:T283)</f>
        <v>0</v>
      </c>
      <c r="V281" s="151">
        <f>SUM(V282:V283)</f>
        <v>0</v>
      </c>
      <c r="X281" s="152">
        <f>SUM(X282:X283)</f>
        <v>2.7999999999999997E-2</v>
      </c>
      <c r="AR281" s="145" t="s">
        <v>91</v>
      </c>
      <c r="AT281" s="153" t="s">
        <v>81</v>
      </c>
      <c r="AU281" s="153" t="s">
        <v>89</v>
      </c>
      <c r="AY281" s="145" t="s">
        <v>167</v>
      </c>
      <c r="BK281" s="154">
        <f>SUM(BK282:BK283)</f>
        <v>0</v>
      </c>
    </row>
    <row r="282" spans="2:65" s="1" customFormat="1" ht="21.75" customHeight="1">
      <c r="B282" s="34"/>
      <c r="C282" s="157" t="s">
        <v>552</v>
      </c>
      <c r="D282" s="157" t="s">
        <v>169</v>
      </c>
      <c r="E282" s="158" t="s">
        <v>553</v>
      </c>
      <c r="F282" s="159" t="s">
        <v>554</v>
      </c>
      <c r="G282" s="160" t="s">
        <v>184</v>
      </c>
      <c r="H282" s="161">
        <v>1</v>
      </c>
      <c r="I282" s="162"/>
      <c r="J282" s="162"/>
      <c r="K282" s="163">
        <f>ROUND(P282*H282,2)</f>
        <v>0</v>
      </c>
      <c r="L282" s="164"/>
      <c r="M282" s="34"/>
      <c r="N282" s="165" t="s">
        <v>1</v>
      </c>
      <c r="O282" s="128" t="s">
        <v>45</v>
      </c>
      <c r="P282" s="33">
        <f>I282+J282</f>
        <v>0</v>
      </c>
      <c r="Q282" s="33">
        <f>ROUND(I282*H282,2)</f>
        <v>0</v>
      </c>
      <c r="R282" s="33">
        <f>ROUND(J282*H282,2)</f>
        <v>0</v>
      </c>
      <c r="T282" s="166">
        <f>S282*H282</f>
        <v>0</v>
      </c>
      <c r="U282" s="166">
        <v>0</v>
      </c>
      <c r="V282" s="166">
        <f>U282*H282</f>
        <v>0</v>
      </c>
      <c r="W282" s="166">
        <v>1.2999999999999999E-2</v>
      </c>
      <c r="X282" s="167">
        <f>W282*H282</f>
        <v>1.2999999999999999E-2</v>
      </c>
      <c r="AR282" s="168" t="s">
        <v>227</v>
      </c>
      <c r="AT282" s="168" t="s">
        <v>169</v>
      </c>
      <c r="AU282" s="168" t="s">
        <v>91</v>
      </c>
      <c r="AY282" s="15" t="s">
        <v>167</v>
      </c>
      <c r="BE282" s="97">
        <f>IF(O282="základní",K282,0)</f>
        <v>0</v>
      </c>
      <c r="BF282" s="97">
        <f>IF(O282="snížená",K282,0)</f>
        <v>0</v>
      </c>
      <c r="BG282" s="97">
        <f>IF(O282="zákl. přenesená",K282,0)</f>
        <v>0</v>
      </c>
      <c r="BH282" s="97">
        <f>IF(O282="sníž. přenesená",K282,0)</f>
        <v>0</v>
      </c>
      <c r="BI282" s="97">
        <f>IF(O282="nulová",K282,0)</f>
        <v>0</v>
      </c>
      <c r="BJ282" s="15" t="s">
        <v>89</v>
      </c>
      <c r="BK282" s="97">
        <f>ROUND(P282*H282,2)</f>
        <v>0</v>
      </c>
      <c r="BL282" s="15" t="s">
        <v>227</v>
      </c>
      <c r="BM282" s="168" t="s">
        <v>555</v>
      </c>
    </row>
    <row r="283" spans="2:65" s="1" customFormat="1" ht="24.2" customHeight="1">
      <c r="B283" s="34"/>
      <c r="C283" s="157" t="s">
        <v>556</v>
      </c>
      <c r="D283" s="157" t="s">
        <v>169</v>
      </c>
      <c r="E283" s="158" t="s">
        <v>557</v>
      </c>
      <c r="F283" s="159" t="s">
        <v>558</v>
      </c>
      <c r="G283" s="160" t="s">
        <v>184</v>
      </c>
      <c r="H283" s="161">
        <v>1</v>
      </c>
      <c r="I283" s="162"/>
      <c r="J283" s="162"/>
      <c r="K283" s="163">
        <f>ROUND(P283*H283,2)</f>
        <v>0</v>
      </c>
      <c r="L283" s="164"/>
      <c r="M283" s="34"/>
      <c r="N283" s="165" t="s">
        <v>1</v>
      </c>
      <c r="O283" s="128" t="s">
        <v>45</v>
      </c>
      <c r="P283" s="33">
        <f>I283+J283</f>
        <v>0</v>
      </c>
      <c r="Q283" s="33">
        <f>ROUND(I283*H283,2)</f>
        <v>0</v>
      </c>
      <c r="R283" s="33">
        <f>ROUND(J283*H283,2)</f>
        <v>0</v>
      </c>
      <c r="T283" s="166">
        <f>S283*H283</f>
        <v>0</v>
      </c>
      <c r="U283" s="166">
        <v>0</v>
      </c>
      <c r="V283" s="166">
        <f>U283*H283</f>
        <v>0</v>
      </c>
      <c r="W283" s="166">
        <v>1.4999999999999999E-2</v>
      </c>
      <c r="X283" s="167">
        <f>W283*H283</f>
        <v>1.4999999999999999E-2</v>
      </c>
      <c r="AR283" s="168" t="s">
        <v>227</v>
      </c>
      <c r="AT283" s="168" t="s">
        <v>169</v>
      </c>
      <c r="AU283" s="168" t="s">
        <v>91</v>
      </c>
      <c r="AY283" s="15" t="s">
        <v>167</v>
      </c>
      <c r="BE283" s="97">
        <f>IF(O283="základní",K283,0)</f>
        <v>0</v>
      </c>
      <c r="BF283" s="97">
        <f>IF(O283="snížená",K283,0)</f>
        <v>0</v>
      </c>
      <c r="BG283" s="97">
        <f>IF(O283="zákl. přenesená",K283,0)</f>
        <v>0</v>
      </c>
      <c r="BH283" s="97">
        <f>IF(O283="sníž. přenesená",K283,0)</f>
        <v>0</v>
      </c>
      <c r="BI283" s="97">
        <f>IF(O283="nulová",K283,0)</f>
        <v>0</v>
      </c>
      <c r="BJ283" s="15" t="s">
        <v>89</v>
      </c>
      <c r="BK283" s="97">
        <f>ROUND(P283*H283,2)</f>
        <v>0</v>
      </c>
      <c r="BL283" s="15" t="s">
        <v>227</v>
      </c>
      <c r="BM283" s="168" t="s">
        <v>559</v>
      </c>
    </row>
    <row r="284" spans="2:65" s="11" customFormat="1" ht="22.9" customHeight="1">
      <c r="B284" s="144"/>
      <c r="D284" s="145" t="s">
        <v>81</v>
      </c>
      <c r="E284" s="155" t="s">
        <v>560</v>
      </c>
      <c r="F284" s="155" t="s">
        <v>561</v>
      </c>
      <c r="I284" s="147"/>
      <c r="J284" s="147"/>
      <c r="K284" s="156">
        <f>BK284</f>
        <v>0</v>
      </c>
      <c r="M284" s="144"/>
      <c r="N284" s="149"/>
      <c r="Q284" s="150">
        <f>SUM(Q285:Q290)</f>
        <v>0</v>
      </c>
      <c r="R284" s="150">
        <f>SUM(R285:R290)</f>
        <v>0</v>
      </c>
      <c r="T284" s="151">
        <f>SUM(T285:T290)</f>
        <v>0</v>
      </c>
      <c r="V284" s="151">
        <f>SUM(V285:V290)</f>
        <v>0</v>
      </c>
      <c r="X284" s="152">
        <f>SUM(X285:X290)</f>
        <v>3.0051600000000001</v>
      </c>
      <c r="AR284" s="145" t="s">
        <v>91</v>
      </c>
      <c r="AT284" s="153" t="s">
        <v>81</v>
      </c>
      <c r="AU284" s="153" t="s">
        <v>89</v>
      </c>
      <c r="AY284" s="145" t="s">
        <v>167</v>
      </c>
      <c r="BK284" s="154">
        <f>SUM(BK285:BK290)</f>
        <v>0</v>
      </c>
    </row>
    <row r="285" spans="2:65" s="1" customFormat="1" ht="24.2" customHeight="1">
      <c r="B285" s="34"/>
      <c r="C285" s="157" t="s">
        <v>562</v>
      </c>
      <c r="D285" s="157" t="s">
        <v>169</v>
      </c>
      <c r="E285" s="158" t="s">
        <v>563</v>
      </c>
      <c r="F285" s="159" t="s">
        <v>564</v>
      </c>
      <c r="G285" s="160" t="s">
        <v>172</v>
      </c>
      <c r="H285" s="161">
        <v>916</v>
      </c>
      <c r="I285" s="162"/>
      <c r="J285" s="162"/>
      <c r="K285" s="163">
        <f>ROUND(P285*H285,2)</f>
        <v>0</v>
      </c>
      <c r="L285" s="164"/>
      <c r="M285" s="34"/>
      <c r="N285" s="165" t="s">
        <v>1</v>
      </c>
      <c r="O285" s="128" t="s">
        <v>45</v>
      </c>
      <c r="P285" s="33">
        <f>I285+J285</f>
        <v>0</v>
      </c>
      <c r="Q285" s="33">
        <f>ROUND(I285*H285,2)</f>
        <v>0</v>
      </c>
      <c r="R285" s="33">
        <f>ROUND(J285*H285,2)</f>
        <v>0</v>
      </c>
      <c r="T285" s="166">
        <f>S285*H285</f>
        <v>0</v>
      </c>
      <c r="U285" s="166">
        <v>0</v>
      </c>
      <c r="V285" s="166">
        <f>U285*H285</f>
        <v>0</v>
      </c>
      <c r="W285" s="166">
        <v>3.0000000000000001E-3</v>
      </c>
      <c r="X285" s="167">
        <f>W285*H285</f>
        <v>2.7480000000000002</v>
      </c>
      <c r="AR285" s="168" t="s">
        <v>227</v>
      </c>
      <c r="AT285" s="168" t="s">
        <v>169</v>
      </c>
      <c r="AU285" s="168" t="s">
        <v>91</v>
      </c>
      <c r="AY285" s="15" t="s">
        <v>167</v>
      </c>
      <c r="BE285" s="97">
        <f>IF(O285="základní",K285,0)</f>
        <v>0</v>
      </c>
      <c r="BF285" s="97">
        <f>IF(O285="snížená",K285,0)</f>
        <v>0</v>
      </c>
      <c r="BG285" s="97">
        <f>IF(O285="zákl. přenesená",K285,0)</f>
        <v>0</v>
      </c>
      <c r="BH285" s="97">
        <f>IF(O285="sníž. přenesená",K285,0)</f>
        <v>0</v>
      </c>
      <c r="BI285" s="97">
        <f>IF(O285="nulová",K285,0)</f>
        <v>0</v>
      </c>
      <c r="BJ285" s="15" t="s">
        <v>89</v>
      </c>
      <c r="BK285" s="97">
        <f>ROUND(P285*H285,2)</f>
        <v>0</v>
      </c>
      <c r="BL285" s="15" t="s">
        <v>227</v>
      </c>
      <c r="BM285" s="168" t="s">
        <v>565</v>
      </c>
    </row>
    <row r="286" spans="2:65" s="12" customFormat="1" ht="11.25">
      <c r="B286" s="169"/>
      <c r="D286" s="170" t="s">
        <v>196</v>
      </c>
      <c r="E286" s="171" t="s">
        <v>1</v>
      </c>
      <c r="F286" s="172" t="s">
        <v>566</v>
      </c>
      <c r="H286" s="173">
        <v>916</v>
      </c>
      <c r="I286" s="174"/>
      <c r="J286" s="174"/>
      <c r="M286" s="169"/>
      <c r="N286" s="175"/>
      <c r="X286" s="176"/>
      <c r="AT286" s="171" t="s">
        <v>196</v>
      </c>
      <c r="AU286" s="171" t="s">
        <v>91</v>
      </c>
      <c r="AV286" s="12" t="s">
        <v>91</v>
      </c>
      <c r="AW286" s="12" t="s">
        <v>5</v>
      </c>
      <c r="AX286" s="12" t="s">
        <v>89</v>
      </c>
      <c r="AY286" s="171" t="s">
        <v>167</v>
      </c>
    </row>
    <row r="287" spans="2:65" s="1" customFormat="1" ht="21.75" customHeight="1">
      <c r="B287" s="34"/>
      <c r="C287" s="157" t="s">
        <v>567</v>
      </c>
      <c r="D287" s="157" t="s">
        <v>169</v>
      </c>
      <c r="E287" s="158" t="s">
        <v>568</v>
      </c>
      <c r="F287" s="159" t="s">
        <v>569</v>
      </c>
      <c r="G287" s="160" t="s">
        <v>177</v>
      </c>
      <c r="H287" s="161">
        <v>857.2</v>
      </c>
      <c r="I287" s="162"/>
      <c r="J287" s="162"/>
      <c r="K287" s="163">
        <f>ROUND(P287*H287,2)</f>
        <v>0</v>
      </c>
      <c r="L287" s="164"/>
      <c r="M287" s="34"/>
      <c r="N287" s="165" t="s">
        <v>1</v>
      </c>
      <c r="O287" s="128" t="s">
        <v>45</v>
      </c>
      <c r="P287" s="33">
        <f>I287+J287</f>
        <v>0</v>
      </c>
      <c r="Q287" s="33">
        <f>ROUND(I287*H287,2)</f>
        <v>0</v>
      </c>
      <c r="R287" s="33">
        <f>ROUND(J287*H287,2)</f>
        <v>0</v>
      </c>
      <c r="T287" s="166">
        <f>S287*H287</f>
        <v>0</v>
      </c>
      <c r="U287" s="166">
        <v>0</v>
      </c>
      <c r="V287" s="166">
        <f>U287*H287</f>
        <v>0</v>
      </c>
      <c r="W287" s="166">
        <v>2.9999999999999997E-4</v>
      </c>
      <c r="X287" s="167">
        <f>W287*H287</f>
        <v>0.25716</v>
      </c>
      <c r="AR287" s="168" t="s">
        <v>227</v>
      </c>
      <c r="AT287" s="168" t="s">
        <v>169</v>
      </c>
      <c r="AU287" s="168" t="s">
        <v>91</v>
      </c>
      <c r="AY287" s="15" t="s">
        <v>167</v>
      </c>
      <c r="BE287" s="97">
        <f>IF(O287="základní",K287,0)</f>
        <v>0</v>
      </c>
      <c r="BF287" s="97">
        <f>IF(O287="snížená",K287,0)</f>
        <v>0</v>
      </c>
      <c r="BG287" s="97">
        <f>IF(O287="zákl. přenesená",K287,0)</f>
        <v>0</v>
      </c>
      <c r="BH287" s="97">
        <f>IF(O287="sníž. přenesená",K287,0)</f>
        <v>0</v>
      </c>
      <c r="BI287" s="97">
        <f>IF(O287="nulová",K287,0)</f>
        <v>0</v>
      </c>
      <c r="BJ287" s="15" t="s">
        <v>89</v>
      </c>
      <c r="BK287" s="97">
        <f>ROUND(P287*H287,2)</f>
        <v>0</v>
      </c>
      <c r="BL287" s="15" t="s">
        <v>227</v>
      </c>
      <c r="BM287" s="168" t="s">
        <v>570</v>
      </c>
    </row>
    <row r="288" spans="2:65" s="12" customFormat="1" ht="11.25">
      <c r="B288" s="169"/>
      <c r="D288" s="170" t="s">
        <v>196</v>
      </c>
      <c r="E288" s="171" t="s">
        <v>1</v>
      </c>
      <c r="F288" s="172" t="s">
        <v>571</v>
      </c>
      <c r="H288" s="173">
        <v>294</v>
      </c>
      <c r="I288" s="174"/>
      <c r="J288" s="174"/>
      <c r="M288" s="169"/>
      <c r="N288" s="175"/>
      <c r="X288" s="176"/>
      <c r="AT288" s="171" t="s">
        <v>196</v>
      </c>
      <c r="AU288" s="171" t="s">
        <v>91</v>
      </c>
      <c r="AV288" s="12" t="s">
        <v>91</v>
      </c>
      <c r="AW288" s="12" t="s">
        <v>5</v>
      </c>
      <c r="AX288" s="12" t="s">
        <v>82</v>
      </c>
      <c r="AY288" s="171" t="s">
        <v>167</v>
      </c>
    </row>
    <row r="289" spans="2:65" s="12" customFormat="1" ht="11.25">
      <c r="B289" s="169"/>
      <c r="D289" s="170" t="s">
        <v>196</v>
      </c>
      <c r="E289" s="171" t="s">
        <v>1</v>
      </c>
      <c r="F289" s="172" t="s">
        <v>572</v>
      </c>
      <c r="H289" s="173">
        <v>563.20000000000005</v>
      </c>
      <c r="I289" s="174"/>
      <c r="J289" s="174"/>
      <c r="M289" s="169"/>
      <c r="N289" s="175"/>
      <c r="X289" s="176"/>
      <c r="AT289" s="171" t="s">
        <v>196</v>
      </c>
      <c r="AU289" s="171" t="s">
        <v>91</v>
      </c>
      <c r="AV289" s="12" t="s">
        <v>91</v>
      </c>
      <c r="AW289" s="12" t="s">
        <v>4</v>
      </c>
      <c r="AX289" s="12" t="s">
        <v>82</v>
      </c>
      <c r="AY289" s="171" t="s">
        <v>167</v>
      </c>
    </row>
    <row r="290" spans="2:65" s="13" customFormat="1" ht="11.25">
      <c r="B290" s="177"/>
      <c r="D290" s="170" t="s">
        <v>196</v>
      </c>
      <c r="E290" s="178" t="s">
        <v>1</v>
      </c>
      <c r="F290" s="179" t="s">
        <v>204</v>
      </c>
      <c r="H290" s="180">
        <v>857.2</v>
      </c>
      <c r="I290" s="181"/>
      <c r="J290" s="181"/>
      <c r="M290" s="177"/>
      <c r="N290" s="182"/>
      <c r="X290" s="183"/>
      <c r="AT290" s="178" t="s">
        <v>196</v>
      </c>
      <c r="AU290" s="178" t="s">
        <v>91</v>
      </c>
      <c r="AV290" s="13" t="s">
        <v>173</v>
      </c>
      <c r="AW290" s="13" t="s">
        <v>5</v>
      </c>
      <c r="AX290" s="13" t="s">
        <v>89</v>
      </c>
      <c r="AY290" s="178" t="s">
        <v>167</v>
      </c>
    </row>
    <row r="291" spans="2:65" s="11" customFormat="1" ht="22.9" customHeight="1">
      <c r="B291" s="144"/>
      <c r="D291" s="145" t="s">
        <v>81</v>
      </c>
      <c r="E291" s="155" t="s">
        <v>573</v>
      </c>
      <c r="F291" s="155" t="s">
        <v>574</v>
      </c>
      <c r="I291" s="147"/>
      <c r="J291" s="147"/>
      <c r="K291" s="156">
        <f>BK291</f>
        <v>0</v>
      </c>
      <c r="M291" s="144"/>
      <c r="N291" s="149"/>
      <c r="Q291" s="150">
        <f>Q292</f>
        <v>0</v>
      </c>
      <c r="R291" s="150">
        <f>R292</f>
        <v>0</v>
      </c>
      <c r="T291" s="151">
        <f>T292</f>
        <v>0</v>
      </c>
      <c r="V291" s="151">
        <f>V292</f>
        <v>0</v>
      </c>
      <c r="X291" s="152">
        <f>X292</f>
        <v>24.0425</v>
      </c>
      <c r="AR291" s="145" t="s">
        <v>91</v>
      </c>
      <c r="AT291" s="153" t="s">
        <v>81</v>
      </c>
      <c r="AU291" s="153" t="s">
        <v>89</v>
      </c>
      <c r="AY291" s="145" t="s">
        <v>167</v>
      </c>
      <c r="BK291" s="154">
        <f>BK292</f>
        <v>0</v>
      </c>
    </row>
    <row r="292" spans="2:65" s="1" customFormat="1" ht="24.2" customHeight="1">
      <c r="B292" s="34"/>
      <c r="C292" s="157" t="s">
        <v>575</v>
      </c>
      <c r="D292" s="157" t="s">
        <v>169</v>
      </c>
      <c r="E292" s="158" t="s">
        <v>576</v>
      </c>
      <c r="F292" s="159" t="s">
        <v>577</v>
      </c>
      <c r="G292" s="160" t="s">
        <v>172</v>
      </c>
      <c r="H292" s="161">
        <v>295</v>
      </c>
      <c r="I292" s="162"/>
      <c r="J292" s="162"/>
      <c r="K292" s="163">
        <f>ROUND(P292*H292,2)</f>
        <v>0</v>
      </c>
      <c r="L292" s="164"/>
      <c r="M292" s="34"/>
      <c r="N292" s="165" t="s">
        <v>1</v>
      </c>
      <c r="O292" s="128" t="s">
        <v>45</v>
      </c>
      <c r="P292" s="33">
        <f>I292+J292</f>
        <v>0</v>
      </c>
      <c r="Q292" s="33">
        <f>ROUND(I292*H292,2)</f>
        <v>0</v>
      </c>
      <c r="R292" s="33">
        <f>ROUND(J292*H292,2)</f>
        <v>0</v>
      </c>
      <c r="T292" s="166">
        <f>S292*H292</f>
        <v>0</v>
      </c>
      <c r="U292" s="166">
        <v>0</v>
      </c>
      <c r="V292" s="166">
        <f>U292*H292</f>
        <v>0</v>
      </c>
      <c r="W292" s="166">
        <v>8.1500000000000003E-2</v>
      </c>
      <c r="X292" s="167">
        <f>W292*H292</f>
        <v>24.0425</v>
      </c>
      <c r="AR292" s="168" t="s">
        <v>227</v>
      </c>
      <c r="AT292" s="168" t="s">
        <v>169</v>
      </c>
      <c r="AU292" s="168" t="s">
        <v>91</v>
      </c>
      <c r="AY292" s="15" t="s">
        <v>167</v>
      </c>
      <c r="BE292" s="97">
        <f>IF(O292="základní",K292,0)</f>
        <v>0</v>
      </c>
      <c r="BF292" s="97">
        <f>IF(O292="snížená",K292,0)</f>
        <v>0</v>
      </c>
      <c r="BG292" s="97">
        <f>IF(O292="zákl. přenesená",K292,0)</f>
        <v>0</v>
      </c>
      <c r="BH292" s="97">
        <f>IF(O292="sníž. přenesená",K292,0)</f>
        <v>0</v>
      </c>
      <c r="BI292" s="97">
        <f>IF(O292="nulová",K292,0)</f>
        <v>0</v>
      </c>
      <c r="BJ292" s="15" t="s">
        <v>89</v>
      </c>
      <c r="BK292" s="97">
        <f>ROUND(P292*H292,2)</f>
        <v>0</v>
      </c>
      <c r="BL292" s="15" t="s">
        <v>227</v>
      </c>
      <c r="BM292" s="168" t="s">
        <v>578</v>
      </c>
    </row>
    <row r="293" spans="2:65" s="11" customFormat="1" ht="25.9" customHeight="1">
      <c r="B293" s="144"/>
      <c r="D293" s="145" t="s">
        <v>81</v>
      </c>
      <c r="E293" s="146" t="s">
        <v>141</v>
      </c>
      <c r="F293" s="146" t="s">
        <v>579</v>
      </c>
      <c r="I293" s="147"/>
      <c r="J293" s="147"/>
      <c r="K293" s="148">
        <f>BK293</f>
        <v>0</v>
      </c>
      <c r="M293" s="144"/>
      <c r="N293" s="149"/>
      <c r="Q293" s="150">
        <f>Q294+Q297+Q300</f>
        <v>0</v>
      </c>
      <c r="R293" s="150">
        <f>R294+R297+R300</f>
        <v>0</v>
      </c>
      <c r="T293" s="151">
        <f>T294+T297+T300</f>
        <v>0</v>
      </c>
      <c r="V293" s="151">
        <f>V294+V297+V300</f>
        <v>0</v>
      </c>
      <c r="X293" s="152">
        <f>X294+X297+X300</f>
        <v>0</v>
      </c>
      <c r="AR293" s="145" t="s">
        <v>192</v>
      </c>
      <c r="AT293" s="153" t="s">
        <v>81</v>
      </c>
      <c r="AU293" s="153" t="s">
        <v>82</v>
      </c>
      <c r="AY293" s="145" t="s">
        <v>167</v>
      </c>
      <c r="BK293" s="154">
        <f>BK294+BK297+BK300</f>
        <v>0</v>
      </c>
    </row>
    <row r="294" spans="2:65" s="11" customFormat="1" ht="22.9" customHeight="1">
      <c r="B294" s="144"/>
      <c r="D294" s="145" t="s">
        <v>81</v>
      </c>
      <c r="E294" s="155" t="s">
        <v>580</v>
      </c>
      <c r="F294" s="155" t="s">
        <v>581</v>
      </c>
      <c r="I294" s="147"/>
      <c r="J294" s="147"/>
      <c r="K294" s="156">
        <f>BK294</f>
        <v>0</v>
      </c>
      <c r="M294" s="144"/>
      <c r="N294" s="149"/>
      <c r="Q294" s="150">
        <f>SUM(Q295:Q296)</f>
        <v>0</v>
      </c>
      <c r="R294" s="150">
        <f>SUM(R295:R296)</f>
        <v>0</v>
      </c>
      <c r="T294" s="151">
        <f>SUM(T295:T296)</f>
        <v>0</v>
      </c>
      <c r="V294" s="151">
        <f>SUM(V295:V296)</f>
        <v>0</v>
      </c>
      <c r="X294" s="152">
        <f>SUM(X295:X296)</f>
        <v>0</v>
      </c>
      <c r="AR294" s="145" t="s">
        <v>192</v>
      </c>
      <c r="AT294" s="153" t="s">
        <v>81</v>
      </c>
      <c r="AU294" s="153" t="s">
        <v>89</v>
      </c>
      <c r="AY294" s="145" t="s">
        <v>167</v>
      </c>
      <c r="BK294" s="154">
        <f>SUM(BK295:BK296)</f>
        <v>0</v>
      </c>
    </row>
    <row r="295" spans="2:65" s="1" customFormat="1" ht="16.5" customHeight="1">
      <c r="B295" s="34"/>
      <c r="C295" s="157" t="s">
        <v>582</v>
      </c>
      <c r="D295" s="157" t="s">
        <v>169</v>
      </c>
      <c r="E295" s="158" t="s">
        <v>583</v>
      </c>
      <c r="F295" s="159" t="s">
        <v>584</v>
      </c>
      <c r="G295" s="160" t="s">
        <v>440</v>
      </c>
      <c r="H295" s="161">
        <v>1</v>
      </c>
      <c r="I295" s="162"/>
      <c r="J295" s="162"/>
      <c r="K295" s="163">
        <f>ROUND(P295*H295,2)</f>
        <v>0</v>
      </c>
      <c r="L295" s="164"/>
      <c r="M295" s="34"/>
      <c r="N295" s="165" t="s">
        <v>1</v>
      </c>
      <c r="O295" s="128" t="s">
        <v>45</v>
      </c>
      <c r="P295" s="33">
        <f>I295+J295</f>
        <v>0</v>
      </c>
      <c r="Q295" s="33">
        <f>ROUND(I295*H295,2)</f>
        <v>0</v>
      </c>
      <c r="R295" s="33">
        <f>ROUND(J295*H295,2)</f>
        <v>0</v>
      </c>
      <c r="T295" s="166">
        <f>S295*H295</f>
        <v>0</v>
      </c>
      <c r="U295" s="166">
        <v>0</v>
      </c>
      <c r="V295" s="166">
        <f>U295*H295</f>
        <v>0</v>
      </c>
      <c r="W295" s="166">
        <v>0</v>
      </c>
      <c r="X295" s="167">
        <f>W295*H295</f>
        <v>0</v>
      </c>
      <c r="AR295" s="168" t="s">
        <v>585</v>
      </c>
      <c r="AT295" s="168" t="s">
        <v>169</v>
      </c>
      <c r="AU295" s="168" t="s">
        <v>91</v>
      </c>
      <c r="AY295" s="15" t="s">
        <v>167</v>
      </c>
      <c r="BE295" s="97">
        <f>IF(O295="základní",K295,0)</f>
        <v>0</v>
      </c>
      <c r="BF295" s="97">
        <f>IF(O295="snížená",K295,0)</f>
        <v>0</v>
      </c>
      <c r="BG295" s="97">
        <f>IF(O295="zákl. přenesená",K295,0)</f>
        <v>0</v>
      </c>
      <c r="BH295" s="97">
        <f>IF(O295="sníž. přenesená",K295,0)</f>
        <v>0</v>
      </c>
      <c r="BI295" s="97">
        <f>IF(O295="nulová",K295,0)</f>
        <v>0</v>
      </c>
      <c r="BJ295" s="15" t="s">
        <v>89</v>
      </c>
      <c r="BK295" s="97">
        <f>ROUND(P295*H295,2)</f>
        <v>0</v>
      </c>
      <c r="BL295" s="15" t="s">
        <v>585</v>
      </c>
      <c r="BM295" s="168" t="s">
        <v>586</v>
      </c>
    </row>
    <row r="296" spans="2:65" s="1" customFormat="1" ht="24.2" customHeight="1">
      <c r="B296" s="34"/>
      <c r="C296" s="157" t="s">
        <v>587</v>
      </c>
      <c r="D296" s="157" t="s">
        <v>169</v>
      </c>
      <c r="E296" s="158" t="s">
        <v>588</v>
      </c>
      <c r="F296" s="159" t="s">
        <v>589</v>
      </c>
      <c r="G296" s="160" t="s">
        <v>440</v>
      </c>
      <c r="H296" s="161">
        <v>1</v>
      </c>
      <c r="I296" s="162"/>
      <c r="J296" s="162"/>
      <c r="K296" s="163">
        <f>ROUND(P296*H296,2)</f>
        <v>0</v>
      </c>
      <c r="L296" s="164"/>
      <c r="M296" s="34"/>
      <c r="N296" s="165" t="s">
        <v>1</v>
      </c>
      <c r="O296" s="128" t="s">
        <v>45</v>
      </c>
      <c r="P296" s="33">
        <f>I296+J296</f>
        <v>0</v>
      </c>
      <c r="Q296" s="33">
        <f>ROUND(I296*H296,2)</f>
        <v>0</v>
      </c>
      <c r="R296" s="33">
        <f>ROUND(J296*H296,2)</f>
        <v>0</v>
      </c>
      <c r="T296" s="166">
        <f>S296*H296</f>
        <v>0</v>
      </c>
      <c r="U296" s="166">
        <v>0</v>
      </c>
      <c r="V296" s="166">
        <f>U296*H296</f>
        <v>0</v>
      </c>
      <c r="W296" s="166">
        <v>0</v>
      </c>
      <c r="X296" s="167">
        <f>W296*H296</f>
        <v>0</v>
      </c>
      <c r="AR296" s="168" t="s">
        <v>585</v>
      </c>
      <c r="AT296" s="168" t="s">
        <v>169</v>
      </c>
      <c r="AU296" s="168" t="s">
        <v>91</v>
      </c>
      <c r="AY296" s="15" t="s">
        <v>167</v>
      </c>
      <c r="BE296" s="97">
        <f>IF(O296="základní",K296,0)</f>
        <v>0</v>
      </c>
      <c r="BF296" s="97">
        <f>IF(O296="snížená",K296,0)</f>
        <v>0</v>
      </c>
      <c r="BG296" s="97">
        <f>IF(O296="zákl. přenesená",K296,0)</f>
        <v>0</v>
      </c>
      <c r="BH296" s="97">
        <f>IF(O296="sníž. přenesená",K296,0)</f>
        <v>0</v>
      </c>
      <c r="BI296" s="97">
        <f>IF(O296="nulová",K296,0)</f>
        <v>0</v>
      </c>
      <c r="BJ296" s="15" t="s">
        <v>89</v>
      </c>
      <c r="BK296" s="97">
        <f>ROUND(P296*H296,2)</f>
        <v>0</v>
      </c>
      <c r="BL296" s="15" t="s">
        <v>585</v>
      </c>
      <c r="BM296" s="168" t="s">
        <v>590</v>
      </c>
    </row>
    <row r="297" spans="2:65" s="11" customFormat="1" ht="22.9" customHeight="1">
      <c r="B297" s="144"/>
      <c r="D297" s="145" t="s">
        <v>81</v>
      </c>
      <c r="E297" s="155" t="s">
        <v>591</v>
      </c>
      <c r="F297" s="155" t="s">
        <v>592</v>
      </c>
      <c r="I297" s="147"/>
      <c r="J297" s="147"/>
      <c r="K297" s="156">
        <f>BK297</f>
        <v>0</v>
      </c>
      <c r="M297" s="144"/>
      <c r="N297" s="149"/>
      <c r="Q297" s="150">
        <f>SUM(Q298:Q299)</f>
        <v>0</v>
      </c>
      <c r="R297" s="150">
        <f>SUM(R298:R299)</f>
        <v>0</v>
      </c>
      <c r="T297" s="151">
        <f>SUM(T298:T299)</f>
        <v>0</v>
      </c>
      <c r="V297" s="151">
        <f>SUM(V298:V299)</f>
        <v>0</v>
      </c>
      <c r="X297" s="152">
        <f>SUM(X298:X299)</f>
        <v>0</v>
      </c>
      <c r="AR297" s="145" t="s">
        <v>192</v>
      </c>
      <c r="AT297" s="153" t="s">
        <v>81</v>
      </c>
      <c r="AU297" s="153" t="s">
        <v>89</v>
      </c>
      <c r="AY297" s="145" t="s">
        <v>167</v>
      </c>
      <c r="BK297" s="154">
        <f>SUM(BK298:BK299)</f>
        <v>0</v>
      </c>
    </row>
    <row r="298" spans="2:65" s="1" customFormat="1" ht="24.2" customHeight="1">
      <c r="B298" s="34"/>
      <c r="C298" s="157" t="s">
        <v>593</v>
      </c>
      <c r="D298" s="157" t="s">
        <v>169</v>
      </c>
      <c r="E298" s="158" t="s">
        <v>594</v>
      </c>
      <c r="F298" s="159" t="s">
        <v>595</v>
      </c>
      <c r="G298" s="160" t="s">
        <v>172</v>
      </c>
      <c r="H298" s="161">
        <v>1242</v>
      </c>
      <c r="I298" s="162"/>
      <c r="J298" s="162"/>
      <c r="K298" s="163">
        <f>ROUND(P298*H298,2)</f>
        <v>0</v>
      </c>
      <c r="L298" s="164"/>
      <c r="M298" s="34"/>
      <c r="N298" s="165" t="s">
        <v>1</v>
      </c>
      <c r="O298" s="128" t="s">
        <v>45</v>
      </c>
      <c r="P298" s="33">
        <f>I298+J298</f>
        <v>0</v>
      </c>
      <c r="Q298" s="33">
        <f>ROUND(I298*H298,2)</f>
        <v>0</v>
      </c>
      <c r="R298" s="33">
        <f>ROUND(J298*H298,2)</f>
        <v>0</v>
      </c>
      <c r="T298" s="166">
        <f>S298*H298</f>
        <v>0</v>
      </c>
      <c r="U298" s="166">
        <v>0</v>
      </c>
      <c r="V298" s="166">
        <f>U298*H298</f>
        <v>0</v>
      </c>
      <c r="W298" s="166">
        <v>0</v>
      </c>
      <c r="X298" s="167">
        <f>W298*H298</f>
        <v>0</v>
      </c>
      <c r="AR298" s="168" t="s">
        <v>585</v>
      </c>
      <c r="AT298" s="168" t="s">
        <v>169</v>
      </c>
      <c r="AU298" s="168" t="s">
        <v>91</v>
      </c>
      <c r="AY298" s="15" t="s">
        <v>167</v>
      </c>
      <c r="BE298" s="97">
        <f>IF(O298="základní",K298,0)</f>
        <v>0</v>
      </c>
      <c r="BF298" s="97">
        <f>IF(O298="snížená",K298,0)</f>
        <v>0</v>
      </c>
      <c r="BG298" s="97">
        <f>IF(O298="zákl. přenesená",K298,0)</f>
        <v>0</v>
      </c>
      <c r="BH298" s="97">
        <f>IF(O298="sníž. přenesená",K298,0)</f>
        <v>0</v>
      </c>
      <c r="BI298" s="97">
        <f>IF(O298="nulová",K298,0)</f>
        <v>0</v>
      </c>
      <c r="BJ298" s="15" t="s">
        <v>89</v>
      </c>
      <c r="BK298" s="97">
        <f>ROUND(P298*H298,2)</f>
        <v>0</v>
      </c>
      <c r="BL298" s="15" t="s">
        <v>585</v>
      </c>
      <c r="BM298" s="168" t="s">
        <v>596</v>
      </c>
    </row>
    <row r="299" spans="2:65" s="12" customFormat="1" ht="11.25">
      <c r="B299" s="169"/>
      <c r="D299" s="170" t="s">
        <v>196</v>
      </c>
      <c r="E299" s="171" t="s">
        <v>1</v>
      </c>
      <c r="F299" s="172" t="s">
        <v>597</v>
      </c>
      <c r="H299" s="173">
        <v>1242</v>
      </c>
      <c r="I299" s="174"/>
      <c r="J299" s="174"/>
      <c r="M299" s="169"/>
      <c r="N299" s="175"/>
      <c r="X299" s="176"/>
      <c r="AT299" s="171" t="s">
        <v>196</v>
      </c>
      <c r="AU299" s="171" t="s">
        <v>91</v>
      </c>
      <c r="AV299" s="12" t="s">
        <v>91</v>
      </c>
      <c r="AW299" s="12" t="s">
        <v>5</v>
      </c>
      <c r="AX299" s="12" t="s">
        <v>89</v>
      </c>
      <c r="AY299" s="171" t="s">
        <v>167</v>
      </c>
    </row>
    <row r="300" spans="2:65" s="11" customFormat="1" ht="22.9" customHeight="1">
      <c r="B300" s="144"/>
      <c r="D300" s="145" t="s">
        <v>81</v>
      </c>
      <c r="E300" s="155" t="s">
        <v>598</v>
      </c>
      <c r="F300" s="155" t="s">
        <v>140</v>
      </c>
      <c r="I300" s="147"/>
      <c r="J300" s="147"/>
      <c r="K300" s="156">
        <f>BK300</f>
        <v>0</v>
      </c>
      <c r="M300" s="144"/>
      <c r="N300" s="149"/>
      <c r="Q300" s="150">
        <f>Q301</f>
        <v>0</v>
      </c>
      <c r="R300" s="150">
        <f>R301</f>
        <v>0</v>
      </c>
      <c r="T300" s="151">
        <f>T301</f>
        <v>0</v>
      </c>
      <c r="V300" s="151">
        <f>V301</f>
        <v>0</v>
      </c>
      <c r="X300" s="152">
        <f>X301</f>
        <v>0</v>
      </c>
      <c r="AR300" s="145" t="s">
        <v>192</v>
      </c>
      <c r="AT300" s="153" t="s">
        <v>81</v>
      </c>
      <c r="AU300" s="153" t="s">
        <v>89</v>
      </c>
      <c r="AY300" s="145" t="s">
        <v>167</v>
      </c>
      <c r="BK300" s="154">
        <f>BK301</f>
        <v>0</v>
      </c>
    </row>
    <row r="301" spans="2:65" s="1" customFormat="1" ht="16.5" customHeight="1">
      <c r="B301" s="34"/>
      <c r="C301" s="157" t="s">
        <v>599</v>
      </c>
      <c r="D301" s="157" t="s">
        <v>169</v>
      </c>
      <c r="E301" s="158" t="s">
        <v>600</v>
      </c>
      <c r="F301" s="159" t="s">
        <v>601</v>
      </c>
      <c r="G301" s="160" t="s">
        <v>602</v>
      </c>
      <c r="H301" s="161">
        <v>1</v>
      </c>
      <c r="I301" s="162"/>
      <c r="J301" s="162"/>
      <c r="K301" s="163">
        <f>ROUND(P301*H301,2)</f>
        <v>0</v>
      </c>
      <c r="L301" s="164"/>
      <c r="M301" s="34"/>
      <c r="N301" s="184" t="s">
        <v>1</v>
      </c>
      <c r="O301" s="185" t="s">
        <v>45</v>
      </c>
      <c r="P301" s="186">
        <f>I301+J301</f>
        <v>0</v>
      </c>
      <c r="Q301" s="186">
        <f>ROUND(I301*H301,2)</f>
        <v>0</v>
      </c>
      <c r="R301" s="186">
        <f>ROUND(J301*H301,2)</f>
        <v>0</v>
      </c>
      <c r="S301" s="187"/>
      <c r="T301" s="188">
        <f>S301*H301</f>
        <v>0</v>
      </c>
      <c r="U301" s="188">
        <v>0</v>
      </c>
      <c r="V301" s="188">
        <f>U301*H301</f>
        <v>0</v>
      </c>
      <c r="W301" s="188">
        <v>0</v>
      </c>
      <c r="X301" s="189">
        <f>W301*H301</f>
        <v>0</v>
      </c>
      <c r="AR301" s="168" t="s">
        <v>585</v>
      </c>
      <c r="AT301" s="168" t="s">
        <v>169</v>
      </c>
      <c r="AU301" s="168" t="s">
        <v>91</v>
      </c>
      <c r="AY301" s="15" t="s">
        <v>167</v>
      </c>
      <c r="BE301" s="97">
        <f>IF(O301="základní",K301,0)</f>
        <v>0</v>
      </c>
      <c r="BF301" s="97">
        <f>IF(O301="snížená",K301,0)</f>
        <v>0</v>
      </c>
      <c r="BG301" s="97">
        <f>IF(O301="zákl. přenesená",K301,0)</f>
        <v>0</v>
      </c>
      <c r="BH301" s="97">
        <f>IF(O301="sníž. přenesená",K301,0)</f>
        <v>0</v>
      </c>
      <c r="BI301" s="97">
        <f>IF(O301="nulová",K301,0)</f>
        <v>0</v>
      </c>
      <c r="BJ301" s="15" t="s">
        <v>89</v>
      </c>
      <c r="BK301" s="97">
        <f>ROUND(P301*H301,2)</f>
        <v>0</v>
      </c>
      <c r="BL301" s="15" t="s">
        <v>585</v>
      </c>
      <c r="BM301" s="168" t="s">
        <v>603</v>
      </c>
    </row>
    <row r="302" spans="2:65" s="1" customFormat="1" ht="6.95" customHeight="1">
      <c r="B302" s="46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34"/>
    </row>
  </sheetData>
  <sheetProtection algorithmName="SHA-512" hashValue="j2cPVRp/T+OzhdvT7eahdOgk3c8evHSvdQQ2vN82eN4yaWTAfXV1cV3rPlciGWP33lrhz6s8/gM+xdCTpwWqgA==" saltValue="yOGjlHFvDzBYfY8s8F1Xoyq9GsavsB02JSH+XGqpJbKhCN6Zut1NY/mPfyuBjzr/2r7TUjDDB0vD7jVhDCubzQ==" spinCount="100000" sheet="1" objects="1" scenarios="1" formatColumns="0" formatRows="0" autoFilter="0"/>
  <autoFilter ref="C146:L301" xr:uid="{00000000-0009-0000-0000-000001000000}"/>
  <mergeCells count="14">
    <mergeCell ref="D125:F125"/>
    <mergeCell ref="E137:H137"/>
    <mergeCell ref="E139:H139"/>
    <mergeCell ref="M2:Z2"/>
    <mergeCell ref="E87:H87"/>
    <mergeCell ref="D121:F121"/>
    <mergeCell ref="D122:F122"/>
    <mergeCell ref="D123:F123"/>
    <mergeCell ref="D124:F1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T2" s="15" t="s">
        <v>94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91</v>
      </c>
    </row>
    <row r="4" spans="2:46" ht="24.95" customHeight="1">
      <c r="B4" s="18"/>
      <c r="D4" s="19" t="s">
        <v>107</v>
      </c>
      <c r="M4" s="18"/>
      <c r="N4" s="104" t="s">
        <v>11</v>
      </c>
      <c r="AT4" s="15" t="s">
        <v>4</v>
      </c>
    </row>
    <row r="5" spans="2:46" ht="6.95" customHeight="1">
      <c r="B5" s="18"/>
      <c r="M5" s="18"/>
    </row>
    <row r="6" spans="2:46" ht="12" customHeight="1">
      <c r="B6" s="18"/>
      <c r="D6" s="25" t="s">
        <v>17</v>
      </c>
      <c r="M6" s="18"/>
    </row>
    <row r="7" spans="2:46" ht="16.5" customHeight="1">
      <c r="B7" s="18"/>
      <c r="E7" s="246" t="str">
        <f>'Rekapitulace stavby'!K6</f>
        <v>Přestavba budovy internátu na odborné učebny ISŠT Mělník</v>
      </c>
      <c r="F7" s="247"/>
      <c r="G7" s="247"/>
      <c r="H7" s="247"/>
      <c r="M7" s="18"/>
    </row>
    <row r="8" spans="2:46" s="1" customFormat="1" ht="12" customHeight="1">
      <c r="B8" s="34"/>
      <c r="D8" s="25" t="s">
        <v>108</v>
      </c>
      <c r="M8" s="34"/>
    </row>
    <row r="9" spans="2:46" s="1" customFormat="1" ht="16.5" customHeight="1">
      <c r="B9" s="34"/>
      <c r="E9" s="201" t="s">
        <v>604</v>
      </c>
      <c r="F9" s="248"/>
      <c r="G9" s="248"/>
      <c r="H9" s="248"/>
      <c r="M9" s="34"/>
    </row>
    <row r="10" spans="2:46" s="1" customFormat="1" ht="11.25">
      <c r="B10" s="34"/>
      <c r="M10" s="34"/>
    </row>
    <row r="11" spans="2:46" s="1" customFormat="1" ht="12" customHeight="1">
      <c r="B11" s="34"/>
      <c r="D11" s="25" t="s">
        <v>19</v>
      </c>
      <c r="F11" s="23" t="s">
        <v>1</v>
      </c>
      <c r="I11" s="25" t="s">
        <v>20</v>
      </c>
      <c r="J11" s="23" t="s">
        <v>1</v>
      </c>
      <c r="M11" s="34"/>
    </row>
    <row r="12" spans="2:46" s="1" customFormat="1" ht="12" customHeight="1">
      <c r="B12" s="34"/>
      <c r="D12" s="25" t="s">
        <v>21</v>
      </c>
      <c r="F12" s="23" t="s">
        <v>22</v>
      </c>
      <c r="I12" s="25" t="s">
        <v>23</v>
      </c>
      <c r="J12" s="54" t="str">
        <f>'Rekapitulace stavby'!AN8</f>
        <v>3. 6. 2024</v>
      </c>
      <c r="M12" s="34"/>
    </row>
    <row r="13" spans="2:46" s="1" customFormat="1" ht="10.9" customHeight="1">
      <c r="B13" s="34"/>
      <c r="M13" s="34"/>
    </row>
    <row r="14" spans="2:46" s="1" customFormat="1" ht="12" customHeight="1">
      <c r="B14" s="34"/>
      <c r="D14" s="25" t="s">
        <v>25</v>
      </c>
      <c r="I14" s="25" t="s">
        <v>26</v>
      </c>
      <c r="J14" s="23" t="s">
        <v>1</v>
      </c>
      <c r="M14" s="34"/>
    </row>
    <row r="15" spans="2:46" s="1" customFormat="1" ht="18" customHeight="1">
      <c r="B15" s="34"/>
      <c r="E15" s="23" t="s">
        <v>27</v>
      </c>
      <c r="I15" s="25" t="s">
        <v>28</v>
      </c>
      <c r="J15" s="23" t="s">
        <v>1</v>
      </c>
      <c r="M15" s="34"/>
    </row>
    <row r="16" spans="2:46" s="1" customFormat="1" ht="6.95" customHeight="1">
      <c r="B16" s="34"/>
      <c r="M16" s="34"/>
    </row>
    <row r="17" spans="2:13" s="1" customFormat="1" ht="12" customHeight="1">
      <c r="B17" s="34"/>
      <c r="D17" s="25" t="s">
        <v>29</v>
      </c>
      <c r="I17" s="25" t="s">
        <v>26</v>
      </c>
      <c r="J17" s="26" t="str">
        <f>'Rekapitulace stavby'!AN13</f>
        <v>Vyplň údaj</v>
      </c>
      <c r="M17" s="34"/>
    </row>
    <row r="18" spans="2:13" s="1" customFormat="1" ht="18" customHeight="1">
      <c r="B18" s="34"/>
      <c r="E18" s="249" t="str">
        <f>'Rekapitulace stavby'!E14</f>
        <v>Vyplň údaj</v>
      </c>
      <c r="F18" s="228"/>
      <c r="G18" s="228"/>
      <c r="H18" s="228"/>
      <c r="I18" s="25" t="s">
        <v>28</v>
      </c>
      <c r="J18" s="26" t="str">
        <f>'Rekapitulace stavby'!AN14</f>
        <v>Vyplň údaj</v>
      </c>
      <c r="M18" s="34"/>
    </row>
    <row r="19" spans="2:13" s="1" customFormat="1" ht="6.95" customHeight="1">
      <c r="B19" s="34"/>
      <c r="M19" s="34"/>
    </row>
    <row r="20" spans="2:13" s="1" customFormat="1" ht="12" customHeight="1">
      <c r="B20" s="34"/>
      <c r="D20" s="25" t="s">
        <v>31</v>
      </c>
      <c r="I20" s="25" t="s">
        <v>26</v>
      </c>
      <c r="J20" s="23" t="s">
        <v>1</v>
      </c>
      <c r="M20" s="34"/>
    </row>
    <row r="21" spans="2:13" s="1" customFormat="1" ht="18" customHeight="1">
      <c r="B21" s="34"/>
      <c r="E21" s="23" t="s">
        <v>32</v>
      </c>
      <c r="I21" s="25" t="s">
        <v>28</v>
      </c>
      <c r="J21" s="23" t="s">
        <v>1</v>
      </c>
      <c r="M21" s="34"/>
    </row>
    <row r="22" spans="2:13" s="1" customFormat="1" ht="6.95" customHeight="1">
      <c r="B22" s="34"/>
      <c r="M22" s="34"/>
    </row>
    <row r="23" spans="2:13" s="1" customFormat="1" ht="12" customHeight="1">
      <c r="B23" s="34"/>
      <c r="D23" s="25" t="s">
        <v>33</v>
      </c>
      <c r="I23" s="25" t="s">
        <v>26</v>
      </c>
      <c r="J23" s="23" t="s">
        <v>1</v>
      </c>
      <c r="M23" s="34"/>
    </row>
    <row r="24" spans="2:13" s="1" customFormat="1" ht="18" customHeight="1">
      <c r="B24" s="34"/>
      <c r="E24" s="23" t="s">
        <v>34</v>
      </c>
      <c r="I24" s="25" t="s">
        <v>28</v>
      </c>
      <c r="J24" s="23" t="s">
        <v>1</v>
      </c>
      <c r="M24" s="34"/>
    </row>
    <row r="25" spans="2:13" s="1" customFormat="1" ht="6.95" customHeight="1">
      <c r="B25" s="34"/>
      <c r="M25" s="34"/>
    </row>
    <row r="26" spans="2:13" s="1" customFormat="1" ht="12" customHeight="1">
      <c r="B26" s="34"/>
      <c r="D26" s="25" t="s">
        <v>35</v>
      </c>
      <c r="M26" s="34"/>
    </row>
    <row r="27" spans="2:13" s="7" customFormat="1" ht="16.5" customHeight="1">
      <c r="B27" s="105"/>
      <c r="E27" s="233" t="s">
        <v>1</v>
      </c>
      <c r="F27" s="233"/>
      <c r="G27" s="233"/>
      <c r="H27" s="233"/>
      <c r="M27" s="105"/>
    </row>
    <row r="28" spans="2:13" s="1" customFormat="1" ht="6.95" customHeight="1">
      <c r="B28" s="34"/>
      <c r="M28" s="34"/>
    </row>
    <row r="29" spans="2:13" s="1" customFormat="1" ht="6.95" customHeight="1">
      <c r="B29" s="34"/>
      <c r="D29" s="55"/>
      <c r="E29" s="55"/>
      <c r="F29" s="55"/>
      <c r="G29" s="55"/>
      <c r="H29" s="55"/>
      <c r="I29" s="55"/>
      <c r="J29" s="55"/>
      <c r="K29" s="55"/>
      <c r="L29" s="55"/>
      <c r="M29" s="34"/>
    </row>
    <row r="30" spans="2:13" s="1" customFormat="1" ht="14.45" customHeight="1">
      <c r="B30" s="34"/>
      <c r="D30" s="23" t="s">
        <v>110</v>
      </c>
      <c r="K30" s="31">
        <f>K96</f>
        <v>0</v>
      </c>
      <c r="M30" s="34"/>
    </row>
    <row r="31" spans="2:13" s="1" customFormat="1" ht="12.75">
      <c r="B31" s="34"/>
      <c r="E31" s="25" t="s">
        <v>37</v>
      </c>
      <c r="K31" s="106">
        <f>I96</f>
        <v>0</v>
      </c>
      <c r="M31" s="34"/>
    </row>
    <row r="32" spans="2:13" s="1" customFormat="1" ht="12.75">
      <c r="B32" s="34"/>
      <c r="E32" s="25" t="s">
        <v>38</v>
      </c>
      <c r="K32" s="106">
        <f>J96</f>
        <v>0</v>
      </c>
      <c r="M32" s="34"/>
    </row>
    <row r="33" spans="2:13" s="1" customFormat="1" ht="14.45" customHeight="1">
      <c r="B33" s="34"/>
      <c r="D33" s="30" t="s">
        <v>101</v>
      </c>
      <c r="K33" s="31">
        <f>K143</f>
        <v>0</v>
      </c>
      <c r="M33" s="34"/>
    </row>
    <row r="34" spans="2:13" s="1" customFormat="1" ht="25.35" customHeight="1">
      <c r="B34" s="34"/>
      <c r="D34" s="107" t="s">
        <v>40</v>
      </c>
      <c r="K34" s="68">
        <f>ROUND(K30 + K33, 2)</f>
        <v>0</v>
      </c>
      <c r="M34" s="34"/>
    </row>
    <row r="35" spans="2:13" s="1" customFormat="1" ht="6.95" customHeight="1">
      <c r="B35" s="34"/>
      <c r="D35" s="55"/>
      <c r="E35" s="55"/>
      <c r="F35" s="55"/>
      <c r="G35" s="55"/>
      <c r="H35" s="55"/>
      <c r="I35" s="55"/>
      <c r="J35" s="55"/>
      <c r="K35" s="55"/>
      <c r="L35" s="55"/>
      <c r="M35" s="34"/>
    </row>
    <row r="36" spans="2:13" s="1" customFormat="1" ht="14.45" customHeight="1">
      <c r="B36" s="34"/>
      <c r="F36" s="37" t="s">
        <v>42</v>
      </c>
      <c r="I36" s="37" t="s">
        <v>41</v>
      </c>
      <c r="K36" s="37" t="s">
        <v>43</v>
      </c>
      <c r="M36" s="34"/>
    </row>
    <row r="37" spans="2:13" s="1" customFormat="1" ht="14.45" customHeight="1">
      <c r="B37" s="34"/>
      <c r="D37" s="57" t="s">
        <v>44</v>
      </c>
      <c r="E37" s="25" t="s">
        <v>45</v>
      </c>
      <c r="F37" s="106">
        <f>ROUND((SUM(BE143:BE150) + SUM(BE170:BE1063)),  2)</f>
        <v>0</v>
      </c>
      <c r="I37" s="108">
        <v>0.21</v>
      </c>
      <c r="K37" s="106">
        <f>ROUND(((SUM(BE143:BE150) + SUM(BE170:BE1063))*I37),  2)</f>
        <v>0</v>
      </c>
      <c r="M37" s="34"/>
    </row>
    <row r="38" spans="2:13" s="1" customFormat="1" ht="14.45" customHeight="1">
      <c r="B38" s="34"/>
      <c r="E38" s="25" t="s">
        <v>46</v>
      </c>
      <c r="F38" s="106">
        <f>ROUND((SUM(BF143:BF150) + SUM(BF170:BF1063)),  2)</f>
        <v>0</v>
      </c>
      <c r="I38" s="108">
        <v>0.12</v>
      </c>
      <c r="K38" s="106">
        <f>ROUND(((SUM(BF143:BF150) + SUM(BF170:BF1063))*I38),  2)</f>
        <v>0</v>
      </c>
      <c r="M38" s="34"/>
    </row>
    <row r="39" spans="2:13" s="1" customFormat="1" ht="14.45" hidden="1" customHeight="1">
      <c r="B39" s="34"/>
      <c r="E39" s="25" t="s">
        <v>47</v>
      </c>
      <c r="F39" s="106">
        <f>ROUND((SUM(BG143:BG150) + SUM(BG170:BG1063)),  2)</f>
        <v>0</v>
      </c>
      <c r="I39" s="108">
        <v>0.21</v>
      </c>
      <c r="K39" s="106">
        <f>0</f>
        <v>0</v>
      </c>
      <c r="M39" s="34"/>
    </row>
    <row r="40" spans="2:13" s="1" customFormat="1" ht="14.45" hidden="1" customHeight="1">
      <c r="B40" s="34"/>
      <c r="E40" s="25" t="s">
        <v>48</v>
      </c>
      <c r="F40" s="106">
        <f>ROUND((SUM(BH143:BH150) + SUM(BH170:BH1063)),  2)</f>
        <v>0</v>
      </c>
      <c r="I40" s="108">
        <v>0.12</v>
      </c>
      <c r="K40" s="106">
        <f>0</f>
        <v>0</v>
      </c>
      <c r="M40" s="34"/>
    </row>
    <row r="41" spans="2:13" s="1" customFormat="1" ht="14.45" hidden="1" customHeight="1">
      <c r="B41" s="34"/>
      <c r="E41" s="25" t="s">
        <v>49</v>
      </c>
      <c r="F41" s="106">
        <f>ROUND((SUM(BI143:BI150) + SUM(BI170:BI1063)),  2)</f>
        <v>0</v>
      </c>
      <c r="I41" s="108">
        <v>0</v>
      </c>
      <c r="K41" s="106">
        <f>0</f>
        <v>0</v>
      </c>
      <c r="M41" s="34"/>
    </row>
    <row r="42" spans="2:13" s="1" customFormat="1" ht="6.95" customHeight="1">
      <c r="B42" s="34"/>
      <c r="M42" s="34"/>
    </row>
    <row r="43" spans="2:13" s="1" customFormat="1" ht="25.35" customHeight="1">
      <c r="B43" s="34"/>
      <c r="C43" s="102"/>
      <c r="D43" s="109" t="s">
        <v>50</v>
      </c>
      <c r="E43" s="59"/>
      <c r="F43" s="59"/>
      <c r="G43" s="110" t="s">
        <v>51</v>
      </c>
      <c r="H43" s="111" t="s">
        <v>52</v>
      </c>
      <c r="I43" s="59"/>
      <c r="J43" s="59"/>
      <c r="K43" s="112">
        <f>SUM(K34:K41)</f>
        <v>0</v>
      </c>
      <c r="L43" s="113"/>
      <c r="M43" s="34"/>
    </row>
    <row r="44" spans="2:13" s="1" customFormat="1" ht="14.45" customHeight="1">
      <c r="B44" s="34"/>
      <c r="M44" s="34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34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4"/>
      <c r="M50" s="34"/>
    </row>
    <row r="51" spans="2:13" ht="11.25">
      <c r="B51" s="18"/>
      <c r="M51" s="18"/>
    </row>
    <row r="52" spans="2:13" ht="11.25">
      <c r="B52" s="18"/>
      <c r="M52" s="18"/>
    </row>
    <row r="53" spans="2:13" ht="11.25">
      <c r="B53" s="18"/>
      <c r="M53" s="18"/>
    </row>
    <row r="54" spans="2:13" ht="11.25">
      <c r="B54" s="18"/>
      <c r="M54" s="18"/>
    </row>
    <row r="55" spans="2:13" ht="11.25">
      <c r="B55" s="18"/>
      <c r="M55" s="18"/>
    </row>
    <row r="56" spans="2:13" ht="11.25">
      <c r="B56" s="18"/>
      <c r="M56" s="18"/>
    </row>
    <row r="57" spans="2:13" ht="11.25">
      <c r="B57" s="18"/>
      <c r="M57" s="18"/>
    </row>
    <row r="58" spans="2:13" ht="11.25">
      <c r="B58" s="18"/>
      <c r="M58" s="18"/>
    </row>
    <row r="59" spans="2:13" ht="11.25">
      <c r="B59" s="18"/>
      <c r="M59" s="18"/>
    </row>
    <row r="60" spans="2:13" ht="11.25">
      <c r="B60" s="18"/>
      <c r="M60" s="18"/>
    </row>
    <row r="61" spans="2:13" s="1" customFormat="1" ht="12.75">
      <c r="B61" s="34"/>
      <c r="D61" s="45" t="s">
        <v>55</v>
      </c>
      <c r="E61" s="36"/>
      <c r="F61" s="114" t="s">
        <v>56</v>
      </c>
      <c r="G61" s="45" t="s">
        <v>55</v>
      </c>
      <c r="H61" s="36"/>
      <c r="I61" s="36"/>
      <c r="J61" s="115" t="s">
        <v>56</v>
      </c>
      <c r="K61" s="36"/>
      <c r="L61" s="36"/>
      <c r="M61" s="34"/>
    </row>
    <row r="62" spans="2:13" ht="11.25">
      <c r="B62" s="18"/>
      <c r="M62" s="18"/>
    </row>
    <row r="63" spans="2:13" ht="11.25">
      <c r="B63" s="18"/>
      <c r="M63" s="18"/>
    </row>
    <row r="64" spans="2:13" ht="11.25">
      <c r="B64" s="18"/>
      <c r="M64" s="18"/>
    </row>
    <row r="65" spans="2:13" s="1" customFormat="1" ht="12.75">
      <c r="B65" s="34"/>
      <c r="D65" s="43" t="s">
        <v>57</v>
      </c>
      <c r="E65" s="44"/>
      <c r="F65" s="44"/>
      <c r="G65" s="43" t="s">
        <v>58</v>
      </c>
      <c r="H65" s="44"/>
      <c r="I65" s="44"/>
      <c r="J65" s="44"/>
      <c r="K65" s="44"/>
      <c r="L65" s="44"/>
      <c r="M65" s="34"/>
    </row>
    <row r="66" spans="2:13" ht="11.25">
      <c r="B66" s="18"/>
      <c r="M66" s="18"/>
    </row>
    <row r="67" spans="2:13" ht="11.25">
      <c r="B67" s="18"/>
      <c r="M67" s="18"/>
    </row>
    <row r="68" spans="2:13" ht="11.25">
      <c r="B68" s="18"/>
      <c r="M68" s="18"/>
    </row>
    <row r="69" spans="2:13" ht="11.25">
      <c r="B69" s="18"/>
      <c r="M69" s="18"/>
    </row>
    <row r="70" spans="2:13" ht="11.25">
      <c r="B70" s="18"/>
      <c r="M70" s="18"/>
    </row>
    <row r="71" spans="2:13" ht="11.25">
      <c r="B71" s="18"/>
      <c r="M71" s="18"/>
    </row>
    <row r="72" spans="2:13" ht="11.25">
      <c r="B72" s="18"/>
      <c r="M72" s="18"/>
    </row>
    <row r="73" spans="2:13" ht="11.25">
      <c r="B73" s="18"/>
      <c r="M73" s="18"/>
    </row>
    <row r="74" spans="2:13" ht="11.25">
      <c r="B74" s="18"/>
      <c r="M74" s="18"/>
    </row>
    <row r="75" spans="2:13" ht="11.25">
      <c r="B75" s="18"/>
      <c r="M75" s="18"/>
    </row>
    <row r="76" spans="2:13" s="1" customFormat="1" ht="12.75">
      <c r="B76" s="34"/>
      <c r="D76" s="45" t="s">
        <v>55</v>
      </c>
      <c r="E76" s="36"/>
      <c r="F76" s="114" t="s">
        <v>56</v>
      </c>
      <c r="G76" s="45" t="s">
        <v>55</v>
      </c>
      <c r="H76" s="36"/>
      <c r="I76" s="36"/>
      <c r="J76" s="115" t="s">
        <v>56</v>
      </c>
      <c r="K76" s="36"/>
      <c r="L76" s="36"/>
      <c r="M76" s="34"/>
    </row>
    <row r="77" spans="2:13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34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34"/>
    </row>
    <row r="82" spans="2:47" s="1" customFormat="1" ht="24.95" customHeight="1">
      <c r="B82" s="34"/>
      <c r="C82" s="19" t="s">
        <v>111</v>
      </c>
      <c r="M82" s="34"/>
    </row>
    <row r="83" spans="2:47" s="1" customFormat="1" ht="6.95" customHeight="1">
      <c r="B83" s="34"/>
      <c r="M83" s="34"/>
    </row>
    <row r="84" spans="2:47" s="1" customFormat="1" ht="12" customHeight="1">
      <c r="B84" s="34"/>
      <c r="C84" s="25" t="s">
        <v>17</v>
      </c>
      <c r="M84" s="34"/>
    </row>
    <row r="85" spans="2:47" s="1" customFormat="1" ht="16.5" customHeight="1">
      <c r="B85" s="34"/>
      <c r="E85" s="246" t="str">
        <f>E7</f>
        <v>Přestavba budovy internátu na odborné učebny ISŠT Mělník</v>
      </c>
      <c r="F85" s="247"/>
      <c r="G85" s="247"/>
      <c r="H85" s="247"/>
      <c r="M85" s="34"/>
    </row>
    <row r="86" spans="2:47" s="1" customFormat="1" ht="12" customHeight="1">
      <c r="B86" s="34"/>
      <c r="C86" s="25" t="s">
        <v>108</v>
      </c>
      <c r="M86" s="34"/>
    </row>
    <row r="87" spans="2:47" s="1" customFormat="1" ht="16.5" customHeight="1">
      <c r="B87" s="34"/>
      <c r="E87" s="201" t="str">
        <f>E9</f>
        <v>02 - Stavební úpravy</v>
      </c>
      <c r="F87" s="248"/>
      <c r="G87" s="248"/>
      <c r="H87" s="248"/>
      <c r="M87" s="34"/>
    </row>
    <row r="88" spans="2:47" s="1" customFormat="1" ht="6.95" customHeight="1">
      <c r="B88" s="34"/>
      <c r="M88" s="34"/>
    </row>
    <row r="89" spans="2:47" s="1" customFormat="1" ht="12" customHeight="1">
      <c r="B89" s="34"/>
      <c r="C89" s="25" t="s">
        <v>21</v>
      </c>
      <c r="F89" s="23" t="str">
        <f>F12</f>
        <v>Mělník</v>
      </c>
      <c r="I89" s="25" t="s">
        <v>23</v>
      </c>
      <c r="J89" s="54" t="str">
        <f>IF(J12="","",J12)</f>
        <v>3. 6. 2024</v>
      </c>
      <c r="M89" s="34"/>
    </row>
    <row r="90" spans="2:47" s="1" customFormat="1" ht="6.95" customHeight="1">
      <c r="B90" s="34"/>
      <c r="M90" s="34"/>
    </row>
    <row r="91" spans="2:47" s="1" customFormat="1" ht="15.2" customHeight="1">
      <c r="B91" s="34"/>
      <c r="C91" s="25" t="s">
        <v>25</v>
      </c>
      <c r="F91" s="23" t="str">
        <f>E15</f>
        <v>ISŠT Mělník</v>
      </c>
      <c r="I91" s="25" t="s">
        <v>31</v>
      </c>
      <c r="J91" s="28" t="str">
        <f>E21</f>
        <v>ARCHMA s.r.o.</v>
      </c>
      <c r="M91" s="34"/>
    </row>
    <row r="92" spans="2:47" s="1" customFormat="1" ht="15.2" customHeight="1">
      <c r="B92" s="34"/>
      <c r="C92" s="25" t="s">
        <v>29</v>
      </c>
      <c r="F92" s="23" t="str">
        <f>IF(E18="","",E18)</f>
        <v>Vyplň údaj</v>
      </c>
      <c r="I92" s="25" t="s">
        <v>33</v>
      </c>
      <c r="J92" s="28" t="str">
        <f>E24</f>
        <v>Marek</v>
      </c>
      <c r="M92" s="34"/>
    </row>
    <row r="93" spans="2:47" s="1" customFormat="1" ht="10.35" customHeight="1">
      <c r="B93" s="34"/>
      <c r="M93" s="34"/>
    </row>
    <row r="94" spans="2:47" s="1" customFormat="1" ht="29.25" customHeight="1">
      <c r="B94" s="34"/>
      <c r="C94" s="116" t="s">
        <v>112</v>
      </c>
      <c r="D94" s="102"/>
      <c r="E94" s="102"/>
      <c r="F94" s="102"/>
      <c r="G94" s="102"/>
      <c r="H94" s="102"/>
      <c r="I94" s="117" t="s">
        <v>113</v>
      </c>
      <c r="J94" s="117" t="s">
        <v>114</v>
      </c>
      <c r="K94" s="117" t="s">
        <v>115</v>
      </c>
      <c r="L94" s="102"/>
      <c r="M94" s="34"/>
    </row>
    <row r="95" spans="2:47" s="1" customFormat="1" ht="10.35" customHeight="1">
      <c r="B95" s="34"/>
      <c r="M95" s="34"/>
    </row>
    <row r="96" spans="2:47" s="1" customFormat="1" ht="22.9" customHeight="1">
      <c r="B96" s="34"/>
      <c r="C96" s="118" t="s">
        <v>116</v>
      </c>
      <c r="I96" s="68">
        <f t="shared" ref="I96:J98" si="0">Q170</f>
        <v>0</v>
      </c>
      <c r="J96" s="68">
        <f t="shared" si="0"/>
        <v>0</v>
      </c>
      <c r="K96" s="68">
        <f>K170</f>
        <v>0</v>
      </c>
      <c r="M96" s="34"/>
      <c r="AU96" s="15" t="s">
        <v>117</v>
      </c>
    </row>
    <row r="97" spans="2:13" s="8" customFormat="1" ht="24.95" customHeight="1">
      <c r="B97" s="119"/>
      <c r="D97" s="120" t="s">
        <v>118</v>
      </c>
      <c r="E97" s="121"/>
      <c r="F97" s="121"/>
      <c r="G97" s="121"/>
      <c r="H97" s="121"/>
      <c r="I97" s="122">
        <f t="shared" si="0"/>
        <v>0</v>
      </c>
      <c r="J97" s="122">
        <f t="shared" si="0"/>
        <v>0</v>
      </c>
      <c r="K97" s="122">
        <f>K171</f>
        <v>0</v>
      </c>
      <c r="M97" s="119"/>
    </row>
    <row r="98" spans="2:13" s="9" customFormat="1" ht="19.899999999999999" customHeight="1">
      <c r="B98" s="123"/>
      <c r="D98" s="124" t="s">
        <v>119</v>
      </c>
      <c r="E98" s="125"/>
      <c r="F98" s="125"/>
      <c r="G98" s="125"/>
      <c r="H98" s="125"/>
      <c r="I98" s="126">
        <f t="shared" si="0"/>
        <v>0</v>
      </c>
      <c r="J98" s="126">
        <f t="shared" si="0"/>
        <v>0</v>
      </c>
      <c r="K98" s="126">
        <f>K172</f>
        <v>0</v>
      </c>
      <c r="M98" s="123"/>
    </row>
    <row r="99" spans="2:13" s="9" customFormat="1" ht="19.899999999999999" customHeight="1">
      <c r="B99" s="123"/>
      <c r="D99" s="124" t="s">
        <v>605</v>
      </c>
      <c r="E99" s="125"/>
      <c r="F99" s="125"/>
      <c r="G99" s="125"/>
      <c r="H99" s="125"/>
      <c r="I99" s="126">
        <f>Q189</f>
        <v>0</v>
      </c>
      <c r="J99" s="126">
        <f>R189</f>
        <v>0</v>
      </c>
      <c r="K99" s="126">
        <f>K189</f>
        <v>0</v>
      </c>
      <c r="M99" s="123"/>
    </row>
    <row r="100" spans="2:13" s="9" customFormat="1" ht="19.899999999999999" customHeight="1">
      <c r="B100" s="123"/>
      <c r="D100" s="124" t="s">
        <v>606</v>
      </c>
      <c r="E100" s="125"/>
      <c r="F100" s="125"/>
      <c r="G100" s="125"/>
      <c r="H100" s="125"/>
      <c r="I100" s="126">
        <f>Q208</f>
        <v>0</v>
      </c>
      <c r="J100" s="126">
        <f>R208</f>
        <v>0</v>
      </c>
      <c r="K100" s="126">
        <f>K208</f>
        <v>0</v>
      </c>
      <c r="M100" s="123"/>
    </row>
    <row r="101" spans="2:13" s="9" customFormat="1" ht="19.899999999999999" customHeight="1">
      <c r="B101" s="123"/>
      <c r="D101" s="124" t="s">
        <v>607</v>
      </c>
      <c r="E101" s="125"/>
      <c r="F101" s="125"/>
      <c r="G101" s="125"/>
      <c r="H101" s="125"/>
      <c r="I101" s="126">
        <f>Q220</f>
        <v>0</v>
      </c>
      <c r="J101" s="126">
        <f>R220</f>
        <v>0</v>
      </c>
      <c r="K101" s="126">
        <f>K220</f>
        <v>0</v>
      </c>
      <c r="M101" s="123"/>
    </row>
    <row r="102" spans="2:13" s="9" customFormat="1" ht="19.899999999999999" customHeight="1">
      <c r="B102" s="123"/>
      <c r="D102" s="124" t="s">
        <v>608</v>
      </c>
      <c r="E102" s="125"/>
      <c r="F102" s="125"/>
      <c r="G102" s="125"/>
      <c r="H102" s="125"/>
      <c r="I102" s="126">
        <f>Q237</f>
        <v>0</v>
      </c>
      <c r="J102" s="126">
        <f>R237</f>
        <v>0</v>
      </c>
      <c r="K102" s="126">
        <f>K237</f>
        <v>0</v>
      </c>
      <c r="M102" s="123"/>
    </row>
    <row r="103" spans="2:13" s="9" customFormat="1" ht="19.899999999999999" customHeight="1">
      <c r="B103" s="123"/>
      <c r="D103" s="124" t="s">
        <v>120</v>
      </c>
      <c r="E103" s="125"/>
      <c r="F103" s="125"/>
      <c r="G103" s="125"/>
      <c r="H103" s="125"/>
      <c r="I103" s="126">
        <f>Q319</f>
        <v>0</v>
      </c>
      <c r="J103" s="126">
        <f>R319</f>
        <v>0</v>
      </c>
      <c r="K103" s="126">
        <f>K319</f>
        <v>0</v>
      </c>
      <c r="M103" s="123"/>
    </row>
    <row r="104" spans="2:13" s="9" customFormat="1" ht="19.899999999999999" customHeight="1">
      <c r="B104" s="123"/>
      <c r="D104" s="124" t="s">
        <v>121</v>
      </c>
      <c r="E104" s="125"/>
      <c r="F104" s="125"/>
      <c r="G104" s="125"/>
      <c r="H104" s="125"/>
      <c r="I104" s="126">
        <f>Q324</f>
        <v>0</v>
      </c>
      <c r="J104" s="126">
        <f>R324</f>
        <v>0</v>
      </c>
      <c r="K104" s="126">
        <f>K324</f>
        <v>0</v>
      </c>
      <c r="M104" s="123"/>
    </row>
    <row r="105" spans="2:13" s="9" customFormat="1" ht="19.899999999999999" customHeight="1">
      <c r="B105" s="123"/>
      <c r="D105" s="124" t="s">
        <v>122</v>
      </c>
      <c r="E105" s="125"/>
      <c r="F105" s="125"/>
      <c r="G105" s="125"/>
      <c r="H105" s="125"/>
      <c r="I105" s="126">
        <f>Q354</f>
        <v>0</v>
      </c>
      <c r="J105" s="126">
        <f>R354</f>
        <v>0</v>
      </c>
      <c r="K105" s="126">
        <f>K354</f>
        <v>0</v>
      </c>
      <c r="M105" s="123"/>
    </row>
    <row r="106" spans="2:13" s="9" customFormat="1" ht="19.899999999999999" customHeight="1">
      <c r="B106" s="123"/>
      <c r="D106" s="124" t="s">
        <v>123</v>
      </c>
      <c r="E106" s="125"/>
      <c r="F106" s="125"/>
      <c r="G106" s="125"/>
      <c r="H106" s="125"/>
      <c r="I106" s="126">
        <f>Q363</f>
        <v>0</v>
      </c>
      <c r="J106" s="126">
        <f>R363</f>
        <v>0</v>
      </c>
      <c r="K106" s="126">
        <f>K363</f>
        <v>0</v>
      </c>
      <c r="M106" s="123"/>
    </row>
    <row r="107" spans="2:13" s="8" customFormat="1" ht="24.95" customHeight="1">
      <c r="B107" s="119"/>
      <c r="D107" s="120" t="s">
        <v>124</v>
      </c>
      <c r="E107" s="121"/>
      <c r="F107" s="121"/>
      <c r="G107" s="121"/>
      <c r="H107" s="121"/>
      <c r="I107" s="122">
        <f>Q365</f>
        <v>0</v>
      </c>
      <c r="J107" s="122">
        <f>R365</f>
        <v>0</v>
      </c>
      <c r="K107" s="122">
        <f>K365</f>
        <v>0</v>
      </c>
      <c r="M107" s="119"/>
    </row>
    <row r="108" spans="2:13" s="9" customFormat="1" ht="19.899999999999999" customHeight="1">
      <c r="B108" s="123"/>
      <c r="D108" s="124" t="s">
        <v>609</v>
      </c>
      <c r="E108" s="125"/>
      <c r="F108" s="125"/>
      <c r="G108" s="125"/>
      <c r="H108" s="125"/>
      <c r="I108" s="126">
        <f>Q366</f>
        <v>0</v>
      </c>
      <c r="J108" s="126">
        <f>R366</f>
        <v>0</v>
      </c>
      <c r="K108" s="126">
        <f>K366</f>
        <v>0</v>
      </c>
      <c r="M108" s="123"/>
    </row>
    <row r="109" spans="2:13" s="9" customFormat="1" ht="19.899999999999999" customHeight="1">
      <c r="B109" s="123"/>
      <c r="D109" s="124" t="s">
        <v>125</v>
      </c>
      <c r="E109" s="125"/>
      <c r="F109" s="125"/>
      <c r="G109" s="125"/>
      <c r="H109" s="125"/>
      <c r="I109" s="126">
        <f>Q385</f>
        <v>0</v>
      </c>
      <c r="J109" s="126">
        <f>R385</f>
        <v>0</v>
      </c>
      <c r="K109" s="126">
        <f>K385</f>
        <v>0</v>
      </c>
      <c r="M109" s="123"/>
    </row>
    <row r="110" spans="2:13" s="9" customFormat="1" ht="19.899999999999999" customHeight="1">
      <c r="B110" s="123"/>
      <c r="D110" s="124" t="s">
        <v>610</v>
      </c>
      <c r="E110" s="125"/>
      <c r="F110" s="125"/>
      <c r="G110" s="125"/>
      <c r="H110" s="125"/>
      <c r="I110" s="126">
        <f>Q409</f>
        <v>0</v>
      </c>
      <c r="J110" s="126">
        <f>R409</f>
        <v>0</v>
      </c>
      <c r="K110" s="126">
        <f>K409</f>
        <v>0</v>
      </c>
      <c r="M110" s="123"/>
    </row>
    <row r="111" spans="2:13" s="9" customFormat="1" ht="19.899999999999999" customHeight="1">
      <c r="B111" s="123"/>
      <c r="D111" s="124" t="s">
        <v>611</v>
      </c>
      <c r="E111" s="125"/>
      <c r="F111" s="125"/>
      <c r="G111" s="125"/>
      <c r="H111" s="125"/>
      <c r="I111" s="126">
        <f>Q432</f>
        <v>0</v>
      </c>
      <c r="J111" s="126">
        <f>R432</f>
        <v>0</v>
      </c>
      <c r="K111" s="126">
        <f>K432</f>
        <v>0</v>
      </c>
      <c r="M111" s="123"/>
    </row>
    <row r="112" spans="2:13" s="9" customFormat="1" ht="19.899999999999999" customHeight="1">
      <c r="B112" s="123"/>
      <c r="D112" s="124" t="s">
        <v>126</v>
      </c>
      <c r="E112" s="125"/>
      <c r="F112" s="125"/>
      <c r="G112" s="125"/>
      <c r="H112" s="125"/>
      <c r="I112" s="126">
        <f>Q446</f>
        <v>0</v>
      </c>
      <c r="J112" s="126">
        <f>R446</f>
        <v>0</v>
      </c>
      <c r="K112" s="126">
        <f>K446</f>
        <v>0</v>
      </c>
      <c r="M112" s="123"/>
    </row>
    <row r="113" spans="2:13" s="9" customFormat="1" ht="19.899999999999999" customHeight="1">
      <c r="B113" s="123"/>
      <c r="D113" s="124" t="s">
        <v>127</v>
      </c>
      <c r="E113" s="125"/>
      <c r="F113" s="125"/>
      <c r="G113" s="125"/>
      <c r="H113" s="125"/>
      <c r="I113" s="126">
        <f>Q489</f>
        <v>0</v>
      </c>
      <c r="J113" s="126">
        <f>R489</f>
        <v>0</v>
      </c>
      <c r="K113" s="126">
        <f>K489</f>
        <v>0</v>
      </c>
      <c r="M113" s="123"/>
    </row>
    <row r="114" spans="2:13" s="9" customFormat="1" ht="19.899999999999999" customHeight="1">
      <c r="B114" s="123"/>
      <c r="D114" s="124" t="s">
        <v>128</v>
      </c>
      <c r="E114" s="125"/>
      <c r="F114" s="125"/>
      <c r="G114" s="125"/>
      <c r="H114" s="125"/>
      <c r="I114" s="126">
        <f>Q532</f>
        <v>0</v>
      </c>
      <c r="J114" s="126">
        <f>R532</f>
        <v>0</v>
      </c>
      <c r="K114" s="126">
        <f>K532</f>
        <v>0</v>
      </c>
      <c r="M114" s="123"/>
    </row>
    <row r="115" spans="2:13" s="9" customFormat="1" ht="19.899999999999999" customHeight="1">
      <c r="B115" s="123"/>
      <c r="D115" s="124" t="s">
        <v>612</v>
      </c>
      <c r="E115" s="125"/>
      <c r="F115" s="125"/>
      <c r="G115" s="125"/>
      <c r="H115" s="125"/>
      <c r="I115" s="126">
        <f>Q575</f>
        <v>0</v>
      </c>
      <c r="J115" s="126">
        <f>R575</f>
        <v>0</v>
      </c>
      <c r="K115" s="126">
        <f>K575</f>
        <v>0</v>
      </c>
      <c r="M115" s="123"/>
    </row>
    <row r="116" spans="2:13" s="9" customFormat="1" ht="19.899999999999999" customHeight="1">
      <c r="B116" s="123"/>
      <c r="D116" s="124" t="s">
        <v>613</v>
      </c>
      <c r="E116" s="125"/>
      <c r="F116" s="125"/>
      <c r="G116" s="125"/>
      <c r="H116" s="125"/>
      <c r="I116" s="126">
        <f>Q583</f>
        <v>0</v>
      </c>
      <c r="J116" s="126">
        <f>R583</f>
        <v>0</v>
      </c>
      <c r="K116" s="126">
        <f>K583</f>
        <v>0</v>
      </c>
      <c r="M116" s="123"/>
    </row>
    <row r="117" spans="2:13" s="9" customFormat="1" ht="19.899999999999999" customHeight="1">
      <c r="B117" s="123"/>
      <c r="D117" s="124" t="s">
        <v>614</v>
      </c>
      <c r="E117" s="125"/>
      <c r="F117" s="125"/>
      <c r="G117" s="125"/>
      <c r="H117" s="125"/>
      <c r="I117" s="126">
        <f>Q588</f>
        <v>0</v>
      </c>
      <c r="J117" s="126">
        <f>R588</f>
        <v>0</v>
      </c>
      <c r="K117" s="126">
        <f>K588</f>
        <v>0</v>
      </c>
      <c r="M117" s="123"/>
    </row>
    <row r="118" spans="2:13" s="9" customFormat="1" ht="19.899999999999999" customHeight="1">
      <c r="B118" s="123"/>
      <c r="D118" s="124" t="s">
        <v>615</v>
      </c>
      <c r="E118" s="125"/>
      <c r="F118" s="125"/>
      <c r="G118" s="125"/>
      <c r="H118" s="125"/>
      <c r="I118" s="126">
        <f>Q602</f>
        <v>0</v>
      </c>
      <c r="J118" s="126">
        <f>R602</f>
        <v>0</v>
      </c>
      <c r="K118" s="126">
        <f>K602</f>
        <v>0</v>
      </c>
      <c r="M118" s="123"/>
    </row>
    <row r="119" spans="2:13" s="9" customFormat="1" ht="19.899999999999999" customHeight="1">
      <c r="B119" s="123"/>
      <c r="D119" s="124" t="s">
        <v>616</v>
      </c>
      <c r="E119" s="125"/>
      <c r="F119" s="125"/>
      <c r="G119" s="125"/>
      <c r="H119" s="125"/>
      <c r="I119" s="126">
        <f>Q621</f>
        <v>0</v>
      </c>
      <c r="J119" s="126">
        <f>R621</f>
        <v>0</v>
      </c>
      <c r="K119" s="126">
        <f>K621</f>
        <v>0</v>
      </c>
      <c r="M119" s="123"/>
    </row>
    <row r="120" spans="2:13" s="9" customFormat="1" ht="19.899999999999999" customHeight="1">
      <c r="B120" s="123"/>
      <c r="D120" s="124" t="s">
        <v>617</v>
      </c>
      <c r="E120" s="125"/>
      <c r="F120" s="125"/>
      <c r="G120" s="125"/>
      <c r="H120" s="125"/>
      <c r="I120" s="126">
        <f>Q708</f>
        <v>0</v>
      </c>
      <c r="J120" s="126">
        <f>R708</f>
        <v>0</v>
      </c>
      <c r="K120" s="126">
        <f>K708</f>
        <v>0</v>
      </c>
      <c r="M120" s="123"/>
    </row>
    <row r="121" spans="2:13" s="9" customFormat="1" ht="19.899999999999999" customHeight="1">
      <c r="B121" s="123"/>
      <c r="D121" s="124" t="s">
        <v>618</v>
      </c>
      <c r="E121" s="125"/>
      <c r="F121" s="125"/>
      <c r="G121" s="125"/>
      <c r="H121" s="125"/>
      <c r="I121" s="126">
        <f>Q811</f>
        <v>0</v>
      </c>
      <c r="J121" s="126">
        <f>R811</f>
        <v>0</v>
      </c>
      <c r="K121" s="126">
        <f>K811</f>
        <v>0</v>
      </c>
      <c r="M121" s="123"/>
    </row>
    <row r="122" spans="2:13" s="9" customFormat="1" ht="19.899999999999999" customHeight="1">
      <c r="B122" s="123"/>
      <c r="D122" s="124" t="s">
        <v>129</v>
      </c>
      <c r="E122" s="125"/>
      <c r="F122" s="125"/>
      <c r="G122" s="125"/>
      <c r="H122" s="125"/>
      <c r="I122" s="126">
        <f>Q813</f>
        <v>0</v>
      </c>
      <c r="J122" s="126">
        <f>R813</f>
        <v>0</v>
      </c>
      <c r="K122" s="126">
        <f>K813</f>
        <v>0</v>
      </c>
      <c r="M122" s="123"/>
    </row>
    <row r="123" spans="2:13" s="9" customFormat="1" ht="19.899999999999999" customHeight="1">
      <c r="B123" s="123"/>
      <c r="D123" s="124" t="s">
        <v>619</v>
      </c>
      <c r="E123" s="125"/>
      <c r="F123" s="125"/>
      <c r="G123" s="125"/>
      <c r="H123" s="125"/>
      <c r="I123" s="126">
        <f>Q837</f>
        <v>0</v>
      </c>
      <c r="J123" s="126">
        <f>R837</f>
        <v>0</v>
      </c>
      <c r="K123" s="126">
        <f>K837</f>
        <v>0</v>
      </c>
      <c r="M123" s="123"/>
    </row>
    <row r="124" spans="2:13" s="9" customFormat="1" ht="19.899999999999999" customHeight="1">
      <c r="B124" s="123"/>
      <c r="D124" s="124" t="s">
        <v>620</v>
      </c>
      <c r="E124" s="125"/>
      <c r="F124" s="125"/>
      <c r="G124" s="125"/>
      <c r="H124" s="125"/>
      <c r="I124" s="126">
        <f>Q841</f>
        <v>0</v>
      </c>
      <c r="J124" s="126">
        <f>R841</f>
        <v>0</v>
      </c>
      <c r="K124" s="126">
        <f>K841</f>
        <v>0</v>
      </c>
      <c r="M124" s="123"/>
    </row>
    <row r="125" spans="2:13" s="9" customFormat="1" ht="19.899999999999999" customHeight="1">
      <c r="B125" s="123"/>
      <c r="D125" s="124" t="s">
        <v>130</v>
      </c>
      <c r="E125" s="125"/>
      <c r="F125" s="125"/>
      <c r="G125" s="125"/>
      <c r="H125" s="125"/>
      <c r="I125" s="126">
        <f>Q890</f>
        <v>0</v>
      </c>
      <c r="J125" s="126">
        <f>R890</f>
        <v>0</v>
      </c>
      <c r="K125" s="126">
        <f>K890</f>
        <v>0</v>
      </c>
      <c r="M125" s="123"/>
    </row>
    <row r="126" spans="2:13" s="9" customFormat="1" ht="19.899999999999999" customHeight="1">
      <c r="B126" s="123"/>
      <c r="D126" s="124" t="s">
        <v>131</v>
      </c>
      <c r="E126" s="125"/>
      <c r="F126" s="125"/>
      <c r="G126" s="125"/>
      <c r="H126" s="125"/>
      <c r="I126" s="126">
        <f>Q898</f>
        <v>0</v>
      </c>
      <c r="J126" s="126">
        <f>R898</f>
        <v>0</v>
      </c>
      <c r="K126" s="126">
        <f>K898</f>
        <v>0</v>
      </c>
      <c r="M126" s="123"/>
    </row>
    <row r="127" spans="2:13" s="9" customFormat="1" ht="19.899999999999999" customHeight="1">
      <c r="B127" s="123"/>
      <c r="D127" s="124" t="s">
        <v>132</v>
      </c>
      <c r="E127" s="125"/>
      <c r="F127" s="125"/>
      <c r="G127" s="125"/>
      <c r="H127" s="125"/>
      <c r="I127" s="126">
        <f>Q936</f>
        <v>0</v>
      </c>
      <c r="J127" s="126">
        <f>R936</f>
        <v>0</v>
      </c>
      <c r="K127" s="126">
        <f>K936</f>
        <v>0</v>
      </c>
      <c r="M127" s="123"/>
    </row>
    <row r="128" spans="2:13" s="9" customFormat="1" ht="19.899999999999999" customHeight="1">
      <c r="B128" s="123"/>
      <c r="D128" s="124" t="s">
        <v>621</v>
      </c>
      <c r="E128" s="125"/>
      <c r="F128" s="125"/>
      <c r="G128" s="125"/>
      <c r="H128" s="125"/>
      <c r="I128" s="126">
        <f>Q959</f>
        <v>0</v>
      </c>
      <c r="J128" s="126">
        <f>R959</f>
        <v>0</v>
      </c>
      <c r="K128" s="126">
        <f>K959</f>
        <v>0</v>
      </c>
      <c r="M128" s="123"/>
    </row>
    <row r="129" spans="2:65" s="9" customFormat="1" ht="19.899999999999999" customHeight="1">
      <c r="B129" s="123"/>
      <c r="D129" s="124" t="s">
        <v>622</v>
      </c>
      <c r="E129" s="125"/>
      <c r="F129" s="125"/>
      <c r="G129" s="125"/>
      <c r="H129" s="125"/>
      <c r="I129" s="126">
        <f>Q971</f>
        <v>0</v>
      </c>
      <c r="J129" s="126">
        <f>R971</f>
        <v>0</v>
      </c>
      <c r="K129" s="126">
        <f>K971</f>
        <v>0</v>
      </c>
      <c r="M129" s="123"/>
    </row>
    <row r="130" spans="2:65" s="9" customFormat="1" ht="19.899999999999999" customHeight="1">
      <c r="B130" s="123"/>
      <c r="D130" s="124" t="s">
        <v>133</v>
      </c>
      <c r="E130" s="125"/>
      <c r="F130" s="125"/>
      <c r="G130" s="125"/>
      <c r="H130" s="125"/>
      <c r="I130" s="126">
        <f>Q973</f>
        <v>0</v>
      </c>
      <c r="J130" s="126">
        <f>R973</f>
        <v>0</v>
      </c>
      <c r="K130" s="126">
        <f>K973</f>
        <v>0</v>
      </c>
      <c r="M130" s="123"/>
    </row>
    <row r="131" spans="2:65" s="9" customFormat="1" ht="19.899999999999999" customHeight="1">
      <c r="B131" s="123"/>
      <c r="D131" s="124" t="s">
        <v>134</v>
      </c>
      <c r="E131" s="125"/>
      <c r="F131" s="125"/>
      <c r="G131" s="125"/>
      <c r="H131" s="125"/>
      <c r="I131" s="126">
        <f>Q986</f>
        <v>0</v>
      </c>
      <c r="J131" s="126">
        <f>R986</f>
        <v>0</v>
      </c>
      <c r="K131" s="126">
        <f>K986</f>
        <v>0</v>
      </c>
      <c r="M131" s="123"/>
    </row>
    <row r="132" spans="2:65" s="9" customFormat="1" ht="19.899999999999999" customHeight="1">
      <c r="B132" s="123"/>
      <c r="D132" s="124" t="s">
        <v>623</v>
      </c>
      <c r="E132" s="125"/>
      <c r="F132" s="125"/>
      <c r="G132" s="125"/>
      <c r="H132" s="125"/>
      <c r="I132" s="126">
        <f>Q1017</f>
        <v>0</v>
      </c>
      <c r="J132" s="126">
        <f>R1017</f>
        <v>0</v>
      </c>
      <c r="K132" s="126">
        <f>K1017</f>
        <v>0</v>
      </c>
      <c r="M132" s="123"/>
    </row>
    <row r="133" spans="2:65" s="8" customFormat="1" ht="24.95" customHeight="1">
      <c r="B133" s="119"/>
      <c r="D133" s="120" t="s">
        <v>624</v>
      </c>
      <c r="E133" s="121"/>
      <c r="F133" s="121"/>
      <c r="G133" s="121"/>
      <c r="H133" s="121"/>
      <c r="I133" s="122">
        <f t="shared" ref="I133:J135" si="1">Q1038</f>
        <v>0</v>
      </c>
      <c r="J133" s="122">
        <f t="shared" si="1"/>
        <v>0</v>
      </c>
      <c r="K133" s="122">
        <f>K1038</f>
        <v>0</v>
      </c>
      <c r="M133" s="119"/>
    </row>
    <row r="134" spans="2:65" s="9" customFormat="1" ht="19.899999999999999" customHeight="1">
      <c r="B134" s="123"/>
      <c r="D134" s="124" t="s">
        <v>625</v>
      </c>
      <c r="E134" s="125"/>
      <c r="F134" s="125"/>
      <c r="G134" s="125"/>
      <c r="H134" s="125"/>
      <c r="I134" s="126">
        <f t="shared" si="1"/>
        <v>0</v>
      </c>
      <c r="J134" s="126">
        <f t="shared" si="1"/>
        <v>0</v>
      </c>
      <c r="K134" s="126">
        <f>K1039</f>
        <v>0</v>
      </c>
      <c r="M134" s="123"/>
    </row>
    <row r="135" spans="2:65" s="9" customFormat="1" ht="19.899999999999999" customHeight="1">
      <c r="B135" s="123"/>
      <c r="D135" s="124" t="s">
        <v>626</v>
      </c>
      <c r="E135" s="125"/>
      <c r="F135" s="125"/>
      <c r="G135" s="125"/>
      <c r="H135" s="125"/>
      <c r="I135" s="126">
        <f t="shared" si="1"/>
        <v>0</v>
      </c>
      <c r="J135" s="126">
        <f t="shared" si="1"/>
        <v>0</v>
      </c>
      <c r="K135" s="126">
        <f>K1040</f>
        <v>0</v>
      </c>
      <c r="M135" s="123"/>
    </row>
    <row r="136" spans="2:65" s="8" customFormat="1" ht="24.95" customHeight="1">
      <c r="B136" s="119"/>
      <c r="D136" s="120" t="s">
        <v>135</v>
      </c>
      <c r="E136" s="121"/>
      <c r="F136" s="121"/>
      <c r="G136" s="121"/>
      <c r="H136" s="121"/>
      <c r="I136" s="122">
        <f>Q1044</f>
        <v>0</v>
      </c>
      <c r="J136" s="122">
        <f>R1044</f>
        <v>0</v>
      </c>
      <c r="K136" s="122">
        <f>K1044</f>
        <v>0</v>
      </c>
      <c r="M136" s="119"/>
    </row>
    <row r="137" spans="2:65" s="9" customFormat="1" ht="19.899999999999999" customHeight="1">
      <c r="B137" s="123"/>
      <c r="D137" s="124" t="s">
        <v>136</v>
      </c>
      <c r="E137" s="125"/>
      <c r="F137" s="125"/>
      <c r="G137" s="125"/>
      <c r="H137" s="125"/>
      <c r="I137" s="126">
        <f>Q1045</f>
        <v>0</v>
      </c>
      <c r="J137" s="126">
        <f>R1045</f>
        <v>0</v>
      </c>
      <c r="K137" s="126">
        <f>K1045</f>
        <v>0</v>
      </c>
      <c r="M137" s="123"/>
    </row>
    <row r="138" spans="2:65" s="9" customFormat="1" ht="19.899999999999999" customHeight="1">
      <c r="B138" s="123"/>
      <c r="D138" s="124" t="s">
        <v>138</v>
      </c>
      <c r="E138" s="125"/>
      <c r="F138" s="125"/>
      <c r="G138" s="125"/>
      <c r="H138" s="125"/>
      <c r="I138" s="126">
        <f>Q1054</f>
        <v>0</v>
      </c>
      <c r="J138" s="126">
        <f>R1054</f>
        <v>0</v>
      </c>
      <c r="K138" s="126">
        <f>K1054</f>
        <v>0</v>
      </c>
      <c r="M138" s="123"/>
    </row>
    <row r="139" spans="2:65" s="9" customFormat="1" ht="19.899999999999999" customHeight="1">
      <c r="B139" s="123"/>
      <c r="D139" s="124" t="s">
        <v>627</v>
      </c>
      <c r="E139" s="125"/>
      <c r="F139" s="125"/>
      <c r="G139" s="125"/>
      <c r="H139" s="125"/>
      <c r="I139" s="126">
        <f>Q1059</f>
        <v>0</v>
      </c>
      <c r="J139" s="126">
        <f>R1059</f>
        <v>0</v>
      </c>
      <c r="K139" s="126">
        <f>K1059</f>
        <v>0</v>
      </c>
      <c r="M139" s="123"/>
    </row>
    <row r="140" spans="2:65" s="9" customFormat="1" ht="19.899999999999999" customHeight="1">
      <c r="B140" s="123"/>
      <c r="D140" s="124" t="s">
        <v>628</v>
      </c>
      <c r="E140" s="125"/>
      <c r="F140" s="125"/>
      <c r="G140" s="125"/>
      <c r="H140" s="125"/>
      <c r="I140" s="126">
        <f>Q1062</f>
        <v>0</v>
      </c>
      <c r="J140" s="126">
        <f>R1062</f>
        <v>0</v>
      </c>
      <c r="K140" s="126">
        <f>K1062</f>
        <v>0</v>
      </c>
      <c r="M140" s="123"/>
    </row>
    <row r="141" spans="2:65" s="1" customFormat="1" ht="21.75" customHeight="1">
      <c r="B141" s="34"/>
      <c r="M141" s="34"/>
    </row>
    <row r="142" spans="2:65" s="1" customFormat="1" ht="6.95" customHeight="1">
      <c r="B142" s="34"/>
      <c r="M142" s="34"/>
    </row>
    <row r="143" spans="2:65" s="1" customFormat="1" ht="29.25" customHeight="1">
      <c r="B143" s="34"/>
      <c r="C143" s="118" t="s">
        <v>139</v>
      </c>
      <c r="K143" s="127">
        <f>ROUND(K144 + K145 + K146 + K147 + K148 + K149,2)</f>
        <v>0</v>
      </c>
      <c r="M143" s="34"/>
      <c r="O143" s="128" t="s">
        <v>44</v>
      </c>
    </row>
    <row r="144" spans="2:65" s="1" customFormat="1" ht="18" customHeight="1">
      <c r="B144" s="34"/>
      <c r="D144" s="221" t="s">
        <v>140</v>
      </c>
      <c r="E144" s="218"/>
      <c r="F144" s="218"/>
      <c r="K144" s="93">
        <v>0</v>
      </c>
      <c r="M144" s="129"/>
      <c r="N144" s="130"/>
      <c r="O144" s="131" t="s">
        <v>45</v>
      </c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2" t="s">
        <v>141</v>
      </c>
      <c r="AZ144" s="130"/>
      <c r="BA144" s="130"/>
      <c r="BB144" s="130"/>
      <c r="BC144" s="130"/>
      <c r="BD144" s="130"/>
      <c r="BE144" s="133">
        <f t="shared" ref="BE144:BE149" si="2">IF(O144="základní",K144,0)</f>
        <v>0</v>
      </c>
      <c r="BF144" s="133">
        <f t="shared" ref="BF144:BF149" si="3">IF(O144="snížená",K144,0)</f>
        <v>0</v>
      </c>
      <c r="BG144" s="133">
        <f t="shared" ref="BG144:BG149" si="4">IF(O144="zákl. přenesená",K144,0)</f>
        <v>0</v>
      </c>
      <c r="BH144" s="133">
        <f t="shared" ref="BH144:BH149" si="5">IF(O144="sníž. přenesená",K144,0)</f>
        <v>0</v>
      </c>
      <c r="BI144" s="133">
        <f t="shared" ref="BI144:BI149" si="6">IF(O144="nulová",K144,0)</f>
        <v>0</v>
      </c>
      <c r="BJ144" s="132" t="s">
        <v>89</v>
      </c>
      <c r="BK144" s="130"/>
      <c r="BL144" s="130"/>
      <c r="BM144" s="130"/>
    </row>
    <row r="145" spans="2:65" s="1" customFormat="1" ht="18" customHeight="1">
      <c r="B145" s="34"/>
      <c r="D145" s="221" t="s">
        <v>142</v>
      </c>
      <c r="E145" s="218"/>
      <c r="F145" s="218"/>
      <c r="K145" s="93">
        <v>0</v>
      </c>
      <c r="M145" s="129"/>
      <c r="N145" s="130"/>
      <c r="O145" s="131" t="s">
        <v>45</v>
      </c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2" t="s">
        <v>141</v>
      </c>
      <c r="AZ145" s="130"/>
      <c r="BA145" s="130"/>
      <c r="BB145" s="130"/>
      <c r="BC145" s="130"/>
      <c r="BD145" s="130"/>
      <c r="BE145" s="133">
        <f t="shared" si="2"/>
        <v>0</v>
      </c>
      <c r="BF145" s="133">
        <f t="shared" si="3"/>
        <v>0</v>
      </c>
      <c r="BG145" s="133">
        <f t="shared" si="4"/>
        <v>0</v>
      </c>
      <c r="BH145" s="133">
        <f t="shared" si="5"/>
        <v>0</v>
      </c>
      <c r="BI145" s="133">
        <f t="shared" si="6"/>
        <v>0</v>
      </c>
      <c r="BJ145" s="132" t="s">
        <v>89</v>
      </c>
      <c r="BK145" s="130"/>
      <c r="BL145" s="130"/>
      <c r="BM145" s="130"/>
    </row>
    <row r="146" spans="2:65" s="1" customFormat="1" ht="18" customHeight="1">
      <c r="B146" s="34"/>
      <c r="D146" s="221" t="s">
        <v>143</v>
      </c>
      <c r="E146" s="218"/>
      <c r="F146" s="218"/>
      <c r="K146" s="93">
        <v>0</v>
      </c>
      <c r="M146" s="129"/>
      <c r="N146" s="130"/>
      <c r="O146" s="131" t="s">
        <v>45</v>
      </c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2" t="s">
        <v>141</v>
      </c>
      <c r="AZ146" s="130"/>
      <c r="BA146" s="130"/>
      <c r="BB146" s="130"/>
      <c r="BC146" s="130"/>
      <c r="BD146" s="130"/>
      <c r="BE146" s="133">
        <f t="shared" si="2"/>
        <v>0</v>
      </c>
      <c r="BF146" s="133">
        <f t="shared" si="3"/>
        <v>0</v>
      </c>
      <c r="BG146" s="133">
        <f t="shared" si="4"/>
        <v>0</v>
      </c>
      <c r="BH146" s="133">
        <f t="shared" si="5"/>
        <v>0</v>
      </c>
      <c r="BI146" s="133">
        <f t="shared" si="6"/>
        <v>0</v>
      </c>
      <c r="BJ146" s="132" t="s">
        <v>89</v>
      </c>
      <c r="BK146" s="130"/>
      <c r="BL146" s="130"/>
      <c r="BM146" s="130"/>
    </row>
    <row r="147" spans="2:65" s="1" customFormat="1" ht="18" customHeight="1">
      <c r="B147" s="34"/>
      <c r="D147" s="221" t="s">
        <v>144</v>
      </c>
      <c r="E147" s="218"/>
      <c r="F147" s="218"/>
      <c r="K147" s="93">
        <v>0</v>
      </c>
      <c r="M147" s="129"/>
      <c r="N147" s="130"/>
      <c r="O147" s="131" t="s">
        <v>45</v>
      </c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2" t="s">
        <v>141</v>
      </c>
      <c r="AZ147" s="130"/>
      <c r="BA147" s="130"/>
      <c r="BB147" s="130"/>
      <c r="BC147" s="130"/>
      <c r="BD147" s="130"/>
      <c r="BE147" s="133">
        <f t="shared" si="2"/>
        <v>0</v>
      </c>
      <c r="BF147" s="133">
        <f t="shared" si="3"/>
        <v>0</v>
      </c>
      <c r="BG147" s="133">
        <f t="shared" si="4"/>
        <v>0</v>
      </c>
      <c r="BH147" s="133">
        <f t="shared" si="5"/>
        <v>0</v>
      </c>
      <c r="BI147" s="133">
        <f t="shared" si="6"/>
        <v>0</v>
      </c>
      <c r="BJ147" s="132" t="s">
        <v>89</v>
      </c>
      <c r="BK147" s="130"/>
      <c r="BL147" s="130"/>
      <c r="BM147" s="130"/>
    </row>
    <row r="148" spans="2:65" s="1" customFormat="1" ht="18" customHeight="1">
      <c r="B148" s="34"/>
      <c r="D148" s="221" t="s">
        <v>145</v>
      </c>
      <c r="E148" s="218"/>
      <c r="F148" s="218"/>
      <c r="K148" s="93">
        <v>0</v>
      </c>
      <c r="M148" s="129"/>
      <c r="N148" s="130"/>
      <c r="O148" s="131" t="s">
        <v>45</v>
      </c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2" t="s">
        <v>141</v>
      </c>
      <c r="AZ148" s="130"/>
      <c r="BA148" s="130"/>
      <c r="BB148" s="130"/>
      <c r="BC148" s="130"/>
      <c r="BD148" s="130"/>
      <c r="BE148" s="133">
        <f t="shared" si="2"/>
        <v>0</v>
      </c>
      <c r="BF148" s="133">
        <f t="shared" si="3"/>
        <v>0</v>
      </c>
      <c r="BG148" s="133">
        <f t="shared" si="4"/>
        <v>0</v>
      </c>
      <c r="BH148" s="133">
        <f t="shared" si="5"/>
        <v>0</v>
      </c>
      <c r="BI148" s="133">
        <f t="shared" si="6"/>
        <v>0</v>
      </c>
      <c r="BJ148" s="132" t="s">
        <v>89</v>
      </c>
      <c r="BK148" s="130"/>
      <c r="BL148" s="130"/>
      <c r="BM148" s="130"/>
    </row>
    <row r="149" spans="2:65" s="1" customFormat="1" ht="18" customHeight="1">
      <c r="B149" s="34"/>
      <c r="D149" s="92" t="s">
        <v>146</v>
      </c>
      <c r="K149" s="93">
        <f>ROUND(K30*T149,2)</f>
        <v>0</v>
      </c>
      <c r="M149" s="129"/>
      <c r="N149" s="130"/>
      <c r="O149" s="131" t="s">
        <v>45</v>
      </c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2" t="s">
        <v>147</v>
      </c>
      <c r="AZ149" s="130"/>
      <c r="BA149" s="130"/>
      <c r="BB149" s="130"/>
      <c r="BC149" s="130"/>
      <c r="BD149" s="130"/>
      <c r="BE149" s="133">
        <f t="shared" si="2"/>
        <v>0</v>
      </c>
      <c r="BF149" s="133">
        <f t="shared" si="3"/>
        <v>0</v>
      </c>
      <c r="BG149" s="133">
        <f t="shared" si="4"/>
        <v>0</v>
      </c>
      <c r="BH149" s="133">
        <f t="shared" si="5"/>
        <v>0</v>
      </c>
      <c r="BI149" s="133">
        <f t="shared" si="6"/>
        <v>0</v>
      </c>
      <c r="BJ149" s="132" t="s">
        <v>89</v>
      </c>
      <c r="BK149" s="130"/>
      <c r="BL149" s="130"/>
      <c r="BM149" s="130"/>
    </row>
    <row r="150" spans="2:65" s="1" customFormat="1" ht="11.25">
      <c r="B150" s="34"/>
      <c r="M150" s="34"/>
    </row>
    <row r="151" spans="2:65" s="1" customFormat="1" ht="29.25" customHeight="1">
      <c r="B151" s="34"/>
      <c r="C151" s="101" t="s">
        <v>106</v>
      </c>
      <c r="D151" s="102"/>
      <c r="E151" s="102"/>
      <c r="F151" s="102"/>
      <c r="G151" s="102"/>
      <c r="H151" s="102"/>
      <c r="I151" s="102"/>
      <c r="J151" s="102"/>
      <c r="K151" s="103">
        <f>ROUND(K96+K143,2)</f>
        <v>0</v>
      </c>
      <c r="L151" s="102"/>
      <c r="M151" s="34"/>
    </row>
    <row r="152" spans="2:65" s="1" customFormat="1" ht="6.95" customHeight="1">
      <c r="B152" s="46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34"/>
    </row>
    <row r="156" spans="2:65" s="1" customFormat="1" ht="6.95" customHeight="1">
      <c r="B156" s="4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34"/>
    </row>
    <row r="157" spans="2:65" s="1" customFormat="1" ht="24.95" customHeight="1">
      <c r="B157" s="34"/>
      <c r="C157" s="19" t="s">
        <v>148</v>
      </c>
      <c r="M157" s="34"/>
    </row>
    <row r="158" spans="2:65" s="1" customFormat="1" ht="6.95" customHeight="1">
      <c r="B158" s="34"/>
      <c r="M158" s="34"/>
    </row>
    <row r="159" spans="2:65" s="1" customFormat="1" ht="12" customHeight="1">
      <c r="B159" s="34"/>
      <c r="C159" s="25" t="s">
        <v>17</v>
      </c>
      <c r="M159" s="34"/>
    </row>
    <row r="160" spans="2:65" s="1" customFormat="1" ht="16.5" customHeight="1">
      <c r="B160" s="34"/>
      <c r="E160" s="246" t="str">
        <f>E7</f>
        <v>Přestavba budovy internátu na odborné učebny ISŠT Mělník</v>
      </c>
      <c r="F160" s="247"/>
      <c r="G160" s="247"/>
      <c r="H160" s="247"/>
      <c r="M160" s="34"/>
    </row>
    <row r="161" spans="2:65" s="1" customFormat="1" ht="12" customHeight="1">
      <c r="B161" s="34"/>
      <c r="C161" s="25" t="s">
        <v>108</v>
      </c>
      <c r="M161" s="34"/>
    </row>
    <row r="162" spans="2:65" s="1" customFormat="1" ht="16.5" customHeight="1">
      <c r="B162" s="34"/>
      <c r="E162" s="201" t="str">
        <f>E9</f>
        <v>02 - Stavební úpravy</v>
      </c>
      <c r="F162" s="248"/>
      <c r="G162" s="248"/>
      <c r="H162" s="248"/>
      <c r="M162" s="34"/>
    </row>
    <row r="163" spans="2:65" s="1" customFormat="1" ht="6.95" customHeight="1">
      <c r="B163" s="34"/>
      <c r="M163" s="34"/>
    </row>
    <row r="164" spans="2:65" s="1" customFormat="1" ht="12" customHeight="1">
      <c r="B164" s="34"/>
      <c r="C164" s="25" t="s">
        <v>21</v>
      </c>
      <c r="F164" s="23" t="str">
        <f>F12</f>
        <v>Mělník</v>
      </c>
      <c r="I164" s="25" t="s">
        <v>23</v>
      </c>
      <c r="J164" s="54" t="str">
        <f>IF(J12="","",J12)</f>
        <v>3. 6. 2024</v>
      </c>
      <c r="M164" s="34"/>
    </row>
    <row r="165" spans="2:65" s="1" customFormat="1" ht="6.95" customHeight="1">
      <c r="B165" s="34"/>
      <c r="M165" s="34"/>
    </row>
    <row r="166" spans="2:65" s="1" customFormat="1" ht="15.2" customHeight="1">
      <c r="B166" s="34"/>
      <c r="C166" s="25" t="s">
        <v>25</v>
      </c>
      <c r="F166" s="23" t="str">
        <f>E15</f>
        <v>ISŠT Mělník</v>
      </c>
      <c r="I166" s="25" t="s">
        <v>31</v>
      </c>
      <c r="J166" s="28" t="str">
        <f>E21</f>
        <v>ARCHMA s.r.o.</v>
      </c>
      <c r="M166" s="34"/>
    </row>
    <row r="167" spans="2:65" s="1" customFormat="1" ht="15.2" customHeight="1">
      <c r="B167" s="34"/>
      <c r="C167" s="25" t="s">
        <v>29</v>
      </c>
      <c r="F167" s="23" t="str">
        <f>IF(E18="","",E18)</f>
        <v>Vyplň údaj</v>
      </c>
      <c r="I167" s="25" t="s">
        <v>33</v>
      </c>
      <c r="J167" s="28" t="str">
        <f>E24</f>
        <v>Marek</v>
      </c>
      <c r="M167" s="34"/>
    </row>
    <row r="168" spans="2:65" s="1" customFormat="1" ht="10.35" customHeight="1">
      <c r="B168" s="34"/>
      <c r="M168" s="34"/>
    </row>
    <row r="169" spans="2:65" s="10" customFormat="1" ht="29.25" customHeight="1">
      <c r="B169" s="134"/>
      <c r="C169" s="135" t="s">
        <v>149</v>
      </c>
      <c r="D169" s="136" t="s">
        <v>65</v>
      </c>
      <c r="E169" s="136" t="s">
        <v>61</v>
      </c>
      <c r="F169" s="136" t="s">
        <v>62</v>
      </c>
      <c r="G169" s="136" t="s">
        <v>150</v>
      </c>
      <c r="H169" s="136" t="s">
        <v>151</v>
      </c>
      <c r="I169" s="136" t="s">
        <v>152</v>
      </c>
      <c r="J169" s="136" t="s">
        <v>153</v>
      </c>
      <c r="K169" s="137" t="s">
        <v>115</v>
      </c>
      <c r="L169" s="138" t="s">
        <v>154</v>
      </c>
      <c r="M169" s="134"/>
      <c r="N169" s="61" t="s">
        <v>1</v>
      </c>
      <c r="O169" s="62" t="s">
        <v>44</v>
      </c>
      <c r="P169" s="62" t="s">
        <v>155</v>
      </c>
      <c r="Q169" s="62" t="s">
        <v>156</v>
      </c>
      <c r="R169" s="62" t="s">
        <v>157</v>
      </c>
      <c r="S169" s="62" t="s">
        <v>158</v>
      </c>
      <c r="T169" s="62" t="s">
        <v>159</v>
      </c>
      <c r="U169" s="62" t="s">
        <v>160</v>
      </c>
      <c r="V169" s="62" t="s">
        <v>161</v>
      </c>
      <c r="W169" s="62" t="s">
        <v>162</v>
      </c>
      <c r="X169" s="63" t="s">
        <v>163</v>
      </c>
    </row>
    <row r="170" spans="2:65" s="1" customFormat="1" ht="22.9" customHeight="1">
      <c r="B170" s="34"/>
      <c r="C170" s="66" t="s">
        <v>164</v>
      </c>
      <c r="K170" s="139">
        <f>BK170</f>
        <v>0</v>
      </c>
      <c r="M170" s="34"/>
      <c r="N170" s="64"/>
      <c r="O170" s="55"/>
      <c r="P170" s="55"/>
      <c r="Q170" s="140">
        <f>Q171+Q365+Q1038+Q1044</f>
        <v>0</v>
      </c>
      <c r="R170" s="140">
        <f>R171+R365+R1038+R1044</f>
        <v>0</v>
      </c>
      <c r="S170" s="55"/>
      <c r="T170" s="141">
        <f>T171+T365+T1038+T1044</f>
        <v>0</v>
      </c>
      <c r="U170" s="55"/>
      <c r="V170" s="141">
        <f>V171+V365+V1038+V1044</f>
        <v>690.36471552000012</v>
      </c>
      <c r="W170" s="55"/>
      <c r="X170" s="142">
        <f>X171+X365+X1038+X1044</f>
        <v>15.966628000000002</v>
      </c>
      <c r="AT170" s="15" t="s">
        <v>81</v>
      </c>
      <c r="AU170" s="15" t="s">
        <v>117</v>
      </c>
      <c r="BK170" s="143">
        <f>BK171+BK365+BK1038+BK1044</f>
        <v>0</v>
      </c>
    </row>
    <row r="171" spans="2:65" s="11" customFormat="1" ht="25.9" customHeight="1">
      <c r="B171" s="144"/>
      <c r="D171" s="145" t="s">
        <v>81</v>
      </c>
      <c r="E171" s="146" t="s">
        <v>165</v>
      </c>
      <c r="F171" s="146" t="s">
        <v>166</v>
      </c>
      <c r="I171" s="147"/>
      <c r="J171" s="147"/>
      <c r="K171" s="148">
        <f>BK171</f>
        <v>0</v>
      </c>
      <c r="M171" s="144"/>
      <c r="N171" s="149"/>
      <c r="Q171" s="150">
        <f>Q172+Q189+Q208+Q220+Q237+Q319+Q324+Q354+Q363</f>
        <v>0</v>
      </c>
      <c r="R171" s="150">
        <f>R172+R189+R208+R220+R237+R319+R324+R354+R363</f>
        <v>0</v>
      </c>
      <c r="T171" s="151">
        <f>T172+T189+T208+T220+T237+T319+T324+T354+T363</f>
        <v>0</v>
      </c>
      <c r="V171" s="151">
        <f>V172+V189+V208+V220+V237+V319+V324+V354+V363</f>
        <v>561.83519925000007</v>
      </c>
      <c r="X171" s="152">
        <f>X172+X189+X208+X220+X237+X319+X324+X354+X363</f>
        <v>10.501000000000001</v>
      </c>
      <c r="AR171" s="145" t="s">
        <v>89</v>
      </c>
      <c r="AT171" s="153" t="s">
        <v>81</v>
      </c>
      <c r="AU171" s="153" t="s">
        <v>82</v>
      </c>
      <c r="AY171" s="145" t="s">
        <v>167</v>
      </c>
      <c r="BK171" s="154">
        <f>BK172+BK189+BK208+BK220+BK237+BK319+BK324+BK354+BK363</f>
        <v>0</v>
      </c>
    </row>
    <row r="172" spans="2:65" s="11" customFormat="1" ht="22.9" customHeight="1">
      <c r="B172" s="144"/>
      <c r="D172" s="145" t="s">
        <v>81</v>
      </c>
      <c r="E172" s="155" t="s">
        <v>89</v>
      </c>
      <c r="F172" s="155" t="s">
        <v>168</v>
      </c>
      <c r="I172" s="147"/>
      <c r="J172" s="147"/>
      <c r="K172" s="156">
        <f>BK172</f>
        <v>0</v>
      </c>
      <c r="M172" s="144"/>
      <c r="N172" s="149"/>
      <c r="Q172" s="150">
        <f>SUM(Q173:Q188)</f>
        <v>0</v>
      </c>
      <c r="R172" s="150">
        <f>SUM(R173:R188)</f>
        <v>0</v>
      </c>
      <c r="T172" s="151">
        <f>SUM(T173:T188)</f>
        <v>0</v>
      </c>
      <c r="V172" s="151">
        <f>SUM(V173:V188)</f>
        <v>25.56</v>
      </c>
      <c r="X172" s="152">
        <f>SUM(X173:X188)</f>
        <v>0.51</v>
      </c>
      <c r="AR172" s="145" t="s">
        <v>89</v>
      </c>
      <c r="AT172" s="153" t="s">
        <v>81</v>
      </c>
      <c r="AU172" s="153" t="s">
        <v>89</v>
      </c>
      <c r="AY172" s="145" t="s">
        <v>167</v>
      </c>
      <c r="BK172" s="154">
        <f>SUM(BK173:BK188)</f>
        <v>0</v>
      </c>
    </row>
    <row r="173" spans="2:65" s="1" customFormat="1" ht="37.9" customHeight="1">
      <c r="B173" s="34"/>
      <c r="C173" s="157" t="s">
        <v>89</v>
      </c>
      <c r="D173" s="157" t="s">
        <v>169</v>
      </c>
      <c r="E173" s="158" t="s">
        <v>629</v>
      </c>
      <c r="F173" s="159" t="s">
        <v>630</v>
      </c>
      <c r="G173" s="160" t="s">
        <v>172</v>
      </c>
      <c r="H173" s="161">
        <v>110</v>
      </c>
      <c r="I173" s="162"/>
      <c r="J173" s="162"/>
      <c r="K173" s="163">
        <f>ROUND(P173*H173,2)</f>
        <v>0</v>
      </c>
      <c r="L173" s="164"/>
      <c r="M173" s="34"/>
      <c r="N173" s="165" t="s">
        <v>1</v>
      </c>
      <c r="O173" s="128" t="s">
        <v>45</v>
      </c>
      <c r="P173" s="33">
        <f>I173+J173</f>
        <v>0</v>
      </c>
      <c r="Q173" s="33">
        <f>ROUND(I173*H173,2)</f>
        <v>0</v>
      </c>
      <c r="R173" s="33">
        <f>ROUND(J173*H173,2)</f>
        <v>0</v>
      </c>
      <c r="T173" s="166">
        <f>S173*H173</f>
        <v>0</v>
      </c>
      <c r="U173" s="166">
        <v>0</v>
      </c>
      <c r="V173" s="166">
        <f>U173*H173</f>
        <v>0</v>
      </c>
      <c r="W173" s="166">
        <v>0</v>
      </c>
      <c r="X173" s="167">
        <f>W173*H173</f>
        <v>0</v>
      </c>
      <c r="AR173" s="168" t="s">
        <v>173</v>
      </c>
      <c r="AT173" s="168" t="s">
        <v>169</v>
      </c>
      <c r="AU173" s="168" t="s">
        <v>91</v>
      </c>
      <c r="AY173" s="15" t="s">
        <v>167</v>
      </c>
      <c r="BE173" s="97">
        <f>IF(O173="základní",K173,0)</f>
        <v>0</v>
      </c>
      <c r="BF173" s="97">
        <f>IF(O173="snížená",K173,0)</f>
        <v>0</v>
      </c>
      <c r="BG173" s="97">
        <f>IF(O173="zákl. přenesená",K173,0)</f>
        <v>0</v>
      </c>
      <c r="BH173" s="97">
        <f>IF(O173="sníž. přenesená",K173,0)</f>
        <v>0</v>
      </c>
      <c r="BI173" s="97">
        <f>IF(O173="nulová",K173,0)</f>
        <v>0</v>
      </c>
      <c r="BJ173" s="15" t="s">
        <v>89</v>
      </c>
      <c r="BK173" s="97">
        <f>ROUND(P173*H173,2)</f>
        <v>0</v>
      </c>
      <c r="BL173" s="15" t="s">
        <v>173</v>
      </c>
      <c r="BM173" s="168" t="s">
        <v>631</v>
      </c>
    </row>
    <row r="174" spans="2:65" s="1" customFormat="1" ht="24.2" customHeight="1">
      <c r="B174" s="34"/>
      <c r="C174" s="157" t="s">
        <v>91</v>
      </c>
      <c r="D174" s="157" t="s">
        <v>169</v>
      </c>
      <c r="E174" s="158" t="s">
        <v>632</v>
      </c>
      <c r="F174" s="159" t="s">
        <v>633</v>
      </c>
      <c r="G174" s="160" t="s">
        <v>172</v>
      </c>
      <c r="H174" s="161">
        <v>2</v>
      </c>
      <c r="I174" s="162"/>
      <c r="J174" s="162"/>
      <c r="K174" s="163">
        <f>ROUND(P174*H174,2)</f>
        <v>0</v>
      </c>
      <c r="L174" s="164"/>
      <c r="M174" s="34"/>
      <c r="N174" s="165" t="s">
        <v>1</v>
      </c>
      <c r="O174" s="128" t="s">
        <v>45</v>
      </c>
      <c r="P174" s="33">
        <f>I174+J174</f>
        <v>0</v>
      </c>
      <c r="Q174" s="33">
        <f>ROUND(I174*H174,2)</f>
        <v>0</v>
      </c>
      <c r="R174" s="33">
        <f>ROUND(J174*H174,2)</f>
        <v>0</v>
      </c>
      <c r="T174" s="166">
        <f>S174*H174</f>
        <v>0</v>
      </c>
      <c r="U174" s="166">
        <v>0</v>
      </c>
      <c r="V174" s="166">
        <f>U174*H174</f>
        <v>0</v>
      </c>
      <c r="W174" s="166">
        <v>0.255</v>
      </c>
      <c r="X174" s="167">
        <f>W174*H174</f>
        <v>0.51</v>
      </c>
      <c r="AR174" s="168" t="s">
        <v>173</v>
      </c>
      <c r="AT174" s="168" t="s">
        <v>169</v>
      </c>
      <c r="AU174" s="168" t="s">
        <v>91</v>
      </c>
      <c r="AY174" s="15" t="s">
        <v>167</v>
      </c>
      <c r="BE174" s="97">
        <f>IF(O174="základní",K174,0)</f>
        <v>0</v>
      </c>
      <c r="BF174" s="97">
        <f>IF(O174="snížená",K174,0)</f>
        <v>0</v>
      </c>
      <c r="BG174" s="97">
        <f>IF(O174="zákl. přenesená",K174,0)</f>
        <v>0</v>
      </c>
      <c r="BH174" s="97">
        <f>IF(O174="sníž. přenesená",K174,0)</f>
        <v>0</v>
      </c>
      <c r="BI174" s="97">
        <f>IF(O174="nulová",K174,0)</f>
        <v>0</v>
      </c>
      <c r="BJ174" s="15" t="s">
        <v>89</v>
      </c>
      <c r="BK174" s="97">
        <f>ROUND(P174*H174,2)</f>
        <v>0</v>
      </c>
      <c r="BL174" s="15" t="s">
        <v>173</v>
      </c>
      <c r="BM174" s="168" t="s">
        <v>634</v>
      </c>
    </row>
    <row r="175" spans="2:65" s="1" customFormat="1" ht="37.9" customHeight="1">
      <c r="B175" s="34"/>
      <c r="C175" s="157" t="s">
        <v>181</v>
      </c>
      <c r="D175" s="157" t="s">
        <v>169</v>
      </c>
      <c r="E175" s="158" t="s">
        <v>635</v>
      </c>
      <c r="F175" s="159" t="s">
        <v>636</v>
      </c>
      <c r="G175" s="160" t="s">
        <v>190</v>
      </c>
      <c r="H175" s="161">
        <v>45</v>
      </c>
      <c r="I175" s="162"/>
      <c r="J175" s="162"/>
      <c r="K175" s="163">
        <f>ROUND(P175*H175,2)</f>
        <v>0</v>
      </c>
      <c r="L175" s="164"/>
      <c r="M175" s="34"/>
      <c r="N175" s="165" t="s">
        <v>1</v>
      </c>
      <c r="O175" s="128" t="s">
        <v>45</v>
      </c>
      <c r="P175" s="33">
        <f>I175+J175</f>
        <v>0</v>
      </c>
      <c r="Q175" s="33">
        <f>ROUND(I175*H175,2)</f>
        <v>0</v>
      </c>
      <c r="R175" s="33">
        <f>ROUND(J175*H175,2)</f>
        <v>0</v>
      </c>
      <c r="T175" s="166">
        <f>S175*H175</f>
        <v>0</v>
      </c>
      <c r="U175" s="166">
        <v>0</v>
      </c>
      <c r="V175" s="166">
        <f>U175*H175</f>
        <v>0</v>
      </c>
      <c r="W175" s="166">
        <v>0</v>
      </c>
      <c r="X175" s="167">
        <f>W175*H175</f>
        <v>0</v>
      </c>
      <c r="AR175" s="168" t="s">
        <v>173</v>
      </c>
      <c r="AT175" s="168" t="s">
        <v>169</v>
      </c>
      <c r="AU175" s="168" t="s">
        <v>91</v>
      </c>
      <c r="AY175" s="15" t="s">
        <v>167</v>
      </c>
      <c r="BE175" s="97">
        <f>IF(O175="základní",K175,0)</f>
        <v>0</v>
      </c>
      <c r="BF175" s="97">
        <f>IF(O175="snížená",K175,0)</f>
        <v>0</v>
      </c>
      <c r="BG175" s="97">
        <f>IF(O175="zákl. přenesená",K175,0)</f>
        <v>0</v>
      </c>
      <c r="BH175" s="97">
        <f>IF(O175="sníž. přenesená",K175,0)</f>
        <v>0</v>
      </c>
      <c r="BI175" s="97">
        <f>IF(O175="nulová",K175,0)</f>
        <v>0</v>
      </c>
      <c r="BJ175" s="15" t="s">
        <v>89</v>
      </c>
      <c r="BK175" s="97">
        <f>ROUND(P175*H175,2)</f>
        <v>0</v>
      </c>
      <c r="BL175" s="15" t="s">
        <v>173</v>
      </c>
      <c r="BM175" s="168" t="s">
        <v>637</v>
      </c>
    </row>
    <row r="176" spans="2:65" s="12" customFormat="1" ht="11.25">
      <c r="B176" s="169"/>
      <c r="D176" s="170" t="s">
        <v>196</v>
      </c>
      <c r="E176" s="171" t="s">
        <v>1</v>
      </c>
      <c r="F176" s="172" t="s">
        <v>638</v>
      </c>
      <c r="H176" s="173">
        <v>45</v>
      </c>
      <c r="I176" s="174"/>
      <c r="J176" s="174"/>
      <c r="M176" s="169"/>
      <c r="N176" s="175"/>
      <c r="X176" s="176"/>
      <c r="AT176" s="171" t="s">
        <v>196</v>
      </c>
      <c r="AU176" s="171" t="s">
        <v>91</v>
      </c>
      <c r="AV176" s="12" t="s">
        <v>91</v>
      </c>
      <c r="AW176" s="12" t="s">
        <v>5</v>
      </c>
      <c r="AX176" s="12" t="s">
        <v>89</v>
      </c>
      <c r="AY176" s="171" t="s">
        <v>167</v>
      </c>
    </row>
    <row r="177" spans="2:65" s="1" customFormat="1" ht="37.9" customHeight="1">
      <c r="B177" s="34"/>
      <c r="C177" s="157" t="s">
        <v>173</v>
      </c>
      <c r="D177" s="157" t="s">
        <v>169</v>
      </c>
      <c r="E177" s="158" t="s">
        <v>639</v>
      </c>
      <c r="F177" s="159" t="s">
        <v>640</v>
      </c>
      <c r="G177" s="160" t="s">
        <v>190</v>
      </c>
      <c r="H177" s="161">
        <v>50.7</v>
      </c>
      <c r="I177" s="162"/>
      <c r="J177" s="162"/>
      <c r="K177" s="163">
        <f>ROUND(P177*H177,2)</f>
        <v>0</v>
      </c>
      <c r="L177" s="164"/>
      <c r="M177" s="34"/>
      <c r="N177" s="165" t="s">
        <v>1</v>
      </c>
      <c r="O177" s="128" t="s">
        <v>45</v>
      </c>
      <c r="P177" s="33">
        <f>I177+J177</f>
        <v>0</v>
      </c>
      <c r="Q177" s="33">
        <f>ROUND(I177*H177,2)</f>
        <v>0</v>
      </c>
      <c r="R177" s="33">
        <f>ROUND(J177*H177,2)</f>
        <v>0</v>
      </c>
      <c r="T177" s="166">
        <f>S177*H177</f>
        <v>0</v>
      </c>
      <c r="U177" s="166">
        <v>0</v>
      </c>
      <c r="V177" s="166">
        <f>U177*H177</f>
        <v>0</v>
      </c>
      <c r="W177" s="166">
        <v>0</v>
      </c>
      <c r="X177" s="167">
        <f>W177*H177</f>
        <v>0</v>
      </c>
      <c r="AR177" s="168" t="s">
        <v>173</v>
      </c>
      <c r="AT177" s="168" t="s">
        <v>169</v>
      </c>
      <c r="AU177" s="168" t="s">
        <v>91</v>
      </c>
      <c r="AY177" s="15" t="s">
        <v>167</v>
      </c>
      <c r="BE177" s="97">
        <f>IF(O177="základní",K177,0)</f>
        <v>0</v>
      </c>
      <c r="BF177" s="97">
        <f>IF(O177="snížená",K177,0)</f>
        <v>0</v>
      </c>
      <c r="BG177" s="97">
        <f>IF(O177="zákl. přenesená",K177,0)</f>
        <v>0</v>
      </c>
      <c r="BH177" s="97">
        <f>IF(O177="sníž. přenesená",K177,0)</f>
        <v>0</v>
      </c>
      <c r="BI177" s="97">
        <f>IF(O177="nulová",K177,0)</f>
        <v>0</v>
      </c>
      <c r="BJ177" s="15" t="s">
        <v>89</v>
      </c>
      <c r="BK177" s="97">
        <f>ROUND(P177*H177,2)</f>
        <v>0</v>
      </c>
      <c r="BL177" s="15" t="s">
        <v>173</v>
      </c>
      <c r="BM177" s="168" t="s">
        <v>641</v>
      </c>
    </row>
    <row r="178" spans="2:65" s="12" customFormat="1" ht="11.25">
      <c r="B178" s="169"/>
      <c r="D178" s="170" t="s">
        <v>196</v>
      </c>
      <c r="E178" s="171" t="s">
        <v>1</v>
      </c>
      <c r="F178" s="172" t="s">
        <v>642</v>
      </c>
      <c r="H178" s="173">
        <v>50.7</v>
      </c>
      <c r="I178" s="174"/>
      <c r="J178" s="174"/>
      <c r="M178" s="169"/>
      <c r="N178" s="175"/>
      <c r="X178" s="176"/>
      <c r="AT178" s="171" t="s">
        <v>196</v>
      </c>
      <c r="AU178" s="171" t="s">
        <v>91</v>
      </c>
      <c r="AV178" s="12" t="s">
        <v>91</v>
      </c>
      <c r="AW178" s="12" t="s">
        <v>5</v>
      </c>
      <c r="AX178" s="12" t="s">
        <v>89</v>
      </c>
      <c r="AY178" s="171" t="s">
        <v>167</v>
      </c>
    </row>
    <row r="179" spans="2:65" s="1" customFormat="1" ht="24.2" customHeight="1">
      <c r="B179" s="34"/>
      <c r="C179" s="157" t="s">
        <v>192</v>
      </c>
      <c r="D179" s="157" t="s">
        <v>169</v>
      </c>
      <c r="E179" s="158" t="s">
        <v>643</v>
      </c>
      <c r="F179" s="159" t="s">
        <v>644</v>
      </c>
      <c r="G179" s="160" t="s">
        <v>190</v>
      </c>
      <c r="H179" s="161">
        <v>6</v>
      </c>
      <c r="I179" s="162"/>
      <c r="J179" s="162"/>
      <c r="K179" s="163">
        <f>ROUND(P179*H179,2)</f>
        <v>0</v>
      </c>
      <c r="L179" s="164"/>
      <c r="M179" s="34"/>
      <c r="N179" s="165" t="s">
        <v>1</v>
      </c>
      <c r="O179" s="128" t="s">
        <v>45</v>
      </c>
      <c r="P179" s="33">
        <f>I179+J179</f>
        <v>0</v>
      </c>
      <c r="Q179" s="33">
        <f>ROUND(I179*H179,2)</f>
        <v>0</v>
      </c>
      <c r="R179" s="33">
        <f>ROUND(J179*H179,2)</f>
        <v>0</v>
      </c>
      <c r="T179" s="166">
        <f>S179*H179</f>
        <v>0</v>
      </c>
      <c r="U179" s="166">
        <v>0</v>
      </c>
      <c r="V179" s="166">
        <f>U179*H179</f>
        <v>0</v>
      </c>
      <c r="W179" s="166">
        <v>0</v>
      </c>
      <c r="X179" s="167">
        <f>W179*H179</f>
        <v>0</v>
      </c>
      <c r="AR179" s="168" t="s">
        <v>173</v>
      </c>
      <c r="AT179" s="168" t="s">
        <v>169</v>
      </c>
      <c r="AU179" s="168" t="s">
        <v>91</v>
      </c>
      <c r="AY179" s="15" t="s">
        <v>167</v>
      </c>
      <c r="BE179" s="97">
        <f>IF(O179="základní",K179,0)</f>
        <v>0</v>
      </c>
      <c r="BF179" s="97">
        <f>IF(O179="snížená",K179,0)</f>
        <v>0</v>
      </c>
      <c r="BG179" s="97">
        <f>IF(O179="zákl. přenesená",K179,0)</f>
        <v>0</v>
      </c>
      <c r="BH179" s="97">
        <f>IF(O179="sníž. přenesená",K179,0)</f>
        <v>0</v>
      </c>
      <c r="BI179" s="97">
        <f>IF(O179="nulová",K179,0)</f>
        <v>0</v>
      </c>
      <c r="BJ179" s="15" t="s">
        <v>89</v>
      </c>
      <c r="BK179" s="97">
        <f>ROUND(P179*H179,2)</f>
        <v>0</v>
      </c>
      <c r="BL179" s="15" t="s">
        <v>173</v>
      </c>
      <c r="BM179" s="168" t="s">
        <v>645</v>
      </c>
    </row>
    <row r="180" spans="2:65" s="1" customFormat="1" ht="24.2" customHeight="1">
      <c r="B180" s="34"/>
      <c r="C180" s="157" t="s">
        <v>198</v>
      </c>
      <c r="D180" s="157" t="s">
        <v>169</v>
      </c>
      <c r="E180" s="158" t="s">
        <v>646</v>
      </c>
      <c r="F180" s="159" t="s">
        <v>647</v>
      </c>
      <c r="G180" s="160" t="s">
        <v>190</v>
      </c>
      <c r="H180" s="161">
        <v>84</v>
      </c>
      <c r="I180" s="162"/>
      <c r="J180" s="162"/>
      <c r="K180" s="163">
        <f>ROUND(P180*H180,2)</f>
        <v>0</v>
      </c>
      <c r="L180" s="164"/>
      <c r="M180" s="34"/>
      <c r="N180" s="165" t="s">
        <v>1</v>
      </c>
      <c r="O180" s="128" t="s">
        <v>45</v>
      </c>
      <c r="P180" s="33">
        <f>I180+J180</f>
        <v>0</v>
      </c>
      <c r="Q180" s="33">
        <f>ROUND(I180*H180,2)</f>
        <v>0</v>
      </c>
      <c r="R180" s="33">
        <f>ROUND(J180*H180,2)</f>
        <v>0</v>
      </c>
      <c r="T180" s="166">
        <f>S180*H180</f>
        <v>0</v>
      </c>
      <c r="U180" s="166">
        <v>0</v>
      </c>
      <c r="V180" s="166">
        <f>U180*H180</f>
        <v>0</v>
      </c>
      <c r="W180" s="166">
        <v>0</v>
      </c>
      <c r="X180" s="167">
        <f>W180*H180</f>
        <v>0</v>
      </c>
      <c r="AR180" s="168" t="s">
        <v>173</v>
      </c>
      <c r="AT180" s="168" t="s">
        <v>169</v>
      </c>
      <c r="AU180" s="168" t="s">
        <v>91</v>
      </c>
      <c r="AY180" s="15" t="s">
        <v>167</v>
      </c>
      <c r="BE180" s="97">
        <f>IF(O180="základní",K180,0)</f>
        <v>0</v>
      </c>
      <c r="BF180" s="97">
        <f>IF(O180="snížená",K180,0)</f>
        <v>0</v>
      </c>
      <c r="BG180" s="97">
        <f>IF(O180="zákl. přenesená",K180,0)</f>
        <v>0</v>
      </c>
      <c r="BH180" s="97">
        <f>IF(O180="sníž. přenesená",K180,0)</f>
        <v>0</v>
      </c>
      <c r="BI180" s="97">
        <f>IF(O180="nulová",K180,0)</f>
        <v>0</v>
      </c>
      <c r="BJ180" s="15" t="s">
        <v>89</v>
      </c>
      <c r="BK180" s="97">
        <f>ROUND(P180*H180,2)</f>
        <v>0</v>
      </c>
      <c r="BL180" s="15" t="s">
        <v>173</v>
      </c>
      <c r="BM180" s="168" t="s">
        <v>648</v>
      </c>
    </row>
    <row r="181" spans="2:65" s="12" customFormat="1" ht="11.25">
      <c r="B181" s="169"/>
      <c r="D181" s="170" t="s">
        <v>196</v>
      </c>
      <c r="E181" s="171" t="s">
        <v>1</v>
      </c>
      <c r="F181" s="172" t="s">
        <v>400</v>
      </c>
      <c r="H181" s="173">
        <v>45</v>
      </c>
      <c r="I181" s="174"/>
      <c r="J181" s="174"/>
      <c r="M181" s="169"/>
      <c r="N181" s="175"/>
      <c r="X181" s="176"/>
      <c r="AT181" s="171" t="s">
        <v>196</v>
      </c>
      <c r="AU181" s="171" t="s">
        <v>91</v>
      </c>
      <c r="AV181" s="12" t="s">
        <v>91</v>
      </c>
      <c r="AW181" s="12" t="s">
        <v>5</v>
      </c>
      <c r="AX181" s="12" t="s">
        <v>82</v>
      </c>
      <c r="AY181" s="171" t="s">
        <v>167</v>
      </c>
    </row>
    <row r="182" spans="2:65" s="12" customFormat="1" ht="11.25">
      <c r="B182" s="169"/>
      <c r="D182" s="170" t="s">
        <v>196</v>
      </c>
      <c r="E182" s="171" t="s">
        <v>1</v>
      </c>
      <c r="F182" s="172" t="s">
        <v>649</v>
      </c>
      <c r="H182" s="173">
        <v>39</v>
      </c>
      <c r="I182" s="174"/>
      <c r="J182" s="174"/>
      <c r="M182" s="169"/>
      <c r="N182" s="175"/>
      <c r="X182" s="176"/>
      <c r="AT182" s="171" t="s">
        <v>196</v>
      </c>
      <c r="AU182" s="171" t="s">
        <v>91</v>
      </c>
      <c r="AV182" s="12" t="s">
        <v>91</v>
      </c>
      <c r="AW182" s="12" t="s">
        <v>5</v>
      </c>
      <c r="AX182" s="12" t="s">
        <v>82</v>
      </c>
      <c r="AY182" s="171" t="s">
        <v>167</v>
      </c>
    </row>
    <row r="183" spans="2:65" s="13" customFormat="1" ht="11.25">
      <c r="B183" s="177"/>
      <c r="D183" s="170" t="s">
        <v>196</v>
      </c>
      <c r="E183" s="178" t="s">
        <v>1</v>
      </c>
      <c r="F183" s="179" t="s">
        <v>204</v>
      </c>
      <c r="H183" s="180">
        <v>84</v>
      </c>
      <c r="I183" s="181"/>
      <c r="J183" s="181"/>
      <c r="M183" s="177"/>
      <c r="N183" s="182"/>
      <c r="X183" s="183"/>
      <c r="AT183" s="178" t="s">
        <v>196</v>
      </c>
      <c r="AU183" s="178" t="s">
        <v>91</v>
      </c>
      <c r="AV183" s="13" t="s">
        <v>173</v>
      </c>
      <c r="AW183" s="13" t="s">
        <v>5</v>
      </c>
      <c r="AX183" s="13" t="s">
        <v>89</v>
      </c>
      <c r="AY183" s="178" t="s">
        <v>167</v>
      </c>
    </row>
    <row r="184" spans="2:65" s="1" customFormat="1" ht="24.2" customHeight="1">
      <c r="B184" s="34"/>
      <c r="C184" s="157" t="s">
        <v>205</v>
      </c>
      <c r="D184" s="157" t="s">
        <v>169</v>
      </c>
      <c r="E184" s="158" t="s">
        <v>650</v>
      </c>
      <c r="F184" s="159" t="s">
        <v>651</v>
      </c>
      <c r="G184" s="160" t="s">
        <v>190</v>
      </c>
      <c r="H184" s="161">
        <v>14.22</v>
      </c>
      <c r="I184" s="162"/>
      <c r="J184" s="162"/>
      <c r="K184" s="163">
        <f>ROUND(P184*H184,2)</f>
        <v>0</v>
      </c>
      <c r="L184" s="164"/>
      <c r="M184" s="34"/>
      <c r="N184" s="165" t="s">
        <v>1</v>
      </c>
      <c r="O184" s="128" t="s">
        <v>45</v>
      </c>
      <c r="P184" s="33">
        <f>I184+J184</f>
        <v>0</v>
      </c>
      <c r="Q184" s="33">
        <f>ROUND(I184*H184,2)</f>
        <v>0</v>
      </c>
      <c r="R184" s="33">
        <f>ROUND(J184*H184,2)</f>
        <v>0</v>
      </c>
      <c r="T184" s="166">
        <f>S184*H184</f>
        <v>0</v>
      </c>
      <c r="U184" s="166">
        <v>0</v>
      </c>
      <c r="V184" s="166">
        <f>U184*H184</f>
        <v>0</v>
      </c>
      <c r="W184" s="166">
        <v>0</v>
      </c>
      <c r="X184" s="167">
        <f>W184*H184</f>
        <v>0</v>
      </c>
      <c r="AR184" s="168" t="s">
        <v>173</v>
      </c>
      <c r="AT184" s="168" t="s">
        <v>169</v>
      </c>
      <c r="AU184" s="168" t="s">
        <v>91</v>
      </c>
      <c r="AY184" s="15" t="s">
        <v>167</v>
      </c>
      <c r="BE184" s="97">
        <f>IF(O184="základní",K184,0)</f>
        <v>0</v>
      </c>
      <c r="BF184" s="97">
        <f>IF(O184="snížená",K184,0)</f>
        <v>0</v>
      </c>
      <c r="BG184" s="97">
        <f>IF(O184="zákl. přenesená",K184,0)</f>
        <v>0</v>
      </c>
      <c r="BH184" s="97">
        <f>IF(O184="sníž. přenesená",K184,0)</f>
        <v>0</v>
      </c>
      <c r="BI184" s="97">
        <f>IF(O184="nulová",K184,0)</f>
        <v>0</v>
      </c>
      <c r="BJ184" s="15" t="s">
        <v>89</v>
      </c>
      <c r="BK184" s="97">
        <f>ROUND(P184*H184,2)</f>
        <v>0</v>
      </c>
      <c r="BL184" s="15" t="s">
        <v>173</v>
      </c>
      <c r="BM184" s="168" t="s">
        <v>652</v>
      </c>
    </row>
    <row r="185" spans="2:65" s="12" customFormat="1" ht="11.25">
      <c r="B185" s="169"/>
      <c r="D185" s="170" t="s">
        <v>196</v>
      </c>
      <c r="E185" s="171" t="s">
        <v>1</v>
      </c>
      <c r="F185" s="172" t="s">
        <v>653</v>
      </c>
      <c r="H185" s="173">
        <v>14.22</v>
      </c>
      <c r="I185" s="174"/>
      <c r="J185" s="174"/>
      <c r="M185" s="169"/>
      <c r="N185" s="175"/>
      <c r="X185" s="176"/>
      <c r="AT185" s="171" t="s">
        <v>196</v>
      </c>
      <c r="AU185" s="171" t="s">
        <v>91</v>
      </c>
      <c r="AV185" s="12" t="s">
        <v>91</v>
      </c>
      <c r="AW185" s="12" t="s">
        <v>5</v>
      </c>
      <c r="AX185" s="12" t="s">
        <v>89</v>
      </c>
      <c r="AY185" s="171" t="s">
        <v>167</v>
      </c>
    </row>
    <row r="186" spans="2:65" s="1" customFormat="1" ht="16.5" customHeight="1">
      <c r="B186" s="34"/>
      <c r="C186" s="190" t="s">
        <v>179</v>
      </c>
      <c r="D186" s="190" t="s">
        <v>654</v>
      </c>
      <c r="E186" s="191" t="s">
        <v>655</v>
      </c>
      <c r="F186" s="192" t="s">
        <v>656</v>
      </c>
      <c r="G186" s="193" t="s">
        <v>339</v>
      </c>
      <c r="H186" s="194">
        <v>25.56</v>
      </c>
      <c r="I186" s="195"/>
      <c r="J186" s="196"/>
      <c r="K186" s="197">
        <f>ROUND(P186*H186,2)</f>
        <v>0</v>
      </c>
      <c r="L186" s="196"/>
      <c r="M186" s="198"/>
      <c r="N186" s="199" t="s">
        <v>1</v>
      </c>
      <c r="O186" s="128" t="s">
        <v>45</v>
      </c>
      <c r="P186" s="33">
        <f>I186+J186</f>
        <v>0</v>
      </c>
      <c r="Q186" s="33">
        <f>ROUND(I186*H186,2)</f>
        <v>0</v>
      </c>
      <c r="R186" s="33">
        <f>ROUND(J186*H186,2)</f>
        <v>0</v>
      </c>
      <c r="T186" s="166">
        <f>S186*H186</f>
        <v>0</v>
      </c>
      <c r="U186" s="166">
        <v>1</v>
      </c>
      <c r="V186" s="166">
        <f>U186*H186</f>
        <v>25.56</v>
      </c>
      <c r="W186" s="166">
        <v>0</v>
      </c>
      <c r="X186" s="167">
        <f>W186*H186</f>
        <v>0</v>
      </c>
      <c r="AR186" s="168" t="s">
        <v>179</v>
      </c>
      <c r="AT186" s="168" t="s">
        <v>654</v>
      </c>
      <c r="AU186" s="168" t="s">
        <v>91</v>
      </c>
      <c r="AY186" s="15" t="s">
        <v>167</v>
      </c>
      <c r="BE186" s="97">
        <f>IF(O186="základní",K186,0)</f>
        <v>0</v>
      </c>
      <c r="BF186" s="97">
        <f>IF(O186="snížená",K186,0)</f>
        <v>0</v>
      </c>
      <c r="BG186" s="97">
        <f>IF(O186="zákl. přenesená",K186,0)</f>
        <v>0</v>
      </c>
      <c r="BH186" s="97">
        <f>IF(O186="sníž. přenesená",K186,0)</f>
        <v>0</v>
      </c>
      <c r="BI186" s="97">
        <f>IF(O186="nulová",K186,0)</f>
        <v>0</v>
      </c>
      <c r="BJ186" s="15" t="s">
        <v>89</v>
      </c>
      <c r="BK186" s="97">
        <f>ROUND(P186*H186,2)</f>
        <v>0</v>
      </c>
      <c r="BL186" s="15" t="s">
        <v>173</v>
      </c>
      <c r="BM186" s="168" t="s">
        <v>657</v>
      </c>
    </row>
    <row r="187" spans="2:65" s="12" customFormat="1" ht="11.25">
      <c r="B187" s="169"/>
      <c r="D187" s="170" t="s">
        <v>196</v>
      </c>
      <c r="F187" s="172" t="s">
        <v>658</v>
      </c>
      <c r="H187" s="173">
        <v>25.56</v>
      </c>
      <c r="I187" s="174"/>
      <c r="J187" s="174"/>
      <c r="M187" s="169"/>
      <c r="N187" s="175"/>
      <c r="X187" s="176"/>
      <c r="AT187" s="171" t="s">
        <v>196</v>
      </c>
      <c r="AU187" s="171" t="s">
        <v>91</v>
      </c>
      <c r="AV187" s="12" t="s">
        <v>91</v>
      </c>
      <c r="AW187" s="12" t="s">
        <v>4</v>
      </c>
      <c r="AX187" s="12" t="s">
        <v>89</v>
      </c>
      <c r="AY187" s="171" t="s">
        <v>167</v>
      </c>
    </row>
    <row r="188" spans="2:65" s="1" customFormat="1" ht="24.2" customHeight="1">
      <c r="B188" s="34"/>
      <c r="C188" s="157" t="s">
        <v>186</v>
      </c>
      <c r="D188" s="157" t="s">
        <v>169</v>
      </c>
      <c r="E188" s="158" t="s">
        <v>659</v>
      </c>
      <c r="F188" s="159" t="s">
        <v>660</v>
      </c>
      <c r="G188" s="160" t="s">
        <v>190</v>
      </c>
      <c r="H188" s="161">
        <v>14.22</v>
      </c>
      <c r="I188" s="162"/>
      <c r="J188" s="162"/>
      <c r="K188" s="163">
        <f>ROUND(P188*H188,2)</f>
        <v>0</v>
      </c>
      <c r="L188" s="164"/>
      <c r="M188" s="34"/>
      <c r="N188" s="165" t="s">
        <v>1</v>
      </c>
      <c r="O188" s="128" t="s">
        <v>45</v>
      </c>
      <c r="P188" s="33">
        <f>I188+J188</f>
        <v>0</v>
      </c>
      <c r="Q188" s="33">
        <f>ROUND(I188*H188,2)</f>
        <v>0</v>
      </c>
      <c r="R188" s="33">
        <f>ROUND(J188*H188,2)</f>
        <v>0</v>
      </c>
      <c r="T188" s="166">
        <f>S188*H188</f>
        <v>0</v>
      </c>
      <c r="U188" s="166">
        <v>0</v>
      </c>
      <c r="V188" s="166">
        <f>U188*H188</f>
        <v>0</v>
      </c>
      <c r="W188" s="166">
        <v>0</v>
      </c>
      <c r="X188" s="167">
        <f>W188*H188</f>
        <v>0</v>
      </c>
      <c r="AR188" s="168" t="s">
        <v>173</v>
      </c>
      <c r="AT188" s="168" t="s">
        <v>169</v>
      </c>
      <c r="AU188" s="168" t="s">
        <v>91</v>
      </c>
      <c r="AY188" s="15" t="s">
        <v>167</v>
      </c>
      <c r="BE188" s="97">
        <f>IF(O188="základní",K188,0)</f>
        <v>0</v>
      </c>
      <c r="BF188" s="97">
        <f>IF(O188="snížená",K188,0)</f>
        <v>0</v>
      </c>
      <c r="BG188" s="97">
        <f>IF(O188="zákl. přenesená",K188,0)</f>
        <v>0</v>
      </c>
      <c r="BH188" s="97">
        <f>IF(O188="sníž. přenesená",K188,0)</f>
        <v>0</v>
      </c>
      <c r="BI188" s="97">
        <f>IF(O188="nulová",K188,0)</f>
        <v>0</v>
      </c>
      <c r="BJ188" s="15" t="s">
        <v>89</v>
      </c>
      <c r="BK188" s="97">
        <f>ROUND(P188*H188,2)</f>
        <v>0</v>
      </c>
      <c r="BL188" s="15" t="s">
        <v>173</v>
      </c>
      <c r="BM188" s="168" t="s">
        <v>661</v>
      </c>
    </row>
    <row r="189" spans="2:65" s="11" customFormat="1" ht="22.9" customHeight="1">
      <c r="B189" s="144"/>
      <c r="D189" s="145" t="s">
        <v>81</v>
      </c>
      <c r="E189" s="155" t="s">
        <v>91</v>
      </c>
      <c r="F189" s="155" t="s">
        <v>662</v>
      </c>
      <c r="I189" s="147"/>
      <c r="J189" s="147"/>
      <c r="K189" s="156">
        <f>BK189</f>
        <v>0</v>
      </c>
      <c r="M189" s="144"/>
      <c r="N189" s="149"/>
      <c r="Q189" s="150">
        <f>SUM(Q190:Q207)</f>
        <v>0</v>
      </c>
      <c r="R189" s="150">
        <f>SUM(R190:R207)</f>
        <v>0</v>
      </c>
      <c r="T189" s="151">
        <f>SUM(T190:T207)</f>
        <v>0</v>
      </c>
      <c r="V189" s="151">
        <f>SUM(V190:V207)</f>
        <v>97.292289739999987</v>
      </c>
      <c r="X189" s="152">
        <f>SUM(X190:X207)</f>
        <v>0</v>
      </c>
      <c r="AR189" s="145" t="s">
        <v>89</v>
      </c>
      <c r="AT189" s="153" t="s">
        <v>81</v>
      </c>
      <c r="AU189" s="153" t="s">
        <v>89</v>
      </c>
      <c r="AY189" s="145" t="s">
        <v>167</v>
      </c>
      <c r="BK189" s="154">
        <f>SUM(BK190:BK207)</f>
        <v>0</v>
      </c>
    </row>
    <row r="190" spans="2:65" s="1" customFormat="1" ht="24.2" customHeight="1">
      <c r="B190" s="34"/>
      <c r="C190" s="157" t="s">
        <v>219</v>
      </c>
      <c r="D190" s="157" t="s">
        <v>169</v>
      </c>
      <c r="E190" s="158" t="s">
        <v>663</v>
      </c>
      <c r="F190" s="159" t="s">
        <v>664</v>
      </c>
      <c r="G190" s="160" t="s">
        <v>190</v>
      </c>
      <c r="H190" s="161">
        <v>10.65</v>
      </c>
      <c r="I190" s="162"/>
      <c r="J190" s="162"/>
      <c r="K190" s="163">
        <f>ROUND(P190*H190,2)</f>
        <v>0</v>
      </c>
      <c r="L190" s="164"/>
      <c r="M190" s="34"/>
      <c r="N190" s="165" t="s">
        <v>1</v>
      </c>
      <c r="O190" s="128" t="s">
        <v>45</v>
      </c>
      <c r="P190" s="33">
        <f>I190+J190</f>
        <v>0</v>
      </c>
      <c r="Q190" s="33">
        <f>ROUND(I190*H190,2)</f>
        <v>0</v>
      </c>
      <c r="R190" s="33">
        <f>ROUND(J190*H190,2)</f>
        <v>0</v>
      </c>
      <c r="T190" s="166">
        <f>S190*H190</f>
        <v>0</v>
      </c>
      <c r="U190" s="166">
        <v>2.16</v>
      </c>
      <c r="V190" s="166">
        <f>U190*H190</f>
        <v>23.004000000000001</v>
      </c>
      <c r="W190" s="166">
        <v>0</v>
      </c>
      <c r="X190" s="167">
        <f>W190*H190</f>
        <v>0</v>
      </c>
      <c r="AR190" s="168" t="s">
        <v>173</v>
      </c>
      <c r="AT190" s="168" t="s">
        <v>169</v>
      </c>
      <c r="AU190" s="168" t="s">
        <v>91</v>
      </c>
      <c r="AY190" s="15" t="s">
        <v>167</v>
      </c>
      <c r="BE190" s="97">
        <f>IF(O190="základní",K190,0)</f>
        <v>0</v>
      </c>
      <c r="BF190" s="97">
        <f>IF(O190="snížená",K190,0)</f>
        <v>0</v>
      </c>
      <c r="BG190" s="97">
        <f>IF(O190="zákl. přenesená",K190,0)</f>
        <v>0</v>
      </c>
      <c r="BH190" s="97">
        <f>IF(O190="sníž. přenesená",K190,0)</f>
        <v>0</v>
      </c>
      <c r="BI190" s="97">
        <f>IF(O190="nulová",K190,0)</f>
        <v>0</v>
      </c>
      <c r="BJ190" s="15" t="s">
        <v>89</v>
      </c>
      <c r="BK190" s="97">
        <f>ROUND(P190*H190,2)</f>
        <v>0</v>
      </c>
      <c r="BL190" s="15" t="s">
        <v>173</v>
      </c>
      <c r="BM190" s="168" t="s">
        <v>665</v>
      </c>
    </row>
    <row r="191" spans="2:65" s="1" customFormat="1" ht="24.2" customHeight="1">
      <c r="B191" s="34"/>
      <c r="C191" s="157" t="s">
        <v>224</v>
      </c>
      <c r="D191" s="157" t="s">
        <v>169</v>
      </c>
      <c r="E191" s="158" t="s">
        <v>666</v>
      </c>
      <c r="F191" s="159" t="s">
        <v>667</v>
      </c>
      <c r="G191" s="160" t="s">
        <v>190</v>
      </c>
      <c r="H191" s="161">
        <v>10.65</v>
      </c>
      <c r="I191" s="162"/>
      <c r="J191" s="162"/>
      <c r="K191" s="163">
        <f>ROUND(P191*H191,2)</f>
        <v>0</v>
      </c>
      <c r="L191" s="164"/>
      <c r="M191" s="34"/>
      <c r="N191" s="165" t="s">
        <v>1</v>
      </c>
      <c r="O191" s="128" t="s">
        <v>45</v>
      </c>
      <c r="P191" s="33">
        <f>I191+J191</f>
        <v>0</v>
      </c>
      <c r="Q191" s="33">
        <f>ROUND(I191*H191,2)</f>
        <v>0</v>
      </c>
      <c r="R191" s="33">
        <f>ROUND(J191*H191,2)</f>
        <v>0</v>
      </c>
      <c r="T191" s="166">
        <f>S191*H191</f>
        <v>0</v>
      </c>
      <c r="U191" s="166">
        <v>2.3010199999999998</v>
      </c>
      <c r="V191" s="166">
        <f>U191*H191</f>
        <v>24.505862999999998</v>
      </c>
      <c r="W191" s="166">
        <v>0</v>
      </c>
      <c r="X191" s="167">
        <f>W191*H191</f>
        <v>0</v>
      </c>
      <c r="AR191" s="168" t="s">
        <v>173</v>
      </c>
      <c r="AT191" s="168" t="s">
        <v>169</v>
      </c>
      <c r="AU191" s="168" t="s">
        <v>91</v>
      </c>
      <c r="AY191" s="15" t="s">
        <v>167</v>
      </c>
      <c r="BE191" s="97">
        <f>IF(O191="základní",K191,0)</f>
        <v>0</v>
      </c>
      <c r="BF191" s="97">
        <f>IF(O191="snížená",K191,0)</f>
        <v>0</v>
      </c>
      <c r="BG191" s="97">
        <f>IF(O191="zákl. přenesená",K191,0)</f>
        <v>0</v>
      </c>
      <c r="BH191" s="97">
        <f>IF(O191="sníž. přenesená",K191,0)</f>
        <v>0</v>
      </c>
      <c r="BI191" s="97">
        <f>IF(O191="nulová",K191,0)</f>
        <v>0</v>
      </c>
      <c r="BJ191" s="15" t="s">
        <v>89</v>
      </c>
      <c r="BK191" s="97">
        <f>ROUND(P191*H191,2)</f>
        <v>0</v>
      </c>
      <c r="BL191" s="15" t="s">
        <v>173</v>
      </c>
      <c r="BM191" s="168" t="s">
        <v>668</v>
      </c>
    </row>
    <row r="192" spans="2:65" s="12" customFormat="1" ht="11.25">
      <c r="B192" s="169"/>
      <c r="D192" s="170" t="s">
        <v>196</v>
      </c>
      <c r="E192" s="171" t="s">
        <v>1</v>
      </c>
      <c r="F192" s="172" t="s">
        <v>669</v>
      </c>
      <c r="H192" s="173">
        <v>9.75</v>
      </c>
      <c r="I192" s="174"/>
      <c r="J192" s="174"/>
      <c r="M192" s="169"/>
      <c r="N192" s="175"/>
      <c r="X192" s="176"/>
      <c r="AT192" s="171" t="s">
        <v>196</v>
      </c>
      <c r="AU192" s="171" t="s">
        <v>91</v>
      </c>
      <c r="AV192" s="12" t="s">
        <v>91</v>
      </c>
      <c r="AW192" s="12" t="s">
        <v>5</v>
      </c>
      <c r="AX192" s="12" t="s">
        <v>82</v>
      </c>
      <c r="AY192" s="171" t="s">
        <v>167</v>
      </c>
    </row>
    <row r="193" spans="2:65" s="12" customFormat="1" ht="11.25">
      <c r="B193" s="169"/>
      <c r="D193" s="170" t="s">
        <v>196</v>
      </c>
      <c r="E193" s="171" t="s">
        <v>1</v>
      </c>
      <c r="F193" s="172" t="s">
        <v>670</v>
      </c>
      <c r="H193" s="173">
        <v>0.9</v>
      </c>
      <c r="I193" s="174"/>
      <c r="J193" s="174"/>
      <c r="M193" s="169"/>
      <c r="N193" s="175"/>
      <c r="X193" s="176"/>
      <c r="AT193" s="171" t="s">
        <v>196</v>
      </c>
      <c r="AU193" s="171" t="s">
        <v>91</v>
      </c>
      <c r="AV193" s="12" t="s">
        <v>91</v>
      </c>
      <c r="AW193" s="12" t="s">
        <v>5</v>
      </c>
      <c r="AX193" s="12" t="s">
        <v>82</v>
      </c>
      <c r="AY193" s="171" t="s">
        <v>167</v>
      </c>
    </row>
    <row r="194" spans="2:65" s="13" customFormat="1" ht="11.25">
      <c r="B194" s="177"/>
      <c r="D194" s="170" t="s">
        <v>196</v>
      </c>
      <c r="E194" s="178" t="s">
        <v>1</v>
      </c>
      <c r="F194" s="179" t="s">
        <v>204</v>
      </c>
      <c r="H194" s="180">
        <v>10.65</v>
      </c>
      <c r="I194" s="181"/>
      <c r="J194" s="181"/>
      <c r="M194" s="177"/>
      <c r="N194" s="182"/>
      <c r="X194" s="183"/>
      <c r="AT194" s="178" t="s">
        <v>196</v>
      </c>
      <c r="AU194" s="178" t="s">
        <v>91</v>
      </c>
      <c r="AV194" s="13" t="s">
        <v>173</v>
      </c>
      <c r="AW194" s="13" t="s">
        <v>5</v>
      </c>
      <c r="AX194" s="13" t="s">
        <v>89</v>
      </c>
      <c r="AY194" s="178" t="s">
        <v>167</v>
      </c>
    </row>
    <row r="195" spans="2:65" s="1" customFormat="1" ht="16.5" customHeight="1">
      <c r="B195" s="34"/>
      <c r="C195" s="157" t="s">
        <v>9</v>
      </c>
      <c r="D195" s="157" t="s">
        <v>169</v>
      </c>
      <c r="E195" s="158" t="s">
        <v>671</v>
      </c>
      <c r="F195" s="159" t="s">
        <v>672</v>
      </c>
      <c r="G195" s="160" t="s">
        <v>172</v>
      </c>
      <c r="H195" s="161">
        <v>3.75</v>
      </c>
      <c r="I195" s="162"/>
      <c r="J195" s="162"/>
      <c r="K195" s="163">
        <f>ROUND(P195*H195,2)</f>
        <v>0</v>
      </c>
      <c r="L195" s="164"/>
      <c r="M195" s="34"/>
      <c r="N195" s="165" t="s">
        <v>1</v>
      </c>
      <c r="O195" s="128" t="s">
        <v>45</v>
      </c>
      <c r="P195" s="33">
        <f>I195+J195</f>
        <v>0</v>
      </c>
      <c r="Q195" s="33">
        <f>ROUND(I195*H195,2)</f>
        <v>0</v>
      </c>
      <c r="R195" s="33">
        <f>ROUND(J195*H195,2)</f>
        <v>0</v>
      </c>
      <c r="T195" s="166">
        <f>S195*H195</f>
        <v>0</v>
      </c>
      <c r="U195" s="166">
        <v>2.47E-3</v>
      </c>
      <c r="V195" s="166">
        <f>U195*H195</f>
        <v>9.2624999999999999E-3</v>
      </c>
      <c r="W195" s="166">
        <v>0</v>
      </c>
      <c r="X195" s="167">
        <f>W195*H195</f>
        <v>0</v>
      </c>
      <c r="AR195" s="168" t="s">
        <v>173</v>
      </c>
      <c r="AT195" s="168" t="s">
        <v>169</v>
      </c>
      <c r="AU195" s="168" t="s">
        <v>91</v>
      </c>
      <c r="AY195" s="15" t="s">
        <v>167</v>
      </c>
      <c r="BE195" s="97">
        <f>IF(O195="základní",K195,0)</f>
        <v>0</v>
      </c>
      <c r="BF195" s="97">
        <f>IF(O195="snížená",K195,0)</f>
        <v>0</v>
      </c>
      <c r="BG195" s="97">
        <f>IF(O195="zákl. přenesená",K195,0)</f>
        <v>0</v>
      </c>
      <c r="BH195" s="97">
        <f>IF(O195="sníž. přenesená",K195,0)</f>
        <v>0</v>
      </c>
      <c r="BI195" s="97">
        <f>IF(O195="nulová",K195,0)</f>
        <v>0</v>
      </c>
      <c r="BJ195" s="15" t="s">
        <v>89</v>
      </c>
      <c r="BK195" s="97">
        <f>ROUND(P195*H195,2)</f>
        <v>0</v>
      </c>
      <c r="BL195" s="15" t="s">
        <v>173</v>
      </c>
      <c r="BM195" s="168" t="s">
        <v>673</v>
      </c>
    </row>
    <row r="196" spans="2:65" s="12" customFormat="1" ht="11.25">
      <c r="B196" s="169"/>
      <c r="D196" s="170" t="s">
        <v>196</v>
      </c>
      <c r="E196" s="171" t="s">
        <v>1</v>
      </c>
      <c r="F196" s="172" t="s">
        <v>674</v>
      </c>
      <c r="H196" s="173">
        <v>3.75</v>
      </c>
      <c r="I196" s="174"/>
      <c r="J196" s="174"/>
      <c r="M196" s="169"/>
      <c r="N196" s="175"/>
      <c r="X196" s="176"/>
      <c r="AT196" s="171" t="s">
        <v>196</v>
      </c>
      <c r="AU196" s="171" t="s">
        <v>91</v>
      </c>
      <c r="AV196" s="12" t="s">
        <v>91</v>
      </c>
      <c r="AW196" s="12" t="s">
        <v>5</v>
      </c>
      <c r="AX196" s="12" t="s">
        <v>89</v>
      </c>
      <c r="AY196" s="171" t="s">
        <v>167</v>
      </c>
    </row>
    <row r="197" spans="2:65" s="1" customFormat="1" ht="16.5" customHeight="1">
      <c r="B197" s="34"/>
      <c r="C197" s="157" t="s">
        <v>235</v>
      </c>
      <c r="D197" s="157" t="s">
        <v>169</v>
      </c>
      <c r="E197" s="158" t="s">
        <v>675</v>
      </c>
      <c r="F197" s="159" t="s">
        <v>676</v>
      </c>
      <c r="G197" s="160" t="s">
        <v>172</v>
      </c>
      <c r="H197" s="161">
        <v>3.75</v>
      </c>
      <c r="I197" s="162"/>
      <c r="J197" s="162"/>
      <c r="K197" s="163">
        <f>ROUND(P197*H197,2)</f>
        <v>0</v>
      </c>
      <c r="L197" s="164"/>
      <c r="M197" s="34"/>
      <c r="N197" s="165" t="s">
        <v>1</v>
      </c>
      <c r="O197" s="128" t="s">
        <v>45</v>
      </c>
      <c r="P197" s="33">
        <f>I197+J197</f>
        <v>0</v>
      </c>
      <c r="Q197" s="33">
        <f>ROUND(I197*H197,2)</f>
        <v>0</v>
      </c>
      <c r="R197" s="33">
        <f>ROUND(J197*H197,2)</f>
        <v>0</v>
      </c>
      <c r="T197" s="166">
        <f>S197*H197</f>
        <v>0</v>
      </c>
      <c r="U197" s="166">
        <v>0</v>
      </c>
      <c r="V197" s="166">
        <f>U197*H197</f>
        <v>0</v>
      </c>
      <c r="W197" s="166">
        <v>0</v>
      </c>
      <c r="X197" s="167">
        <f>W197*H197</f>
        <v>0</v>
      </c>
      <c r="AR197" s="168" t="s">
        <v>173</v>
      </c>
      <c r="AT197" s="168" t="s">
        <v>169</v>
      </c>
      <c r="AU197" s="168" t="s">
        <v>91</v>
      </c>
      <c r="AY197" s="15" t="s">
        <v>167</v>
      </c>
      <c r="BE197" s="97">
        <f>IF(O197="základní",K197,0)</f>
        <v>0</v>
      </c>
      <c r="BF197" s="97">
        <f>IF(O197="snížená",K197,0)</f>
        <v>0</v>
      </c>
      <c r="BG197" s="97">
        <f>IF(O197="zákl. přenesená",K197,0)</f>
        <v>0</v>
      </c>
      <c r="BH197" s="97">
        <f>IF(O197="sníž. přenesená",K197,0)</f>
        <v>0</v>
      </c>
      <c r="BI197" s="97">
        <f>IF(O197="nulová",K197,0)</f>
        <v>0</v>
      </c>
      <c r="BJ197" s="15" t="s">
        <v>89</v>
      </c>
      <c r="BK197" s="97">
        <f>ROUND(P197*H197,2)</f>
        <v>0</v>
      </c>
      <c r="BL197" s="15" t="s">
        <v>173</v>
      </c>
      <c r="BM197" s="168" t="s">
        <v>677</v>
      </c>
    </row>
    <row r="198" spans="2:65" s="1" customFormat="1" ht="21.75" customHeight="1">
      <c r="B198" s="34"/>
      <c r="C198" s="157" t="s">
        <v>241</v>
      </c>
      <c r="D198" s="157" t="s">
        <v>169</v>
      </c>
      <c r="E198" s="158" t="s">
        <v>678</v>
      </c>
      <c r="F198" s="159" t="s">
        <v>679</v>
      </c>
      <c r="G198" s="160" t="s">
        <v>339</v>
      </c>
      <c r="H198" s="161">
        <v>0.61299999999999999</v>
      </c>
      <c r="I198" s="162"/>
      <c r="J198" s="162"/>
      <c r="K198" s="163">
        <f>ROUND(P198*H198,2)</f>
        <v>0</v>
      </c>
      <c r="L198" s="164"/>
      <c r="M198" s="34"/>
      <c r="N198" s="165" t="s">
        <v>1</v>
      </c>
      <c r="O198" s="128" t="s">
        <v>45</v>
      </c>
      <c r="P198" s="33">
        <f>I198+J198</f>
        <v>0</v>
      </c>
      <c r="Q198" s="33">
        <f>ROUND(I198*H198,2)</f>
        <v>0</v>
      </c>
      <c r="R198" s="33">
        <f>ROUND(J198*H198,2)</f>
        <v>0</v>
      </c>
      <c r="T198" s="166">
        <f>S198*H198</f>
        <v>0</v>
      </c>
      <c r="U198" s="166">
        <v>1.0606199999999999</v>
      </c>
      <c r="V198" s="166">
        <f>U198*H198</f>
        <v>0.65016005999999993</v>
      </c>
      <c r="W198" s="166">
        <v>0</v>
      </c>
      <c r="X198" s="167">
        <f>W198*H198</f>
        <v>0</v>
      </c>
      <c r="AR198" s="168" t="s">
        <v>173</v>
      </c>
      <c r="AT198" s="168" t="s">
        <v>169</v>
      </c>
      <c r="AU198" s="168" t="s">
        <v>91</v>
      </c>
      <c r="AY198" s="15" t="s">
        <v>167</v>
      </c>
      <c r="BE198" s="97">
        <f>IF(O198="základní",K198,0)</f>
        <v>0</v>
      </c>
      <c r="BF198" s="97">
        <f>IF(O198="snížená",K198,0)</f>
        <v>0</v>
      </c>
      <c r="BG198" s="97">
        <f>IF(O198="zákl. přenesená",K198,0)</f>
        <v>0</v>
      </c>
      <c r="BH198" s="97">
        <f>IF(O198="sníž. přenesená",K198,0)</f>
        <v>0</v>
      </c>
      <c r="BI198" s="97">
        <f>IF(O198="nulová",K198,0)</f>
        <v>0</v>
      </c>
      <c r="BJ198" s="15" t="s">
        <v>89</v>
      </c>
      <c r="BK198" s="97">
        <f>ROUND(P198*H198,2)</f>
        <v>0</v>
      </c>
      <c r="BL198" s="15" t="s">
        <v>173</v>
      </c>
      <c r="BM198" s="168" t="s">
        <v>680</v>
      </c>
    </row>
    <row r="199" spans="2:65" s="12" customFormat="1" ht="11.25">
      <c r="B199" s="169"/>
      <c r="D199" s="170" t="s">
        <v>196</v>
      </c>
      <c r="E199" s="171" t="s">
        <v>1</v>
      </c>
      <c r="F199" s="172" t="s">
        <v>681</v>
      </c>
      <c r="H199" s="173">
        <v>0.61299999999999999</v>
      </c>
      <c r="I199" s="174"/>
      <c r="J199" s="174"/>
      <c r="M199" s="169"/>
      <c r="N199" s="175"/>
      <c r="X199" s="176"/>
      <c r="AT199" s="171" t="s">
        <v>196</v>
      </c>
      <c r="AU199" s="171" t="s">
        <v>91</v>
      </c>
      <c r="AV199" s="12" t="s">
        <v>91</v>
      </c>
      <c r="AW199" s="12" t="s">
        <v>5</v>
      </c>
      <c r="AX199" s="12" t="s">
        <v>89</v>
      </c>
      <c r="AY199" s="171" t="s">
        <v>167</v>
      </c>
    </row>
    <row r="200" spans="2:65" s="1" customFormat="1" ht="16.5" customHeight="1">
      <c r="B200" s="34"/>
      <c r="C200" s="157" t="s">
        <v>246</v>
      </c>
      <c r="D200" s="157" t="s">
        <v>169</v>
      </c>
      <c r="E200" s="158" t="s">
        <v>682</v>
      </c>
      <c r="F200" s="159" t="s">
        <v>683</v>
      </c>
      <c r="G200" s="160" t="s">
        <v>190</v>
      </c>
      <c r="H200" s="161">
        <v>6.7590000000000003</v>
      </c>
      <c r="I200" s="162"/>
      <c r="J200" s="162"/>
      <c r="K200" s="163">
        <f>ROUND(P200*H200,2)</f>
        <v>0</v>
      </c>
      <c r="L200" s="164"/>
      <c r="M200" s="34"/>
      <c r="N200" s="165" t="s">
        <v>1</v>
      </c>
      <c r="O200" s="128" t="s">
        <v>45</v>
      </c>
      <c r="P200" s="33">
        <f>I200+J200</f>
        <v>0</v>
      </c>
      <c r="Q200" s="33">
        <f>ROUND(I200*H200,2)</f>
        <v>0</v>
      </c>
      <c r="R200" s="33">
        <f>ROUND(J200*H200,2)</f>
        <v>0</v>
      </c>
      <c r="T200" s="166">
        <f>S200*H200</f>
        <v>0</v>
      </c>
      <c r="U200" s="166">
        <v>2.3010199999999998</v>
      </c>
      <c r="V200" s="166">
        <f>U200*H200</f>
        <v>15.55259418</v>
      </c>
      <c r="W200" s="166">
        <v>0</v>
      </c>
      <c r="X200" s="167">
        <f>W200*H200</f>
        <v>0</v>
      </c>
      <c r="AR200" s="168" t="s">
        <v>173</v>
      </c>
      <c r="AT200" s="168" t="s">
        <v>169</v>
      </c>
      <c r="AU200" s="168" t="s">
        <v>91</v>
      </c>
      <c r="AY200" s="15" t="s">
        <v>167</v>
      </c>
      <c r="BE200" s="97">
        <f>IF(O200="základní",K200,0)</f>
        <v>0</v>
      </c>
      <c r="BF200" s="97">
        <f>IF(O200="snížená",K200,0)</f>
        <v>0</v>
      </c>
      <c r="BG200" s="97">
        <f>IF(O200="zákl. přenesená",K200,0)</f>
        <v>0</v>
      </c>
      <c r="BH200" s="97">
        <f>IF(O200="sníž. přenesená",K200,0)</f>
        <v>0</v>
      </c>
      <c r="BI200" s="97">
        <f>IF(O200="nulová",K200,0)</f>
        <v>0</v>
      </c>
      <c r="BJ200" s="15" t="s">
        <v>89</v>
      </c>
      <c r="BK200" s="97">
        <f>ROUND(P200*H200,2)</f>
        <v>0</v>
      </c>
      <c r="BL200" s="15" t="s">
        <v>173</v>
      </c>
      <c r="BM200" s="168" t="s">
        <v>684</v>
      </c>
    </row>
    <row r="201" spans="2:65" s="12" customFormat="1" ht="11.25">
      <c r="B201" s="169"/>
      <c r="D201" s="170" t="s">
        <v>196</v>
      </c>
      <c r="E201" s="171" t="s">
        <v>1</v>
      </c>
      <c r="F201" s="172" t="s">
        <v>685</v>
      </c>
      <c r="H201" s="173">
        <v>6.7590000000000003</v>
      </c>
      <c r="I201" s="174"/>
      <c r="J201" s="174"/>
      <c r="M201" s="169"/>
      <c r="N201" s="175"/>
      <c r="X201" s="176"/>
      <c r="AT201" s="171" t="s">
        <v>196</v>
      </c>
      <c r="AU201" s="171" t="s">
        <v>91</v>
      </c>
      <c r="AV201" s="12" t="s">
        <v>91</v>
      </c>
      <c r="AW201" s="12" t="s">
        <v>5</v>
      </c>
      <c r="AX201" s="12" t="s">
        <v>89</v>
      </c>
      <c r="AY201" s="171" t="s">
        <v>167</v>
      </c>
    </row>
    <row r="202" spans="2:65" s="1" customFormat="1" ht="16.5" customHeight="1">
      <c r="B202" s="34"/>
      <c r="C202" s="157" t="s">
        <v>227</v>
      </c>
      <c r="D202" s="157" t="s">
        <v>169</v>
      </c>
      <c r="E202" s="158" t="s">
        <v>686</v>
      </c>
      <c r="F202" s="159" t="s">
        <v>687</v>
      </c>
      <c r="G202" s="160" t="s">
        <v>172</v>
      </c>
      <c r="H202" s="161">
        <v>10</v>
      </c>
      <c r="I202" s="162"/>
      <c r="J202" s="162"/>
      <c r="K202" s="163">
        <f>ROUND(P202*H202,2)</f>
        <v>0</v>
      </c>
      <c r="L202" s="164"/>
      <c r="M202" s="34"/>
      <c r="N202" s="165" t="s">
        <v>1</v>
      </c>
      <c r="O202" s="128" t="s">
        <v>45</v>
      </c>
      <c r="P202" s="33">
        <f>I202+J202</f>
        <v>0</v>
      </c>
      <c r="Q202" s="33">
        <f>ROUND(I202*H202,2)</f>
        <v>0</v>
      </c>
      <c r="R202" s="33">
        <f>ROUND(J202*H202,2)</f>
        <v>0</v>
      </c>
      <c r="T202" s="166">
        <f>S202*H202</f>
        <v>0</v>
      </c>
      <c r="U202" s="166">
        <v>2.6900000000000001E-3</v>
      </c>
      <c r="V202" s="166">
        <f>U202*H202</f>
        <v>2.69E-2</v>
      </c>
      <c r="W202" s="166">
        <v>0</v>
      </c>
      <c r="X202" s="167">
        <f>W202*H202</f>
        <v>0</v>
      </c>
      <c r="AR202" s="168" t="s">
        <v>173</v>
      </c>
      <c r="AT202" s="168" t="s">
        <v>169</v>
      </c>
      <c r="AU202" s="168" t="s">
        <v>91</v>
      </c>
      <c r="AY202" s="15" t="s">
        <v>167</v>
      </c>
      <c r="BE202" s="97">
        <f>IF(O202="základní",K202,0)</f>
        <v>0</v>
      </c>
      <c r="BF202" s="97">
        <f>IF(O202="snížená",K202,0)</f>
        <v>0</v>
      </c>
      <c r="BG202" s="97">
        <f>IF(O202="zákl. přenesená",K202,0)</f>
        <v>0</v>
      </c>
      <c r="BH202" s="97">
        <f>IF(O202="sníž. přenesená",K202,0)</f>
        <v>0</v>
      </c>
      <c r="BI202" s="97">
        <f>IF(O202="nulová",K202,0)</f>
        <v>0</v>
      </c>
      <c r="BJ202" s="15" t="s">
        <v>89</v>
      </c>
      <c r="BK202" s="97">
        <f>ROUND(P202*H202,2)</f>
        <v>0</v>
      </c>
      <c r="BL202" s="15" t="s">
        <v>173</v>
      </c>
      <c r="BM202" s="168" t="s">
        <v>688</v>
      </c>
    </row>
    <row r="203" spans="2:65" s="12" customFormat="1" ht="11.25">
      <c r="B203" s="169"/>
      <c r="D203" s="170" t="s">
        <v>196</v>
      </c>
      <c r="E203" s="171" t="s">
        <v>1</v>
      </c>
      <c r="F203" s="172" t="s">
        <v>219</v>
      </c>
      <c r="H203" s="173">
        <v>10</v>
      </c>
      <c r="I203" s="174"/>
      <c r="J203" s="174"/>
      <c r="M203" s="169"/>
      <c r="N203" s="175"/>
      <c r="X203" s="176"/>
      <c r="AT203" s="171" t="s">
        <v>196</v>
      </c>
      <c r="AU203" s="171" t="s">
        <v>91</v>
      </c>
      <c r="AV203" s="12" t="s">
        <v>91</v>
      </c>
      <c r="AW203" s="12" t="s">
        <v>5</v>
      </c>
      <c r="AX203" s="12" t="s">
        <v>89</v>
      </c>
      <c r="AY203" s="171" t="s">
        <v>167</v>
      </c>
    </row>
    <row r="204" spans="2:65" s="1" customFormat="1" ht="16.5" customHeight="1">
      <c r="B204" s="34"/>
      <c r="C204" s="157" t="s">
        <v>255</v>
      </c>
      <c r="D204" s="157" t="s">
        <v>169</v>
      </c>
      <c r="E204" s="158" t="s">
        <v>689</v>
      </c>
      <c r="F204" s="159" t="s">
        <v>690</v>
      </c>
      <c r="G204" s="160" t="s">
        <v>172</v>
      </c>
      <c r="H204" s="161">
        <v>10</v>
      </c>
      <c r="I204" s="162"/>
      <c r="J204" s="162"/>
      <c r="K204" s="163">
        <f>ROUND(P204*H204,2)</f>
        <v>0</v>
      </c>
      <c r="L204" s="164"/>
      <c r="M204" s="34"/>
      <c r="N204" s="165" t="s">
        <v>1</v>
      </c>
      <c r="O204" s="128" t="s">
        <v>45</v>
      </c>
      <c r="P204" s="33">
        <f>I204+J204</f>
        <v>0</v>
      </c>
      <c r="Q204" s="33">
        <f>ROUND(I204*H204,2)</f>
        <v>0</v>
      </c>
      <c r="R204" s="33">
        <f>ROUND(J204*H204,2)</f>
        <v>0</v>
      </c>
      <c r="T204" s="166">
        <f>S204*H204</f>
        <v>0</v>
      </c>
      <c r="U204" s="166">
        <v>0</v>
      </c>
      <c r="V204" s="166">
        <f>U204*H204</f>
        <v>0</v>
      </c>
      <c r="W204" s="166">
        <v>0</v>
      </c>
      <c r="X204" s="167">
        <f>W204*H204</f>
        <v>0</v>
      </c>
      <c r="AR204" s="168" t="s">
        <v>173</v>
      </c>
      <c r="AT204" s="168" t="s">
        <v>169</v>
      </c>
      <c r="AU204" s="168" t="s">
        <v>91</v>
      </c>
      <c r="AY204" s="15" t="s">
        <v>167</v>
      </c>
      <c r="BE204" s="97">
        <f>IF(O204="základní",K204,0)</f>
        <v>0</v>
      </c>
      <c r="BF204" s="97">
        <f>IF(O204="snížená",K204,0)</f>
        <v>0</v>
      </c>
      <c r="BG204" s="97">
        <f>IF(O204="zákl. přenesená",K204,0)</f>
        <v>0</v>
      </c>
      <c r="BH204" s="97">
        <f>IF(O204="sníž. přenesená",K204,0)</f>
        <v>0</v>
      </c>
      <c r="BI204" s="97">
        <f>IF(O204="nulová",K204,0)</f>
        <v>0</v>
      </c>
      <c r="BJ204" s="15" t="s">
        <v>89</v>
      </c>
      <c r="BK204" s="97">
        <f>ROUND(P204*H204,2)</f>
        <v>0</v>
      </c>
      <c r="BL204" s="15" t="s">
        <v>173</v>
      </c>
      <c r="BM204" s="168" t="s">
        <v>691</v>
      </c>
    </row>
    <row r="205" spans="2:65" s="12" customFormat="1" ht="11.25">
      <c r="B205" s="169"/>
      <c r="D205" s="170" t="s">
        <v>196</v>
      </c>
      <c r="E205" s="171" t="s">
        <v>1</v>
      </c>
      <c r="F205" s="172" t="s">
        <v>219</v>
      </c>
      <c r="H205" s="173">
        <v>10</v>
      </c>
      <c r="I205" s="174"/>
      <c r="J205" s="174"/>
      <c r="M205" s="169"/>
      <c r="N205" s="175"/>
      <c r="X205" s="176"/>
      <c r="AT205" s="171" t="s">
        <v>196</v>
      </c>
      <c r="AU205" s="171" t="s">
        <v>91</v>
      </c>
      <c r="AV205" s="12" t="s">
        <v>91</v>
      </c>
      <c r="AW205" s="12" t="s">
        <v>5</v>
      </c>
      <c r="AX205" s="12" t="s">
        <v>89</v>
      </c>
      <c r="AY205" s="171" t="s">
        <v>167</v>
      </c>
    </row>
    <row r="206" spans="2:65" s="1" customFormat="1" ht="33" customHeight="1">
      <c r="B206" s="34"/>
      <c r="C206" s="157" t="s">
        <v>259</v>
      </c>
      <c r="D206" s="157" t="s">
        <v>169</v>
      </c>
      <c r="E206" s="158" t="s">
        <v>692</v>
      </c>
      <c r="F206" s="159" t="s">
        <v>693</v>
      </c>
      <c r="G206" s="160" t="s">
        <v>190</v>
      </c>
      <c r="H206" s="161">
        <v>14.3</v>
      </c>
      <c r="I206" s="162"/>
      <c r="J206" s="162"/>
      <c r="K206" s="163">
        <f>ROUND(P206*H206,2)</f>
        <v>0</v>
      </c>
      <c r="L206" s="164"/>
      <c r="M206" s="34"/>
      <c r="N206" s="165" t="s">
        <v>1</v>
      </c>
      <c r="O206" s="128" t="s">
        <v>45</v>
      </c>
      <c r="P206" s="33">
        <f>I206+J206</f>
        <v>0</v>
      </c>
      <c r="Q206" s="33">
        <f>ROUND(I206*H206,2)</f>
        <v>0</v>
      </c>
      <c r="R206" s="33">
        <f>ROUND(J206*H206,2)</f>
        <v>0</v>
      </c>
      <c r="T206" s="166">
        <f>S206*H206</f>
        <v>0</v>
      </c>
      <c r="U206" s="166">
        <v>2.3456999999999999</v>
      </c>
      <c r="V206" s="166">
        <f>U206*H206</f>
        <v>33.543509999999998</v>
      </c>
      <c r="W206" s="166">
        <v>0</v>
      </c>
      <c r="X206" s="167">
        <f>W206*H206</f>
        <v>0</v>
      </c>
      <c r="AR206" s="168" t="s">
        <v>173</v>
      </c>
      <c r="AT206" s="168" t="s">
        <v>169</v>
      </c>
      <c r="AU206" s="168" t="s">
        <v>91</v>
      </c>
      <c r="AY206" s="15" t="s">
        <v>167</v>
      </c>
      <c r="BE206" s="97">
        <f>IF(O206="základní",K206,0)</f>
        <v>0</v>
      </c>
      <c r="BF206" s="97">
        <f>IF(O206="snížená",K206,0)</f>
        <v>0</v>
      </c>
      <c r="BG206" s="97">
        <f>IF(O206="zákl. přenesená",K206,0)</f>
        <v>0</v>
      </c>
      <c r="BH206" s="97">
        <f>IF(O206="sníž. přenesená",K206,0)</f>
        <v>0</v>
      </c>
      <c r="BI206" s="97">
        <f>IF(O206="nulová",K206,0)</f>
        <v>0</v>
      </c>
      <c r="BJ206" s="15" t="s">
        <v>89</v>
      </c>
      <c r="BK206" s="97">
        <f>ROUND(P206*H206,2)</f>
        <v>0</v>
      </c>
      <c r="BL206" s="15" t="s">
        <v>173</v>
      </c>
      <c r="BM206" s="168" t="s">
        <v>694</v>
      </c>
    </row>
    <row r="207" spans="2:65" s="12" customFormat="1" ht="11.25">
      <c r="B207" s="169"/>
      <c r="D207" s="170" t="s">
        <v>196</v>
      </c>
      <c r="E207" s="171" t="s">
        <v>1</v>
      </c>
      <c r="F207" s="172" t="s">
        <v>695</v>
      </c>
      <c r="H207" s="173">
        <v>14.3</v>
      </c>
      <c r="I207" s="174"/>
      <c r="J207" s="174"/>
      <c r="M207" s="169"/>
      <c r="N207" s="175"/>
      <c r="X207" s="176"/>
      <c r="AT207" s="171" t="s">
        <v>196</v>
      </c>
      <c r="AU207" s="171" t="s">
        <v>91</v>
      </c>
      <c r="AV207" s="12" t="s">
        <v>91</v>
      </c>
      <c r="AW207" s="12" t="s">
        <v>5</v>
      </c>
      <c r="AX207" s="12" t="s">
        <v>89</v>
      </c>
      <c r="AY207" s="171" t="s">
        <v>167</v>
      </c>
    </row>
    <row r="208" spans="2:65" s="11" customFormat="1" ht="22.9" customHeight="1">
      <c r="B208" s="144"/>
      <c r="D208" s="145" t="s">
        <v>81</v>
      </c>
      <c r="E208" s="155" t="s">
        <v>181</v>
      </c>
      <c r="F208" s="155" t="s">
        <v>696</v>
      </c>
      <c r="I208" s="147"/>
      <c r="J208" s="147"/>
      <c r="K208" s="156">
        <f>BK208</f>
        <v>0</v>
      </c>
      <c r="M208" s="144"/>
      <c r="N208" s="149"/>
      <c r="Q208" s="150">
        <f>SUM(Q209:Q219)</f>
        <v>0</v>
      </c>
      <c r="R208" s="150">
        <f>SUM(R209:R219)</f>
        <v>0</v>
      </c>
      <c r="T208" s="151">
        <f>SUM(T209:T219)</f>
        <v>0</v>
      </c>
      <c r="V208" s="151">
        <f>SUM(V209:V219)</f>
        <v>75.469997239999998</v>
      </c>
      <c r="X208" s="152">
        <f>SUM(X209:X219)</f>
        <v>0</v>
      </c>
      <c r="AR208" s="145" t="s">
        <v>89</v>
      </c>
      <c r="AT208" s="153" t="s">
        <v>81</v>
      </c>
      <c r="AU208" s="153" t="s">
        <v>89</v>
      </c>
      <c r="AY208" s="145" t="s">
        <v>167</v>
      </c>
      <c r="BK208" s="154">
        <f>SUM(BK209:BK219)</f>
        <v>0</v>
      </c>
    </row>
    <row r="209" spans="2:65" s="1" customFormat="1" ht="37.9" customHeight="1">
      <c r="B209" s="34"/>
      <c r="C209" s="157" t="s">
        <v>263</v>
      </c>
      <c r="D209" s="157" t="s">
        <v>169</v>
      </c>
      <c r="E209" s="158" t="s">
        <v>697</v>
      </c>
      <c r="F209" s="159" t="s">
        <v>698</v>
      </c>
      <c r="G209" s="160" t="s">
        <v>172</v>
      </c>
      <c r="H209" s="161">
        <v>93.8</v>
      </c>
      <c r="I209" s="162"/>
      <c r="J209" s="162"/>
      <c r="K209" s="163">
        <f>ROUND(P209*H209,2)</f>
        <v>0</v>
      </c>
      <c r="L209" s="164"/>
      <c r="M209" s="34"/>
      <c r="N209" s="165" t="s">
        <v>1</v>
      </c>
      <c r="O209" s="128" t="s">
        <v>45</v>
      </c>
      <c r="P209" s="33">
        <f>I209+J209</f>
        <v>0</v>
      </c>
      <c r="Q209" s="33">
        <f>ROUND(I209*H209,2)</f>
        <v>0</v>
      </c>
      <c r="R209" s="33">
        <f>ROUND(J209*H209,2)</f>
        <v>0</v>
      </c>
      <c r="T209" s="166">
        <f>S209*H209</f>
        <v>0</v>
      </c>
      <c r="U209" s="166">
        <v>0.73404000000000003</v>
      </c>
      <c r="V209" s="166">
        <f>U209*H209</f>
        <v>68.852952000000002</v>
      </c>
      <c r="W209" s="166">
        <v>0</v>
      </c>
      <c r="X209" s="167">
        <f>W209*H209</f>
        <v>0</v>
      </c>
      <c r="AR209" s="168" t="s">
        <v>173</v>
      </c>
      <c r="AT209" s="168" t="s">
        <v>169</v>
      </c>
      <c r="AU209" s="168" t="s">
        <v>91</v>
      </c>
      <c r="AY209" s="15" t="s">
        <v>167</v>
      </c>
      <c r="BE209" s="97">
        <f>IF(O209="základní",K209,0)</f>
        <v>0</v>
      </c>
      <c r="BF209" s="97">
        <f>IF(O209="snížená",K209,0)</f>
        <v>0</v>
      </c>
      <c r="BG209" s="97">
        <f>IF(O209="zákl. přenesená",K209,0)</f>
        <v>0</v>
      </c>
      <c r="BH209" s="97">
        <f>IF(O209="sníž. přenesená",K209,0)</f>
        <v>0</v>
      </c>
      <c r="BI209" s="97">
        <f>IF(O209="nulová",K209,0)</f>
        <v>0</v>
      </c>
      <c r="BJ209" s="15" t="s">
        <v>89</v>
      </c>
      <c r="BK209" s="97">
        <f>ROUND(P209*H209,2)</f>
        <v>0</v>
      </c>
      <c r="BL209" s="15" t="s">
        <v>173</v>
      </c>
      <c r="BM209" s="168" t="s">
        <v>699</v>
      </c>
    </row>
    <row r="210" spans="2:65" s="12" customFormat="1" ht="11.25">
      <c r="B210" s="169"/>
      <c r="D210" s="170" t="s">
        <v>196</v>
      </c>
      <c r="E210" s="171" t="s">
        <v>1</v>
      </c>
      <c r="F210" s="172" t="s">
        <v>700</v>
      </c>
      <c r="H210" s="173">
        <v>103.24</v>
      </c>
      <c r="I210" s="174"/>
      <c r="J210" s="174"/>
      <c r="M210" s="169"/>
      <c r="N210" s="175"/>
      <c r="X210" s="176"/>
      <c r="AT210" s="171" t="s">
        <v>196</v>
      </c>
      <c r="AU210" s="171" t="s">
        <v>91</v>
      </c>
      <c r="AV210" s="12" t="s">
        <v>91</v>
      </c>
      <c r="AW210" s="12" t="s">
        <v>5</v>
      </c>
      <c r="AX210" s="12" t="s">
        <v>82</v>
      </c>
      <c r="AY210" s="171" t="s">
        <v>167</v>
      </c>
    </row>
    <row r="211" spans="2:65" s="12" customFormat="1" ht="11.25">
      <c r="B211" s="169"/>
      <c r="D211" s="170" t="s">
        <v>196</v>
      </c>
      <c r="E211" s="171" t="s">
        <v>1</v>
      </c>
      <c r="F211" s="172" t="s">
        <v>701</v>
      </c>
      <c r="H211" s="173">
        <v>-9.44</v>
      </c>
      <c r="I211" s="174"/>
      <c r="J211" s="174"/>
      <c r="M211" s="169"/>
      <c r="N211" s="175"/>
      <c r="X211" s="176"/>
      <c r="AT211" s="171" t="s">
        <v>196</v>
      </c>
      <c r="AU211" s="171" t="s">
        <v>91</v>
      </c>
      <c r="AV211" s="12" t="s">
        <v>91</v>
      </c>
      <c r="AW211" s="12" t="s">
        <v>5</v>
      </c>
      <c r="AX211" s="12" t="s">
        <v>82</v>
      </c>
      <c r="AY211" s="171" t="s">
        <v>167</v>
      </c>
    </row>
    <row r="212" spans="2:65" s="13" customFormat="1" ht="11.25">
      <c r="B212" s="177"/>
      <c r="D212" s="170" t="s">
        <v>196</v>
      </c>
      <c r="E212" s="178" t="s">
        <v>1</v>
      </c>
      <c r="F212" s="179" t="s">
        <v>204</v>
      </c>
      <c r="H212" s="180">
        <v>93.8</v>
      </c>
      <c r="I212" s="181"/>
      <c r="J212" s="181"/>
      <c r="M212" s="177"/>
      <c r="N212" s="182"/>
      <c r="X212" s="183"/>
      <c r="AT212" s="178" t="s">
        <v>196</v>
      </c>
      <c r="AU212" s="178" t="s">
        <v>91</v>
      </c>
      <c r="AV212" s="13" t="s">
        <v>173</v>
      </c>
      <c r="AW212" s="13" t="s">
        <v>5</v>
      </c>
      <c r="AX212" s="13" t="s">
        <v>89</v>
      </c>
      <c r="AY212" s="178" t="s">
        <v>167</v>
      </c>
    </row>
    <row r="213" spans="2:65" s="1" customFormat="1" ht="24.2" customHeight="1">
      <c r="B213" s="34"/>
      <c r="C213" s="157" t="s">
        <v>268</v>
      </c>
      <c r="D213" s="157" t="s">
        <v>169</v>
      </c>
      <c r="E213" s="158" t="s">
        <v>702</v>
      </c>
      <c r="F213" s="159" t="s">
        <v>703</v>
      </c>
      <c r="G213" s="160" t="s">
        <v>184</v>
      </c>
      <c r="H213" s="161">
        <v>24</v>
      </c>
      <c r="I213" s="162"/>
      <c r="J213" s="162"/>
      <c r="K213" s="163">
        <f>ROUND(P213*H213,2)</f>
        <v>0</v>
      </c>
      <c r="L213" s="164"/>
      <c r="M213" s="34"/>
      <c r="N213" s="165" t="s">
        <v>1</v>
      </c>
      <c r="O213" s="128" t="s">
        <v>45</v>
      </c>
      <c r="P213" s="33">
        <f>I213+J213</f>
        <v>0</v>
      </c>
      <c r="Q213" s="33">
        <f>ROUND(I213*H213,2)</f>
        <v>0</v>
      </c>
      <c r="R213" s="33">
        <f>ROUND(J213*H213,2)</f>
        <v>0</v>
      </c>
      <c r="T213" s="166">
        <f>S213*H213</f>
        <v>0</v>
      </c>
      <c r="U213" s="166">
        <v>4.4580000000000002E-2</v>
      </c>
      <c r="V213" s="166">
        <f>U213*H213</f>
        <v>1.06992</v>
      </c>
      <c r="W213" s="166">
        <v>0</v>
      </c>
      <c r="X213" s="167">
        <f>W213*H213</f>
        <v>0</v>
      </c>
      <c r="AR213" s="168" t="s">
        <v>173</v>
      </c>
      <c r="AT213" s="168" t="s">
        <v>169</v>
      </c>
      <c r="AU213" s="168" t="s">
        <v>91</v>
      </c>
      <c r="AY213" s="15" t="s">
        <v>167</v>
      </c>
      <c r="BE213" s="97">
        <f>IF(O213="základní",K213,0)</f>
        <v>0</v>
      </c>
      <c r="BF213" s="97">
        <f>IF(O213="snížená",K213,0)</f>
        <v>0</v>
      </c>
      <c r="BG213" s="97">
        <f>IF(O213="zákl. přenesená",K213,0)</f>
        <v>0</v>
      </c>
      <c r="BH213" s="97">
        <f>IF(O213="sníž. přenesená",K213,0)</f>
        <v>0</v>
      </c>
      <c r="BI213" s="97">
        <f>IF(O213="nulová",K213,0)</f>
        <v>0</v>
      </c>
      <c r="BJ213" s="15" t="s">
        <v>89</v>
      </c>
      <c r="BK213" s="97">
        <f>ROUND(P213*H213,2)</f>
        <v>0</v>
      </c>
      <c r="BL213" s="15" t="s">
        <v>173</v>
      </c>
      <c r="BM213" s="168" t="s">
        <v>704</v>
      </c>
    </row>
    <row r="214" spans="2:65" s="1" customFormat="1" ht="21.75" customHeight="1">
      <c r="B214" s="34"/>
      <c r="C214" s="157" t="s">
        <v>8</v>
      </c>
      <c r="D214" s="157" t="s">
        <v>169</v>
      </c>
      <c r="E214" s="158" t="s">
        <v>705</v>
      </c>
      <c r="F214" s="159" t="s">
        <v>706</v>
      </c>
      <c r="G214" s="160" t="s">
        <v>184</v>
      </c>
      <c r="H214" s="161">
        <v>9</v>
      </c>
      <c r="I214" s="162"/>
      <c r="J214" s="162"/>
      <c r="K214" s="163">
        <f>ROUND(P214*H214,2)</f>
        <v>0</v>
      </c>
      <c r="L214" s="164"/>
      <c r="M214" s="34"/>
      <c r="N214" s="165" t="s">
        <v>1</v>
      </c>
      <c r="O214" s="128" t="s">
        <v>45</v>
      </c>
      <c r="P214" s="33">
        <f>I214+J214</f>
        <v>0</v>
      </c>
      <c r="Q214" s="33">
        <f>ROUND(I214*H214,2)</f>
        <v>0</v>
      </c>
      <c r="R214" s="33">
        <f>ROUND(J214*H214,2)</f>
        <v>0</v>
      </c>
      <c r="T214" s="166">
        <f>S214*H214</f>
        <v>0</v>
      </c>
      <c r="U214" s="166">
        <v>2.6929999999999999E-2</v>
      </c>
      <c r="V214" s="166">
        <f>U214*H214</f>
        <v>0.24237</v>
      </c>
      <c r="W214" s="166">
        <v>0</v>
      </c>
      <c r="X214" s="167">
        <f>W214*H214</f>
        <v>0</v>
      </c>
      <c r="AR214" s="168" t="s">
        <v>173</v>
      </c>
      <c r="AT214" s="168" t="s">
        <v>169</v>
      </c>
      <c r="AU214" s="168" t="s">
        <v>91</v>
      </c>
      <c r="AY214" s="15" t="s">
        <v>167</v>
      </c>
      <c r="BE214" s="97">
        <f>IF(O214="základní",K214,0)</f>
        <v>0</v>
      </c>
      <c r="BF214" s="97">
        <f>IF(O214="snížená",K214,0)</f>
        <v>0</v>
      </c>
      <c r="BG214" s="97">
        <f>IF(O214="zákl. přenesená",K214,0)</f>
        <v>0</v>
      </c>
      <c r="BH214" s="97">
        <f>IF(O214="sníž. přenesená",K214,0)</f>
        <v>0</v>
      </c>
      <c r="BI214" s="97">
        <f>IF(O214="nulová",K214,0)</f>
        <v>0</v>
      </c>
      <c r="BJ214" s="15" t="s">
        <v>89</v>
      </c>
      <c r="BK214" s="97">
        <f>ROUND(P214*H214,2)</f>
        <v>0</v>
      </c>
      <c r="BL214" s="15" t="s">
        <v>173</v>
      </c>
      <c r="BM214" s="168" t="s">
        <v>707</v>
      </c>
    </row>
    <row r="215" spans="2:65" s="1" customFormat="1" ht="24.2" customHeight="1">
      <c r="B215" s="34"/>
      <c r="C215" s="157" t="s">
        <v>275</v>
      </c>
      <c r="D215" s="157" t="s">
        <v>169</v>
      </c>
      <c r="E215" s="158" t="s">
        <v>708</v>
      </c>
      <c r="F215" s="159" t="s">
        <v>709</v>
      </c>
      <c r="G215" s="160" t="s">
        <v>172</v>
      </c>
      <c r="H215" s="161">
        <v>37</v>
      </c>
      <c r="I215" s="162"/>
      <c r="J215" s="162"/>
      <c r="K215" s="163">
        <f>ROUND(P215*H215,2)</f>
        <v>0</v>
      </c>
      <c r="L215" s="164"/>
      <c r="M215" s="34"/>
      <c r="N215" s="165" t="s">
        <v>1</v>
      </c>
      <c r="O215" s="128" t="s">
        <v>45</v>
      </c>
      <c r="P215" s="33">
        <f>I215+J215</f>
        <v>0</v>
      </c>
      <c r="Q215" s="33">
        <f>ROUND(I215*H215,2)</f>
        <v>0</v>
      </c>
      <c r="R215" s="33">
        <f>ROUND(J215*H215,2)</f>
        <v>0</v>
      </c>
      <c r="T215" s="166">
        <f>S215*H215</f>
        <v>0</v>
      </c>
      <c r="U215" s="166">
        <v>8.8400000000000006E-3</v>
      </c>
      <c r="V215" s="166">
        <f>U215*H215</f>
        <v>0.32708000000000004</v>
      </c>
      <c r="W215" s="166">
        <v>0</v>
      </c>
      <c r="X215" s="167">
        <f>W215*H215</f>
        <v>0</v>
      </c>
      <c r="AR215" s="168" t="s">
        <v>173</v>
      </c>
      <c r="AT215" s="168" t="s">
        <v>169</v>
      </c>
      <c r="AU215" s="168" t="s">
        <v>91</v>
      </c>
      <c r="AY215" s="15" t="s">
        <v>167</v>
      </c>
      <c r="BE215" s="97">
        <f>IF(O215="základní",K215,0)</f>
        <v>0</v>
      </c>
      <c r="BF215" s="97">
        <f>IF(O215="snížená",K215,0)</f>
        <v>0</v>
      </c>
      <c r="BG215" s="97">
        <f>IF(O215="zákl. přenesená",K215,0)</f>
        <v>0</v>
      </c>
      <c r="BH215" s="97">
        <f>IF(O215="sníž. přenesená",K215,0)</f>
        <v>0</v>
      </c>
      <c r="BI215" s="97">
        <f>IF(O215="nulová",K215,0)</f>
        <v>0</v>
      </c>
      <c r="BJ215" s="15" t="s">
        <v>89</v>
      </c>
      <c r="BK215" s="97">
        <f>ROUND(P215*H215,2)</f>
        <v>0</v>
      </c>
      <c r="BL215" s="15" t="s">
        <v>173</v>
      </c>
      <c r="BM215" s="168" t="s">
        <v>710</v>
      </c>
    </row>
    <row r="216" spans="2:65" s="12" customFormat="1" ht="11.25">
      <c r="B216" s="169"/>
      <c r="D216" s="170" t="s">
        <v>196</v>
      </c>
      <c r="E216" s="171" t="s">
        <v>1</v>
      </c>
      <c r="F216" s="172" t="s">
        <v>711</v>
      </c>
      <c r="H216" s="173">
        <v>37</v>
      </c>
      <c r="I216" s="174"/>
      <c r="J216" s="174"/>
      <c r="M216" s="169"/>
      <c r="N216" s="175"/>
      <c r="X216" s="176"/>
      <c r="AT216" s="171" t="s">
        <v>196</v>
      </c>
      <c r="AU216" s="171" t="s">
        <v>91</v>
      </c>
      <c r="AV216" s="12" t="s">
        <v>91</v>
      </c>
      <c r="AW216" s="12" t="s">
        <v>5</v>
      </c>
      <c r="AX216" s="12" t="s">
        <v>89</v>
      </c>
      <c r="AY216" s="171" t="s">
        <v>167</v>
      </c>
    </row>
    <row r="217" spans="2:65" s="1" customFormat="1" ht="21.75" customHeight="1">
      <c r="B217" s="34"/>
      <c r="C217" s="157" t="s">
        <v>279</v>
      </c>
      <c r="D217" s="157" t="s">
        <v>169</v>
      </c>
      <c r="E217" s="158" t="s">
        <v>712</v>
      </c>
      <c r="F217" s="159" t="s">
        <v>713</v>
      </c>
      <c r="G217" s="160" t="s">
        <v>172</v>
      </c>
      <c r="H217" s="161">
        <v>13.388</v>
      </c>
      <c r="I217" s="162"/>
      <c r="J217" s="162"/>
      <c r="K217" s="163">
        <f>ROUND(P217*H217,2)</f>
        <v>0</v>
      </c>
      <c r="L217" s="164"/>
      <c r="M217" s="34"/>
      <c r="N217" s="165" t="s">
        <v>1</v>
      </c>
      <c r="O217" s="128" t="s">
        <v>45</v>
      </c>
      <c r="P217" s="33">
        <f>I217+J217</f>
        <v>0</v>
      </c>
      <c r="Q217" s="33">
        <f>ROUND(I217*H217,2)</f>
        <v>0</v>
      </c>
      <c r="R217" s="33">
        <f>ROUND(J217*H217,2)</f>
        <v>0</v>
      </c>
      <c r="T217" s="166">
        <f>S217*H217</f>
        <v>0</v>
      </c>
      <c r="U217" s="166">
        <v>0.26723000000000002</v>
      </c>
      <c r="V217" s="166">
        <f>U217*H217</f>
        <v>3.5776752400000005</v>
      </c>
      <c r="W217" s="166">
        <v>0</v>
      </c>
      <c r="X217" s="167">
        <f>W217*H217</f>
        <v>0</v>
      </c>
      <c r="AR217" s="168" t="s">
        <v>173</v>
      </c>
      <c r="AT217" s="168" t="s">
        <v>169</v>
      </c>
      <c r="AU217" s="168" t="s">
        <v>91</v>
      </c>
      <c r="AY217" s="15" t="s">
        <v>167</v>
      </c>
      <c r="BE217" s="97">
        <f>IF(O217="základní",K217,0)</f>
        <v>0</v>
      </c>
      <c r="BF217" s="97">
        <f>IF(O217="snížená",K217,0)</f>
        <v>0</v>
      </c>
      <c r="BG217" s="97">
        <f>IF(O217="zákl. přenesená",K217,0)</f>
        <v>0</v>
      </c>
      <c r="BH217" s="97">
        <f>IF(O217="sníž. přenesená",K217,0)</f>
        <v>0</v>
      </c>
      <c r="BI217" s="97">
        <f>IF(O217="nulová",K217,0)</f>
        <v>0</v>
      </c>
      <c r="BJ217" s="15" t="s">
        <v>89</v>
      </c>
      <c r="BK217" s="97">
        <f>ROUND(P217*H217,2)</f>
        <v>0</v>
      </c>
      <c r="BL217" s="15" t="s">
        <v>173</v>
      </c>
      <c r="BM217" s="168" t="s">
        <v>714</v>
      </c>
    </row>
    <row r="218" spans="2:65" s="12" customFormat="1" ht="11.25">
      <c r="B218" s="169"/>
      <c r="D218" s="170" t="s">
        <v>196</v>
      </c>
      <c r="E218" s="171" t="s">
        <v>1</v>
      </c>
      <c r="F218" s="172" t="s">
        <v>715</v>
      </c>
      <c r="H218" s="173">
        <v>13.388</v>
      </c>
      <c r="I218" s="174"/>
      <c r="J218" s="174"/>
      <c r="M218" s="169"/>
      <c r="N218" s="175"/>
      <c r="X218" s="176"/>
      <c r="AT218" s="171" t="s">
        <v>196</v>
      </c>
      <c r="AU218" s="171" t="s">
        <v>91</v>
      </c>
      <c r="AV218" s="12" t="s">
        <v>91</v>
      </c>
      <c r="AW218" s="12" t="s">
        <v>5</v>
      </c>
      <c r="AX218" s="12" t="s">
        <v>89</v>
      </c>
      <c r="AY218" s="171" t="s">
        <v>167</v>
      </c>
    </row>
    <row r="219" spans="2:65" s="1" customFormat="1" ht="16.5" customHeight="1">
      <c r="B219" s="34"/>
      <c r="C219" s="157" t="s">
        <v>283</v>
      </c>
      <c r="D219" s="157" t="s">
        <v>169</v>
      </c>
      <c r="E219" s="158" t="s">
        <v>716</v>
      </c>
      <c r="F219" s="159" t="s">
        <v>717</v>
      </c>
      <c r="G219" s="160" t="s">
        <v>440</v>
      </c>
      <c r="H219" s="161">
        <v>1</v>
      </c>
      <c r="I219" s="162"/>
      <c r="J219" s="162"/>
      <c r="K219" s="163">
        <f>ROUND(P219*H219,2)</f>
        <v>0</v>
      </c>
      <c r="L219" s="164"/>
      <c r="M219" s="34"/>
      <c r="N219" s="165" t="s">
        <v>1</v>
      </c>
      <c r="O219" s="128" t="s">
        <v>45</v>
      </c>
      <c r="P219" s="33">
        <f>I219+J219</f>
        <v>0</v>
      </c>
      <c r="Q219" s="33">
        <f>ROUND(I219*H219,2)</f>
        <v>0</v>
      </c>
      <c r="R219" s="33">
        <f>ROUND(J219*H219,2)</f>
        <v>0</v>
      </c>
      <c r="T219" s="166">
        <f>S219*H219</f>
        <v>0</v>
      </c>
      <c r="U219" s="166">
        <v>1.4</v>
      </c>
      <c r="V219" s="166">
        <f>U219*H219</f>
        <v>1.4</v>
      </c>
      <c r="W219" s="166">
        <v>0</v>
      </c>
      <c r="X219" s="167">
        <f>W219*H219</f>
        <v>0</v>
      </c>
      <c r="AR219" s="168" t="s">
        <v>173</v>
      </c>
      <c r="AT219" s="168" t="s">
        <v>169</v>
      </c>
      <c r="AU219" s="168" t="s">
        <v>91</v>
      </c>
      <c r="AY219" s="15" t="s">
        <v>167</v>
      </c>
      <c r="BE219" s="97">
        <f>IF(O219="základní",K219,0)</f>
        <v>0</v>
      </c>
      <c r="BF219" s="97">
        <f>IF(O219="snížená",K219,0)</f>
        <v>0</v>
      </c>
      <c r="BG219" s="97">
        <f>IF(O219="zákl. přenesená",K219,0)</f>
        <v>0</v>
      </c>
      <c r="BH219" s="97">
        <f>IF(O219="sníž. přenesená",K219,0)</f>
        <v>0</v>
      </c>
      <c r="BI219" s="97">
        <f>IF(O219="nulová",K219,0)</f>
        <v>0</v>
      </c>
      <c r="BJ219" s="15" t="s">
        <v>89</v>
      </c>
      <c r="BK219" s="97">
        <f>ROUND(P219*H219,2)</f>
        <v>0</v>
      </c>
      <c r="BL219" s="15" t="s">
        <v>173</v>
      </c>
      <c r="BM219" s="168" t="s">
        <v>718</v>
      </c>
    </row>
    <row r="220" spans="2:65" s="11" customFormat="1" ht="22.9" customHeight="1">
      <c r="B220" s="144"/>
      <c r="D220" s="145" t="s">
        <v>81</v>
      </c>
      <c r="E220" s="155" t="s">
        <v>173</v>
      </c>
      <c r="F220" s="155" t="s">
        <v>719</v>
      </c>
      <c r="I220" s="147"/>
      <c r="J220" s="147"/>
      <c r="K220" s="156">
        <f>BK220</f>
        <v>0</v>
      </c>
      <c r="M220" s="144"/>
      <c r="N220" s="149"/>
      <c r="Q220" s="150">
        <f>SUM(Q221:Q236)</f>
        <v>0</v>
      </c>
      <c r="R220" s="150">
        <f>SUM(R221:R236)</f>
        <v>0</v>
      </c>
      <c r="T220" s="151">
        <f>SUM(T221:T236)</f>
        <v>0</v>
      </c>
      <c r="V220" s="151">
        <f>SUM(V221:V236)</f>
        <v>7.8906840000000011</v>
      </c>
      <c r="X220" s="152">
        <f>SUM(X221:X236)</f>
        <v>0</v>
      </c>
      <c r="AR220" s="145" t="s">
        <v>89</v>
      </c>
      <c r="AT220" s="153" t="s">
        <v>81</v>
      </c>
      <c r="AU220" s="153" t="s">
        <v>89</v>
      </c>
      <c r="AY220" s="145" t="s">
        <v>167</v>
      </c>
      <c r="BK220" s="154">
        <f>SUM(BK221:BK236)</f>
        <v>0</v>
      </c>
    </row>
    <row r="221" spans="2:65" s="1" customFormat="1" ht="16.5" customHeight="1">
      <c r="B221" s="34"/>
      <c r="C221" s="157" t="s">
        <v>288</v>
      </c>
      <c r="D221" s="157" t="s">
        <v>169</v>
      </c>
      <c r="E221" s="158" t="s">
        <v>720</v>
      </c>
      <c r="F221" s="159" t="s">
        <v>721</v>
      </c>
      <c r="G221" s="160" t="s">
        <v>190</v>
      </c>
      <c r="H221" s="161">
        <v>0.84199999999999997</v>
      </c>
      <c r="I221" s="162"/>
      <c r="J221" s="162"/>
      <c r="K221" s="163">
        <f>ROUND(P221*H221,2)</f>
        <v>0</v>
      </c>
      <c r="L221" s="164"/>
      <c r="M221" s="34"/>
      <c r="N221" s="165" t="s">
        <v>1</v>
      </c>
      <c r="O221" s="128" t="s">
        <v>45</v>
      </c>
      <c r="P221" s="33">
        <f>I221+J221</f>
        <v>0</v>
      </c>
      <c r="Q221" s="33">
        <f>ROUND(I221*H221,2)</f>
        <v>0</v>
      </c>
      <c r="R221" s="33">
        <f>ROUND(J221*H221,2)</f>
        <v>0</v>
      </c>
      <c r="T221" s="166">
        <f>S221*H221</f>
        <v>0</v>
      </c>
      <c r="U221" s="166">
        <v>2.5020099999999998</v>
      </c>
      <c r="V221" s="166">
        <f>U221*H221</f>
        <v>2.1066924199999999</v>
      </c>
      <c r="W221" s="166">
        <v>0</v>
      </c>
      <c r="X221" s="167">
        <f>W221*H221</f>
        <v>0</v>
      </c>
      <c r="AR221" s="168" t="s">
        <v>173</v>
      </c>
      <c r="AT221" s="168" t="s">
        <v>169</v>
      </c>
      <c r="AU221" s="168" t="s">
        <v>91</v>
      </c>
      <c r="AY221" s="15" t="s">
        <v>167</v>
      </c>
      <c r="BE221" s="97">
        <f>IF(O221="základní",K221,0)</f>
        <v>0</v>
      </c>
      <c r="BF221" s="97">
        <f>IF(O221="snížená",K221,0)</f>
        <v>0</v>
      </c>
      <c r="BG221" s="97">
        <f>IF(O221="zákl. přenesená",K221,0)</f>
        <v>0</v>
      </c>
      <c r="BH221" s="97">
        <f>IF(O221="sníž. přenesená",K221,0)</f>
        <v>0</v>
      </c>
      <c r="BI221" s="97">
        <f>IF(O221="nulová",K221,0)</f>
        <v>0</v>
      </c>
      <c r="BJ221" s="15" t="s">
        <v>89</v>
      </c>
      <c r="BK221" s="97">
        <f>ROUND(P221*H221,2)</f>
        <v>0</v>
      </c>
      <c r="BL221" s="15" t="s">
        <v>173</v>
      </c>
      <c r="BM221" s="168" t="s">
        <v>722</v>
      </c>
    </row>
    <row r="222" spans="2:65" s="12" customFormat="1" ht="11.25">
      <c r="B222" s="169"/>
      <c r="D222" s="170" t="s">
        <v>196</v>
      </c>
      <c r="E222" s="171" t="s">
        <v>1</v>
      </c>
      <c r="F222" s="172" t="s">
        <v>723</v>
      </c>
      <c r="H222" s="173">
        <v>0.84199999999999997</v>
      </c>
      <c r="I222" s="174"/>
      <c r="J222" s="174"/>
      <c r="M222" s="169"/>
      <c r="N222" s="175"/>
      <c r="X222" s="176"/>
      <c r="AT222" s="171" t="s">
        <v>196</v>
      </c>
      <c r="AU222" s="171" t="s">
        <v>91</v>
      </c>
      <c r="AV222" s="12" t="s">
        <v>91</v>
      </c>
      <c r="AW222" s="12" t="s">
        <v>5</v>
      </c>
      <c r="AX222" s="12" t="s">
        <v>89</v>
      </c>
      <c r="AY222" s="171" t="s">
        <v>167</v>
      </c>
    </row>
    <row r="223" spans="2:65" s="1" customFormat="1" ht="24.2" customHeight="1">
      <c r="B223" s="34"/>
      <c r="C223" s="157" t="s">
        <v>293</v>
      </c>
      <c r="D223" s="157" t="s">
        <v>169</v>
      </c>
      <c r="E223" s="158" t="s">
        <v>724</v>
      </c>
      <c r="F223" s="159" t="s">
        <v>725</v>
      </c>
      <c r="G223" s="160" t="s">
        <v>172</v>
      </c>
      <c r="H223" s="161">
        <v>5.61</v>
      </c>
      <c r="I223" s="162"/>
      <c r="J223" s="162"/>
      <c r="K223" s="163">
        <f>ROUND(P223*H223,2)</f>
        <v>0</v>
      </c>
      <c r="L223" s="164"/>
      <c r="M223" s="34"/>
      <c r="N223" s="165" t="s">
        <v>1</v>
      </c>
      <c r="O223" s="128" t="s">
        <v>45</v>
      </c>
      <c r="P223" s="33">
        <f>I223+J223</f>
        <v>0</v>
      </c>
      <c r="Q223" s="33">
        <f>ROUND(I223*H223,2)</f>
        <v>0</v>
      </c>
      <c r="R223" s="33">
        <f>ROUND(J223*H223,2)</f>
        <v>0</v>
      </c>
      <c r="T223" s="166">
        <f>S223*H223</f>
        <v>0</v>
      </c>
      <c r="U223" s="166">
        <v>5.3299999999999997E-3</v>
      </c>
      <c r="V223" s="166">
        <f>U223*H223</f>
        <v>2.9901299999999999E-2</v>
      </c>
      <c r="W223" s="166">
        <v>0</v>
      </c>
      <c r="X223" s="167">
        <f>W223*H223</f>
        <v>0</v>
      </c>
      <c r="AR223" s="168" t="s">
        <v>173</v>
      </c>
      <c r="AT223" s="168" t="s">
        <v>169</v>
      </c>
      <c r="AU223" s="168" t="s">
        <v>91</v>
      </c>
      <c r="AY223" s="15" t="s">
        <v>167</v>
      </c>
      <c r="BE223" s="97">
        <f>IF(O223="základní",K223,0)</f>
        <v>0</v>
      </c>
      <c r="BF223" s="97">
        <f>IF(O223="snížená",K223,0)</f>
        <v>0</v>
      </c>
      <c r="BG223" s="97">
        <f>IF(O223="zákl. přenesená",K223,0)</f>
        <v>0</v>
      </c>
      <c r="BH223" s="97">
        <f>IF(O223="sníž. přenesená",K223,0)</f>
        <v>0</v>
      </c>
      <c r="BI223" s="97">
        <f>IF(O223="nulová",K223,0)</f>
        <v>0</v>
      </c>
      <c r="BJ223" s="15" t="s">
        <v>89</v>
      </c>
      <c r="BK223" s="97">
        <f>ROUND(P223*H223,2)</f>
        <v>0</v>
      </c>
      <c r="BL223" s="15" t="s">
        <v>173</v>
      </c>
      <c r="BM223" s="168" t="s">
        <v>726</v>
      </c>
    </row>
    <row r="224" spans="2:65" s="1" customFormat="1" ht="24.2" customHeight="1">
      <c r="B224" s="34"/>
      <c r="C224" s="157" t="s">
        <v>297</v>
      </c>
      <c r="D224" s="157" t="s">
        <v>169</v>
      </c>
      <c r="E224" s="158" t="s">
        <v>727</v>
      </c>
      <c r="F224" s="159" t="s">
        <v>728</v>
      </c>
      <c r="G224" s="160" t="s">
        <v>172</v>
      </c>
      <c r="H224" s="161">
        <v>5.61</v>
      </c>
      <c r="I224" s="162"/>
      <c r="J224" s="162"/>
      <c r="K224" s="163">
        <f>ROUND(P224*H224,2)</f>
        <v>0</v>
      </c>
      <c r="L224" s="164"/>
      <c r="M224" s="34"/>
      <c r="N224" s="165" t="s">
        <v>1</v>
      </c>
      <c r="O224" s="128" t="s">
        <v>45</v>
      </c>
      <c r="P224" s="33">
        <f>I224+J224</f>
        <v>0</v>
      </c>
      <c r="Q224" s="33">
        <f>ROUND(I224*H224,2)</f>
        <v>0</v>
      </c>
      <c r="R224" s="33">
        <f>ROUND(J224*H224,2)</f>
        <v>0</v>
      </c>
      <c r="T224" s="166">
        <f>S224*H224</f>
        <v>0</v>
      </c>
      <c r="U224" s="166">
        <v>0</v>
      </c>
      <c r="V224" s="166">
        <f>U224*H224</f>
        <v>0</v>
      </c>
      <c r="W224" s="166">
        <v>0</v>
      </c>
      <c r="X224" s="167">
        <f>W224*H224</f>
        <v>0</v>
      </c>
      <c r="AR224" s="168" t="s">
        <v>173</v>
      </c>
      <c r="AT224" s="168" t="s">
        <v>169</v>
      </c>
      <c r="AU224" s="168" t="s">
        <v>91</v>
      </c>
      <c r="AY224" s="15" t="s">
        <v>167</v>
      </c>
      <c r="BE224" s="97">
        <f>IF(O224="základní",K224,0)</f>
        <v>0</v>
      </c>
      <c r="BF224" s="97">
        <f>IF(O224="snížená",K224,0)</f>
        <v>0</v>
      </c>
      <c r="BG224" s="97">
        <f>IF(O224="zákl. přenesená",K224,0)</f>
        <v>0</v>
      </c>
      <c r="BH224" s="97">
        <f>IF(O224="sníž. přenesená",K224,0)</f>
        <v>0</v>
      </c>
      <c r="BI224" s="97">
        <f>IF(O224="nulová",K224,0)</f>
        <v>0</v>
      </c>
      <c r="BJ224" s="15" t="s">
        <v>89</v>
      </c>
      <c r="BK224" s="97">
        <f>ROUND(P224*H224,2)</f>
        <v>0</v>
      </c>
      <c r="BL224" s="15" t="s">
        <v>173</v>
      </c>
      <c r="BM224" s="168" t="s">
        <v>729</v>
      </c>
    </row>
    <row r="225" spans="2:65" s="1" customFormat="1" ht="16.5" customHeight="1">
      <c r="B225" s="34"/>
      <c r="C225" s="157" t="s">
        <v>301</v>
      </c>
      <c r="D225" s="157" t="s">
        <v>169</v>
      </c>
      <c r="E225" s="158" t="s">
        <v>730</v>
      </c>
      <c r="F225" s="159" t="s">
        <v>731</v>
      </c>
      <c r="G225" s="160" t="s">
        <v>339</v>
      </c>
      <c r="H225" s="161">
        <v>0.16</v>
      </c>
      <c r="I225" s="162"/>
      <c r="J225" s="162"/>
      <c r="K225" s="163">
        <f>ROUND(P225*H225,2)</f>
        <v>0</v>
      </c>
      <c r="L225" s="164"/>
      <c r="M225" s="34"/>
      <c r="N225" s="165" t="s">
        <v>1</v>
      </c>
      <c r="O225" s="128" t="s">
        <v>45</v>
      </c>
      <c r="P225" s="33">
        <f>I225+J225</f>
        <v>0</v>
      </c>
      <c r="Q225" s="33">
        <f>ROUND(I225*H225,2)</f>
        <v>0</v>
      </c>
      <c r="R225" s="33">
        <f>ROUND(J225*H225,2)</f>
        <v>0</v>
      </c>
      <c r="T225" s="166">
        <f>S225*H225</f>
        <v>0</v>
      </c>
      <c r="U225" s="166">
        <v>1.06277</v>
      </c>
      <c r="V225" s="166">
        <f>U225*H225</f>
        <v>0.17004320000000001</v>
      </c>
      <c r="W225" s="166">
        <v>0</v>
      </c>
      <c r="X225" s="167">
        <f>W225*H225</f>
        <v>0</v>
      </c>
      <c r="AR225" s="168" t="s">
        <v>173</v>
      </c>
      <c r="AT225" s="168" t="s">
        <v>169</v>
      </c>
      <c r="AU225" s="168" t="s">
        <v>91</v>
      </c>
      <c r="AY225" s="15" t="s">
        <v>167</v>
      </c>
      <c r="BE225" s="97">
        <f>IF(O225="základní",K225,0)</f>
        <v>0</v>
      </c>
      <c r="BF225" s="97">
        <f>IF(O225="snížená",K225,0)</f>
        <v>0</v>
      </c>
      <c r="BG225" s="97">
        <f>IF(O225="zákl. přenesená",K225,0)</f>
        <v>0</v>
      </c>
      <c r="BH225" s="97">
        <f>IF(O225="sníž. přenesená",K225,0)</f>
        <v>0</v>
      </c>
      <c r="BI225" s="97">
        <f>IF(O225="nulová",K225,0)</f>
        <v>0</v>
      </c>
      <c r="BJ225" s="15" t="s">
        <v>89</v>
      </c>
      <c r="BK225" s="97">
        <f>ROUND(P225*H225,2)</f>
        <v>0</v>
      </c>
      <c r="BL225" s="15" t="s">
        <v>173</v>
      </c>
      <c r="BM225" s="168" t="s">
        <v>732</v>
      </c>
    </row>
    <row r="226" spans="2:65" s="12" customFormat="1" ht="11.25">
      <c r="B226" s="169"/>
      <c r="D226" s="170" t="s">
        <v>196</v>
      </c>
      <c r="E226" s="171" t="s">
        <v>1</v>
      </c>
      <c r="F226" s="172" t="s">
        <v>733</v>
      </c>
      <c r="H226" s="173">
        <v>0.16</v>
      </c>
      <c r="I226" s="174"/>
      <c r="J226" s="174"/>
      <c r="M226" s="169"/>
      <c r="N226" s="175"/>
      <c r="X226" s="176"/>
      <c r="AT226" s="171" t="s">
        <v>196</v>
      </c>
      <c r="AU226" s="171" t="s">
        <v>91</v>
      </c>
      <c r="AV226" s="12" t="s">
        <v>91</v>
      </c>
      <c r="AW226" s="12" t="s">
        <v>5</v>
      </c>
      <c r="AX226" s="12" t="s">
        <v>89</v>
      </c>
      <c r="AY226" s="171" t="s">
        <v>167</v>
      </c>
    </row>
    <row r="227" spans="2:65" s="1" customFormat="1" ht="24.2" customHeight="1">
      <c r="B227" s="34"/>
      <c r="C227" s="157" t="s">
        <v>305</v>
      </c>
      <c r="D227" s="157" t="s">
        <v>169</v>
      </c>
      <c r="E227" s="158" t="s">
        <v>734</v>
      </c>
      <c r="F227" s="159" t="s">
        <v>735</v>
      </c>
      <c r="G227" s="160" t="s">
        <v>184</v>
      </c>
      <c r="H227" s="161">
        <v>12</v>
      </c>
      <c r="I227" s="162"/>
      <c r="J227" s="162"/>
      <c r="K227" s="163">
        <f>ROUND(P227*H227,2)</f>
        <v>0</v>
      </c>
      <c r="L227" s="164"/>
      <c r="M227" s="34"/>
      <c r="N227" s="165" t="s">
        <v>1</v>
      </c>
      <c r="O227" s="128" t="s">
        <v>45</v>
      </c>
      <c r="P227" s="33">
        <f>I227+J227</f>
        <v>0</v>
      </c>
      <c r="Q227" s="33">
        <f>ROUND(I227*H227,2)</f>
        <v>0</v>
      </c>
      <c r="R227" s="33">
        <f>ROUND(J227*H227,2)</f>
        <v>0</v>
      </c>
      <c r="T227" s="166">
        <f>S227*H227</f>
        <v>0</v>
      </c>
      <c r="U227" s="166">
        <v>1.9699999999999999E-2</v>
      </c>
      <c r="V227" s="166">
        <f>U227*H227</f>
        <v>0.2364</v>
      </c>
      <c r="W227" s="166">
        <v>0</v>
      </c>
      <c r="X227" s="167">
        <f>W227*H227</f>
        <v>0</v>
      </c>
      <c r="AR227" s="168" t="s">
        <v>173</v>
      </c>
      <c r="AT227" s="168" t="s">
        <v>169</v>
      </c>
      <c r="AU227" s="168" t="s">
        <v>91</v>
      </c>
      <c r="AY227" s="15" t="s">
        <v>167</v>
      </c>
      <c r="BE227" s="97">
        <f>IF(O227="základní",K227,0)</f>
        <v>0</v>
      </c>
      <c r="BF227" s="97">
        <f>IF(O227="snížená",K227,0)</f>
        <v>0</v>
      </c>
      <c r="BG227" s="97">
        <f>IF(O227="zákl. přenesená",K227,0)</f>
        <v>0</v>
      </c>
      <c r="BH227" s="97">
        <f>IF(O227="sníž. přenesená",K227,0)</f>
        <v>0</v>
      </c>
      <c r="BI227" s="97">
        <f>IF(O227="nulová",K227,0)</f>
        <v>0</v>
      </c>
      <c r="BJ227" s="15" t="s">
        <v>89</v>
      </c>
      <c r="BK227" s="97">
        <f>ROUND(P227*H227,2)</f>
        <v>0</v>
      </c>
      <c r="BL227" s="15" t="s">
        <v>173</v>
      </c>
      <c r="BM227" s="168" t="s">
        <v>736</v>
      </c>
    </row>
    <row r="228" spans="2:65" s="1" customFormat="1" ht="16.5" customHeight="1">
      <c r="B228" s="34"/>
      <c r="C228" s="157" t="s">
        <v>309</v>
      </c>
      <c r="D228" s="157" t="s">
        <v>169</v>
      </c>
      <c r="E228" s="158" t="s">
        <v>737</v>
      </c>
      <c r="F228" s="159" t="s">
        <v>738</v>
      </c>
      <c r="G228" s="160" t="s">
        <v>190</v>
      </c>
      <c r="H228" s="161">
        <v>2.0030000000000001</v>
      </c>
      <c r="I228" s="162"/>
      <c r="J228" s="162"/>
      <c r="K228" s="163">
        <f>ROUND(P228*H228,2)</f>
        <v>0</v>
      </c>
      <c r="L228" s="164"/>
      <c r="M228" s="34"/>
      <c r="N228" s="165" t="s">
        <v>1</v>
      </c>
      <c r="O228" s="128" t="s">
        <v>45</v>
      </c>
      <c r="P228" s="33">
        <f>I228+J228</f>
        <v>0</v>
      </c>
      <c r="Q228" s="33">
        <f>ROUND(I228*H228,2)</f>
        <v>0</v>
      </c>
      <c r="R228" s="33">
        <f>ROUND(J228*H228,2)</f>
        <v>0</v>
      </c>
      <c r="T228" s="166">
        <f>S228*H228</f>
        <v>0</v>
      </c>
      <c r="U228" s="166">
        <v>2.5019800000000001</v>
      </c>
      <c r="V228" s="166">
        <f>U228*H228</f>
        <v>5.0114659400000008</v>
      </c>
      <c r="W228" s="166">
        <v>0</v>
      </c>
      <c r="X228" s="167">
        <f>W228*H228</f>
        <v>0</v>
      </c>
      <c r="AR228" s="168" t="s">
        <v>173</v>
      </c>
      <c r="AT228" s="168" t="s">
        <v>169</v>
      </c>
      <c r="AU228" s="168" t="s">
        <v>91</v>
      </c>
      <c r="AY228" s="15" t="s">
        <v>167</v>
      </c>
      <c r="BE228" s="97">
        <f>IF(O228="základní",K228,0)</f>
        <v>0</v>
      </c>
      <c r="BF228" s="97">
        <f>IF(O228="snížená",K228,0)</f>
        <v>0</v>
      </c>
      <c r="BG228" s="97">
        <f>IF(O228="zákl. přenesená",K228,0)</f>
        <v>0</v>
      </c>
      <c r="BH228" s="97">
        <f>IF(O228="sníž. přenesená",K228,0)</f>
        <v>0</v>
      </c>
      <c r="BI228" s="97">
        <f>IF(O228="nulová",K228,0)</f>
        <v>0</v>
      </c>
      <c r="BJ228" s="15" t="s">
        <v>89</v>
      </c>
      <c r="BK228" s="97">
        <f>ROUND(P228*H228,2)</f>
        <v>0</v>
      </c>
      <c r="BL228" s="15" t="s">
        <v>173</v>
      </c>
      <c r="BM228" s="168" t="s">
        <v>739</v>
      </c>
    </row>
    <row r="229" spans="2:65" s="12" customFormat="1" ht="11.25">
      <c r="B229" s="169"/>
      <c r="D229" s="170" t="s">
        <v>196</v>
      </c>
      <c r="E229" s="171" t="s">
        <v>1</v>
      </c>
      <c r="F229" s="172" t="s">
        <v>740</v>
      </c>
      <c r="H229" s="173">
        <v>2.0030000000000001</v>
      </c>
      <c r="I229" s="174"/>
      <c r="J229" s="174"/>
      <c r="M229" s="169"/>
      <c r="N229" s="175"/>
      <c r="X229" s="176"/>
      <c r="AT229" s="171" t="s">
        <v>196</v>
      </c>
      <c r="AU229" s="171" t="s">
        <v>91</v>
      </c>
      <c r="AV229" s="12" t="s">
        <v>91</v>
      </c>
      <c r="AW229" s="12" t="s">
        <v>5</v>
      </c>
      <c r="AX229" s="12" t="s">
        <v>89</v>
      </c>
      <c r="AY229" s="171" t="s">
        <v>167</v>
      </c>
    </row>
    <row r="230" spans="2:65" s="1" customFormat="1" ht="16.5" customHeight="1">
      <c r="B230" s="34"/>
      <c r="C230" s="157" t="s">
        <v>313</v>
      </c>
      <c r="D230" s="157" t="s">
        <v>169</v>
      </c>
      <c r="E230" s="158" t="s">
        <v>741</v>
      </c>
      <c r="F230" s="159" t="s">
        <v>742</v>
      </c>
      <c r="G230" s="160" t="s">
        <v>172</v>
      </c>
      <c r="H230" s="161">
        <v>21.36</v>
      </c>
      <c r="I230" s="162"/>
      <c r="J230" s="162"/>
      <c r="K230" s="163">
        <f>ROUND(P230*H230,2)</f>
        <v>0</v>
      </c>
      <c r="L230" s="164"/>
      <c r="M230" s="34"/>
      <c r="N230" s="165" t="s">
        <v>1</v>
      </c>
      <c r="O230" s="128" t="s">
        <v>45</v>
      </c>
      <c r="P230" s="33">
        <f>I230+J230</f>
        <v>0</v>
      </c>
      <c r="Q230" s="33">
        <f>ROUND(I230*H230,2)</f>
        <v>0</v>
      </c>
      <c r="R230" s="33">
        <f>ROUND(J230*H230,2)</f>
        <v>0</v>
      </c>
      <c r="T230" s="166">
        <f>S230*H230</f>
        <v>0</v>
      </c>
      <c r="U230" s="166">
        <v>5.1900000000000002E-3</v>
      </c>
      <c r="V230" s="166">
        <f>U230*H230</f>
        <v>0.1108584</v>
      </c>
      <c r="W230" s="166">
        <v>0</v>
      </c>
      <c r="X230" s="167">
        <f>W230*H230</f>
        <v>0</v>
      </c>
      <c r="AR230" s="168" t="s">
        <v>173</v>
      </c>
      <c r="AT230" s="168" t="s">
        <v>169</v>
      </c>
      <c r="AU230" s="168" t="s">
        <v>91</v>
      </c>
      <c r="AY230" s="15" t="s">
        <v>167</v>
      </c>
      <c r="BE230" s="97">
        <f>IF(O230="základní",K230,0)</f>
        <v>0</v>
      </c>
      <c r="BF230" s="97">
        <f>IF(O230="snížená",K230,0)</f>
        <v>0</v>
      </c>
      <c r="BG230" s="97">
        <f>IF(O230="zákl. přenesená",K230,0)</f>
        <v>0</v>
      </c>
      <c r="BH230" s="97">
        <f>IF(O230="sníž. přenesená",K230,0)</f>
        <v>0</v>
      </c>
      <c r="BI230" s="97">
        <f>IF(O230="nulová",K230,0)</f>
        <v>0</v>
      </c>
      <c r="BJ230" s="15" t="s">
        <v>89</v>
      </c>
      <c r="BK230" s="97">
        <f>ROUND(P230*H230,2)</f>
        <v>0</v>
      </c>
      <c r="BL230" s="15" t="s">
        <v>173</v>
      </c>
      <c r="BM230" s="168" t="s">
        <v>743</v>
      </c>
    </row>
    <row r="231" spans="2:65" s="12" customFormat="1" ht="11.25">
      <c r="B231" s="169"/>
      <c r="D231" s="170" t="s">
        <v>196</v>
      </c>
      <c r="E231" s="171" t="s">
        <v>1</v>
      </c>
      <c r="F231" s="172" t="s">
        <v>744</v>
      </c>
      <c r="H231" s="173">
        <v>21.36</v>
      </c>
      <c r="I231" s="174"/>
      <c r="J231" s="174"/>
      <c r="M231" s="169"/>
      <c r="N231" s="175"/>
      <c r="X231" s="176"/>
      <c r="AT231" s="171" t="s">
        <v>196</v>
      </c>
      <c r="AU231" s="171" t="s">
        <v>91</v>
      </c>
      <c r="AV231" s="12" t="s">
        <v>91</v>
      </c>
      <c r="AW231" s="12" t="s">
        <v>5</v>
      </c>
      <c r="AX231" s="12" t="s">
        <v>89</v>
      </c>
      <c r="AY231" s="171" t="s">
        <v>167</v>
      </c>
    </row>
    <row r="232" spans="2:65" s="1" customFormat="1" ht="16.5" customHeight="1">
      <c r="B232" s="34"/>
      <c r="C232" s="157" t="s">
        <v>318</v>
      </c>
      <c r="D232" s="157" t="s">
        <v>169</v>
      </c>
      <c r="E232" s="158" t="s">
        <v>745</v>
      </c>
      <c r="F232" s="159" t="s">
        <v>746</v>
      </c>
      <c r="G232" s="160" t="s">
        <v>172</v>
      </c>
      <c r="H232" s="161">
        <v>21.36</v>
      </c>
      <c r="I232" s="162"/>
      <c r="J232" s="162"/>
      <c r="K232" s="163">
        <f>ROUND(P232*H232,2)</f>
        <v>0</v>
      </c>
      <c r="L232" s="164"/>
      <c r="M232" s="34"/>
      <c r="N232" s="165" t="s">
        <v>1</v>
      </c>
      <c r="O232" s="128" t="s">
        <v>45</v>
      </c>
      <c r="P232" s="33">
        <f>I232+J232</f>
        <v>0</v>
      </c>
      <c r="Q232" s="33">
        <f>ROUND(I232*H232,2)</f>
        <v>0</v>
      </c>
      <c r="R232" s="33">
        <f>ROUND(J232*H232,2)</f>
        <v>0</v>
      </c>
      <c r="T232" s="166">
        <f>S232*H232</f>
        <v>0</v>
      </c>
      <c r="U232" s="166">
        <v>0</v>
      </c>
      <c r="V232" s="166">
        <f>U232*H232</f>
        <v>0</v>
      </c>
      <c r="W232" s="166">
        <v>0</v>
      </c>
      <c r="X232" s="167">
        <f>W232*H232</f>
        <v>0</v>
      </c>
      <c r="AR232" s="168" t="s">
        <v>173</v>
      </c>
      <c r="AT232" s="168" t="s">
        <v>169</v>
      </c>
      <c r="AU232" s="168" t="s">
        <v>91</v>
      </c>
      <c r="AY232" s="15" t="s">
        <v>167</v>
      </c>
      <c r="BE232" s="97">
        <f>IF(O232="základní",K232,0)</f>
        <v>0</v>
      </c>
      <c r="BF232" s="97">
        <f>IF(O232="snížená",K232,0)</f>
        <v>0</v>
      </c>
      <c r="BG232" s="97">
        <f>IF(O232="zákl. přenesená",K232,0)</f>
        <v>0</v>
      </c>
      <c r="BH232" s="97">
        <f>IF(O232="sníž. přenesená",K232,0)</f>
        <v>0</v>
      </c>
      <c r="BI232" s="97">
        <f>IF(O232="nulová",K232,0)</f>
        <v>0</v>
      </c>
      <c r="BJ232" s="15" t="s">
        <v>89</v>
      </c>
      <c r="BK232" s="97">
        <f>ROUND(P232*H232,2)</f>
        <v>0</v>
      </c>
      <c r="BL232" s="15" t="s">
        <v>173</v>
      </c>
      <c r="BM232" s="168" t="s">
        <v>747</v>
      </c>
    </row>
    <row r="233" spans="2:65" s="1" customFormat="1" ht="24.2" customHeight="1">
      <c r="B233" s="34"/>
      <c r="C233" s="157" t="s">
        <v>322</v>
      </c>
      <c r="D233" s="157" t="s">
        <v>169</v>
      </c>
      <c r="E233" s="158" t="s">
        <v>748</v>
      </c>
      <c r="F233" s="159" t="s">
        <v>749</v>
      </c>
      <c r="G233" s="160" t="s">
        <v>339</v>
      </c>
      <c r="H233" s="161">
        <v>0.214</v>
      </c>
      <c r="I233" s="162"/>
      <c r="J233" s="162"/>
      <c r="K233" s="163">
        <f>ROUND(P233*H233,2)</f>
        <v>0</v>
      </c>
      <c r="L233" s="164"/>
      <c r="M233" s="34"/>
      <c r="N233" s="165" t="s">
        <v>1</v>
      </c>
      <c r="O233" s="128" t="s">
        <v>45</v>
      </c>
      <c r="P233" s="33">
        <f>I233+J233</f>
        <v>0</v>
      </c>
      <c r="Q233" s="33">
        <f>ROUND(I233*H233,2)</f>
        <v>0</v>
      </c>
      <c r="R233" s="33">
        <f>ROUND(J233*H233,2)</f>
        <v>0</v>
      </c>
      <c r="T233" s="166">
        <f>S233*H233</f>
        <v>0</v>
      </c>
      <c r="U233" s="166">
        <v>1.05291</v>
      </c>
      <c r="V233" s="166">
        <f>U233*H233</f>
        <v>0.22532273999999999</v>
      </c>
      <c r="W233" s="166">
        <v>0</v>
      </c>
      <c r="X233" s="167">
        <f>W233*H233</f>
        <v>0</v>
      </c>
      <c r="AR233" s="168" t="s">
        <v>173</v>
      </c>
      <c r="AT233" s="168" t="s">
        <v>169</v>
      </c>
      <c r="AU233" s="168" t="s">
        <v>91</v>
      </c>
      <c r="AY233" s="15" t="s">
        <v>167</v>
      </c>
      <c r="BE233" s="97">
        <f>IF(O233="základní",K233,0)</f>
        <v>0</v>
      </c>
      <c r="BF233" s="97">
        <f>IF(O233="snížená",K233,0)</f>
        <v>0</v>
      </c>
      <c r="BG233" s="97">
        <f>IF(O233="zákl. přenesená",K233,0)</f>
        <v>0</v>
      </c>
      <c r="BH233" s="97">
        <f>IF(O233="sníž. přenesená",K233,0)</f>
        <v>0</v>
      </c>
      <c r="BI233" s="97">
        <f>IF(O233="nulová",K233,0)</f>
        <v>0</v>
      </c>
      <c r="BJ233" s="15" t="s">
        <v>89</v>
      </c>
      <c r="BK233" s="97">
        <f>ROUND(P233*H233,2)</f>
        <v>0</v>
      </c>
      <c r="BL233" s="15" t="s">
        <v>173</v>
      </c>
      <c r="BM233" s="168" t="s">
        <v>750</v>
      </c>
    </row>
    <row r="234" spans="2:65" s="12" customFormat="1" ht="11.25">
      <c r="B234" s="169"/>
      <c r="D234" s="170" t="s">
        <v>196</v>
      </c>
      <c r="E234" s="171" t="s">
        <v>1</v>
      </c>
      <c r="F234" s="172" t="s">
        <v>751</v>
      </c>
      <c r="H234" s="173">
        <v>0.16600000000000001</v>
      </c>
      <c r="I234" s="174"/>
      <c r="J234" s="174"/>
      <c r="M234" s="169"/>
      <c r="N234" s="175"/>
      <c r="X234" s="176"/>
      <c r="AT234" s="171" t="s">
        <v>196</v>
      </c>
      <c r="AU234" s="171" t="s">
        <v>91</v>
      </c>
      <c r="AV234" s="12" t="s">
        <v>91</v>
      </c>
      <c r="AW234" s="12" t="s">
        <v>5</v>
      </c>
      <c r="AX234" s="12" t="s">
        <v>82</v>
      </c>
      <c r="AY234" s="171" t="s">
        <v>167</v>
      </c>
    </row>
    <row r="235" spans="2:65" s="12" customFormat="1" ht="11.25">
      <c r="B235" s="169"/>
      <c r="D235" s="170" t="s">
        <v>196</v>
      </c>
      <c r="E235" s="171" t="s">
        <v>1</v>
      </c>
      <c r="F235" s="172" t="s">
        <v>752</v>
      </c>
      <c r="H235" s="173">
        <v>4.8000000000000001E-2</v>
      </c>
      <c r="I235" s="174"/>
      <c r="J235" s="174"/>
      <c r="M235" s="169"/>
      <c r="N235" s="175"/>
      <c r="X235" s="176"/>
      <c r="AT235" s="171" t="s">
        <v>196</v>
      </c>
      <c r="AU235" s="171" t="s">
        <v>91</v>
      </c>
      <c r="AV235" s="12" t="s">
        <v>91</v>
      </c>
      <c r="AW235" s="12" t="s">
        <v>5</v>
      </c>
      <c r="AX235" s="12" t="s">
        <v>82</v>
      </c>
      <c r="AY235" s="171" t="s">
        <v>167</v>
      </c>
    </row>
    <row r="236" spans="2:65" s="13" customFormat="1" ht="11.25">
      <c r="B236" s="177"/>
      <c r="D236" s="170" t="s">
        <v>196</v>
      </c>
      <c r="E236" s="178" t="s">
        <v>1</v>
      </c>
      <c r="F236" s="179" t="s">
        <v>204</v>
      </c>
      <c r="H236" s="180">
        <v>0.214</v>
      </c>
      <c r="I236" s="181"/>
      <c r="J236" s="181"/>
      <c r="M236" s="177"/>
      <c r="N236" s="182"/>
      <c r="X236" s="183"/>
      <c r="AT236" s="178" t="s">
        <v>196</v>
      </c>
      <c r="AU236" s="178" t="s">
        <v>91</v>
      </c>
      <c r="AV236" s="13" t="s">
        <v>173</v>
      </c>
      <c r="AW236" s="13" t="s">
        <v>5</v>
      </c>
      <c r="AX236" s="13" t="s">
        <v>89</v>
      </c>
      <c r="AY236" s="178" t="s">
        <v>167</v>
      </c>
    </row>
    <row r="237" spans="2:65" s="11" customFormat="1" ht="22.9" customHeight="1">
      <c r="B237" s="144"/>
      <c r="D237" s="145" t="s">
        <v>81</v>
      </c>
      <c r="E237" s="155" t="s">
        <v>198</v>
      </c>
      <c r="F237" s="155" t="s">
        <v>753</v>
      </c>
      <c r="I237" s="147"/>
      <c r="J237" s="147"/>
      <c r="K237" s="156">
        <f>BK237</f>
        <v>0</v>
      </c>
      <c r="M237" s="144"/>
      <c r="N237" s="149"/>
      <c r="Q237" s="150">
        <f>SUM(Q238:Q318)</f>
        <v>0</v>
      </c>
      <c r="R237" s="150">
        <f>SUM(R238:R318)</f>
        <v>0</v>
      </c>
      <c r="T237" s="151">
        <f>SUM(T238:T318)</f>
        <v>0</v>
      </c>
      <c r="V237" s="151">
        <f>SUM(V238:V318)</f>
        <v>353.56853827000003</v>
      </c>
      <c r="X237" s="152">
        <f>SUM(X238:X318)</f>
        <v>0</v>
      </c>
      <c r="AR237" s="145" t="s">
        <v>89</v>
      </c>
      <c r="AT237" s="153" t="s">
        <v>81</v>
      </c>
      <c r="AU237" s="153" t="s">
        <v>89</v>
      </c>
      <c r="AY237" s="145" t="s">
        <v>167</v>
      </c>
      <c r="BK237" s="154">
        <f>SUM(BK238:BK318)</f>
        <v>0</v>
      </c>
    </row>
    <row r="238" spans="2:65" s="1" customFormat="1" ht="24.2" customHeight="1">
      <c r="B238" s="34"/>
      <c r="C238" s="157" t="s">
        <v>326</v>
      </c>
      <c r="D238" s="157" t="s">
        <v>169</v>
      </c>
      <c r="E238" s="158" t="s">
        <v>754</v>
      </c>
      <c r="F238" s="159" t="s">
        <v>755</v>
      </c>
      <c r="G238" s="160" t="s">
        <v>172</v>
      </c>
      <c r="H238" s="161">
        <v>815</v>
      </c>
      <c r="I238" s="162"/>
      <c r="J238" s="162"/>
      <c r="K238" s="163">
        <f>ROUND(P238*H238,2)</f>
        <v>0</v>
      </c>
      <c r="L238" s="164"/>
      <c r="M238" s="34"/>
      <c r="N238" s="165" t="s">
        <v>1</v>
      </c>
      <c r="O238" s="128" t="s">
        <v>45</v>
      </c>
      <c r="P238" s="33">
        <f>I238+J238</f>
        <v>0</v>
      </c>
      <c r="Q238" s="33">
        <f>ROUND(I238*H238,2)</f>
        <v>0</v>
      </c>
      <c r="R238" s="33">
        <f>ROUND(J238*H238,2)</f>
        <v>0</v>
      </c>
      <c r="T238" s="166">
        <f>S238*H238</f>
        <v>0</v>
      </c>
      <c r="U238" s="166">
        <v>2.5999999999999998E-4</v>
      </c>
      <c r="V238" s="166">
        <f>U238*H238</f>
        <v>0.21189999999999998</v>
      </c>
      <c r="W238" s="166">
        <v>0</v>
      </c>
      <c r="X238" s="167">
        <f>W238*H238</f>
        <v>0</v>
      </c>
      <c r="AR238" s="168" t="s">
        <v>173</v>
      </c>
      <c r="AT238" s="168" t="s">
        <v>169</v>
      </c>
      <c r="AU238" s="168" t="s">
        <v>91</v>
      </c>
      <c r="AY238" s="15" t="s">
        <v>167</v>
      </c>
      <c r="BE238" s="97">
        <f>IF(O238="základní",K238,0)</f>
        <v>0</v>
      </c>
      <c r="BF238" s="97">
        <f>IF(O238="snížená",K238,0)</f>
        <v>0</v>
      </c>
      <c r="BG238" s="97">
        <f>IF(O238="zákl. přenesená",K238,0)</f>
        <v>0</v>
      </c>
      <c r="BH238" s="97">
        <f>IF(O238="sníž. přenesená",K238,0)</f>
        <v>0</v>
      </c>
      <c r="BI238" s="97">
        <f>IF(O238="nulová",K238,0)</f>
        <v>0</v>
      </c>
      <c r="BJ238" s="15" t="s">
        <v>89</v>
      </c>
      <c r="BK238" s="97">
        <f>ROUND(P238*H238,2)</f>
        <v>0</v>
      </c>
      <c r="BL238" s="15" t="s">
        <v>173</v>
      </c>
      <c r="BM238" s="168" t="s">
        <v>756</v>
      </c>
    </row>
    <row r="239" spans="2:65" s="12" customFormat="1" ht="11.25">
      <c r="B239" s="169"/>
      <c r="D239" s="170" t="s">
        <v>196</v>
      </c>
      <c r="E239" s="171" t="s">
        <v>1</v>
      </c>
      <c r="F239" s="172" t="s">
        <v>757</v>
      </c>
      <c r="H239" s="173">
        <v>815</v>
      </c>
      <c r="I239" s="174"/>
      <c r="J239" s="174"/>
      <c r="M239" s="169"/>
      <c r="N239" s="175"/>
      <c r="X239" s="176"/>
      <c r="AT239" s="171" t="s">
        <v>196</v>
      </c>
      <c r="AU239" s="171" t="s">
        <v>91</v>
      </c>
      <c r="AV239" s="12" t="s">
        <v>91</v>
      </c>
      <c r="AW239" s="12" t="s">
        <v>5</v>
      </c>
      <c r="AX239" s="12" t="s">
        <v>89</v>
      </c>
      <c r="AY239" s="171" t="s">
        <v>167</v>
      </c>
    </row>
    <row r="240" spans="2:65" s="1" customFormat="1" ht="37.9" customHeight="1">
      <c r="B240" s="34"/>
      <c r="C240" s="157" t="s">
        <v>330</v>
      </c>
      <c r="D240" s="157" t="s">
        <v>169</v>
      </c>
      <c r="E240" s="158" t="s">
        <v>758</v>
      </c>
      <c r="F240" s="159" t="s">
        <v>759</v>
      </c>
      <c r="G240" s="160" t="s">
        <v>172</v>
      </c>
      <c r="H240" s="161">
        <v>815</v>
      </c>
      <c r="I240" s="162"/>
      <c r="J240" s="162"/>
      <c r="K240" s="163">
        <f>ROUND(P240*H240,2)</f>
        <v>0</v>
      </c>
      <c r="L240" s="164"/>
      <c r="M240" s="34"/>
      <c r="N240" s="165" t="s">
        <v>1</v>
      </c>
      <c r="O240" s="128" t="s">
        <v>45</v>
      </c>
      <c r="P240" s="33">
        <f>I240+J240</f>
        <v>0</v>
      </c>
      <c r="Q240" s="33">
        <f>ROUND(I240*H240,2)</f>
        <v>0</v>
      </c>
      <c r="R240" s="33">
        <f>ROUND(J240*H240,2)</f>
        <v>0</v>
      </c>
      <c r="T240" s="166">
        <f>S240*H240</f>
        <v>0</v>
      </c>
      <c r="U240" s="166">
        <v>3.2300000000000002E-2</v>
      </c>
      <c r="V240" s="166">
        <f>U240*H240</f>
        <v>26.3245</v>
      </c>
      <c r="W240" s="166">
        <v>0</v>
      </c>
      <c r="X240" s="167">
        <f>W240*H240</f>
        <v>0</v>
      </c>
      <c r="AR240" s="168" t="s">
        <v>173</v>
      </c>
      <c r="AT240" s="168" t="s">
        <v>169</v>
      </c>
      <c r="AU240" s="168" t="s">
        <v>91</v>
      </c>
      <c r="AY240" s="15" t="s">
        <v>167</v>
      </c>
      <c r="BE240" s="97">
        <f>IF(O240="základní",K240,0)</f>
        <v>0</v>
      </c>
      <c r="BF240" s="97">
        <f>IF(O240="snížená",K240,0)</f>
        <v>0</v>
      </c>
      <c r="BG240" s="97">
        <f>IF(O240="zákl. přenesená",K240,0)</f>
        <v>0</v>
      </c>
      <c r="BH240" s="97">
        <f>IF(O240="sníž. přenesená",K240,0)</f>
        <v>0</v>
      </c>
      <c r="BI240" s="97">
        <f>IF(O240="nulová",K240,0)</f>
        <v>0</v>
      </c>
      <c r="BJ240" s="15" t="s">
        <v>89</v>
      </c>
      <c r="BK240" s="97">
        <f>ROUND(P240*H240,2)</f>
        <v>0</v>
      </c>
      <c r="BL240" s="15" t="s">
        <v>173</v>
      </c>
      <c r="BM240" s="168" t="s">
        <v>760</v>
      </c>
    </row>
    <row r="241" spans="2:65" s="12" customFormat="1" ht="11.25">
      <c r="B241" s="169"/>
      <c r="D241" s="170" t="s">
        <v>196</v>
      </c>
      <c r="E241" s="171" t="s">
        <v>1</v>
      </c>
      <c r="F241" s="172" t="s">
        <v>757</v>
      </c>
      <c r="H241" s="173">
        <v>815</v>
      </c>
      <c r="I241" s="174"/>
      <c r="J241" s="174"/>
      <c r="M241" s="169"/>
      <c r="N241" s="175"/>
      <c r="X241" s="176"/>
      <c r="AT241" s="171" t="s">
        <v>196</v>
      </c>
      <c r="AU241" s="171" t="s">
        <v>91</v>
      </c>
      <c r="AV241" s="12" t="s">
        <v>91</v>
      </c>
      <c r="AW241" s="12" t="s">
        <v>5</v>
      </c>
      <c r="AX241" s="12" t="s">
        <v>89</v>
      </c>
      <c r="AY241" s="171" t="s">
        <v>167</v>
      </c>
    </row>
    <row r="242" spans="2:65" s="1" customFormat="1" ht="24.2" customHeight="1">
      <c r="B242" s="34"/>
      <c r="C242" s="157" t="s">
        <v>336</v>
      </c>
      <c r="D242" s="157" t="s">
        <v>169</v>
      </c>
      <c r="E242" s="158" t="s">
        <v>761</v>
      </c>
      <c r="F242" s="159" t="s">
        <v>762</v>
      </c>
      <c r="G242" s="160" t="s">
        <v>172</v>
      </c>
      <c r="H242" s="161">
        <v>2502.8000000000002</v>
      </c>
      <c r="I242" s="162"/>
      <c r="J242" s="162"/>
      <c r="K242" s="163">
        <f t="shared" ref="K242:K247" si="7">ROUND(P242*H242,2)</f>
        <v>0</v>
      </c>
      <c r="L242" s="164"/>
      <c r="M242" s="34"/>
      <c r="N242" s="165" t="s">
        <v>1</v>
      </c>
      <c r="O242" s="128" t="s">
        <v>45</v>
      </c>
      <c r="P242" s="33">
        <f t="shared" ref="P242:P247" si="8">I242+J242</f>
        <v>0</v>
      </c>
      <c r="Q242" s="33">
        <f t="shared" ref="Q242:Q247" si="9">ROUND(I242*H242,2)</f>
        <v>0</v>
      </c>
      <c r="R242" s="33">
        <f t="shared" ref="R242:R247" si="10">ROUND(J242*H242,2)</f>
        <v>0</v>
      </c>
      <c r="T242" s="166">
        <f t="shared" ref="T242:T247" si="11">S242*H242</f>
        <v>0</v>
      </c>
      <c r="U242" s="166">
        <v>2.5999999999999998E-4</v>
      </c>
      <c r="V242" s="166">
        <f t="shared" ref="V242:V247" si="12">U242*H242</f>
        <v>0.65072799999999997</v>
      </c>
      <c r="W242" s="166">
        <v>0</v>
      </c>
      <c r="X242" s="167">
        <f t="shared" ref="X242:X247" si="13">W242*H242</f>
        <v>0</v>
      </c>
      <c r="AR242" s="168" t="s">
        <v>173</v>
      </c>
      <c r="AT242" s="168" t="s">
        <v>169</v>
      </c>
      <c r="AU242" s="168" t="s">
        <v>91</v>
      </c>
      <c r="AY242" s="15" t="s">
        <v>167</v>
      </c>
      <c r="BE242" s="97">
        <f t="shared" ref="BE242:BE247" si="14">IF(O242="základní",K242,0)</f>
        <v>0</v>
      </c>
      <c r="BF242" s="97">
        <f t="shared" ref="BF242:BF247" si="15">IF(O242="snížená",K242,0)</f>
        <v>0</v>
      </c>
      <c r="BG242" s="97">
        <f t="shared" ref="BG242:BG247" si="16">IF(O242="zákl. přenesená",K242,0)</f>
        <v>0</v>
      </c>
      <c r="BH242" s="97">
        <f t="shared" ref="BH242:BH247" si="17">IF(O242="sníž. přenesená",K242,0)</f>
        <v>0</v>
      </c>
      <c r="BI242" s="97">
        <f t="shared" ref="BI242:BI247" si="18">IF(O242="nulová",K242,0)</f>
        <v>0</v>
      </c>
      <c r="BJ242" s="15" t="s">
        <v>89</v>
      </c>
      <c r="BK242" s="97">
        <f t="shared" ref="BK242:BK247" si="19">ROUND(P242*H242,2)</f>
        <v>0</v>
      </c>
      <c r="BL242" s="15" t="s">
        <v>173</v>
      </c>
      <c r="BM242" s="168" t="s">
        <v>763</v>
      </c>
    </row>
    <row r="243" spans="2:65" s="1" customFormat="1" ht="24.2" customHeight="1">
      <c r="B243" s="34"/>
      <c r="C243" s="157" t="s">
        <v>341</v>
      </c>
      <c r="D243" s="157" t="s">
        <v>169</v>
      </c>
      <c r="E243" s="158" t="s">
        <v>764</v>
      </c>
      <c r="F243" s="159" t="s">
        <v>765</v>
      </c>
      <c r="G243" s="160" t="s">
        <v>172</v>
      </c>
      <c r="H243" s="161">
        <v>70</v>
      </c>
      <c r="I243" s="162"/>
      <c r="J243" s="162"/>
      <c r="K243" s="163">
        <f t="shared" si="7"/>
        <v>0</v>
      </c>
      <c r="L243" s="164"/>
      <c r="M243" s="34"/>
      <c r="N243" s="165" t="s">
        <v>1</v>
      </c>
      <c r="O243" s="128" t="s">
        <v>45</v>
      </c>
      <c r="P243" s="33">
        <f t="shared" si="8"/>
        <v>0</v>
      </c>
      <c r="Q243" s="33">
        <f t="shared" si="9"/>
        <v>0</v>
      </c>
      <c r="R243" s="33">
        <f t="shared" si="10"/>
        <v>0</v>
      </c>
      <c r="T243" s="166">
        <f t="shared" si="11"/>
        <v>0</v>
      </c>
      <c r="U243" s="166">
        <v>1.8380000000000001E-2</v>
      </c>
      <c r="V243" s="166">
        <f t="shared" si="12"/>
        <v>1.2866</v>
      </c>
      <c r="W243" s="166">
        <v>0</v>
      </c>
      <c r="X243" s="167">
        <f t="shared" si="13"/>
        <v>0</v>
      </c>
      <c r="AR243" s="168" t="s">
        <v>173</v>
      </c>
      <c r="AT243" s="168" t="s">
        <v>169</v>
      </c>
      <c r="AU243" s="168" t="s">
        <v>91</v>
      </c>
      <c r="AY243" s="15" t="s">
        <v>167</v>
      </c>
      <c r="BE243" s="97">
        <f t="shared" si="14"/>
        <v>0</v>
      </c>
      <c r="BF243" s="97">
        <f t="shared" si="15"/>
        <v>0</v>
      </c>
      <c r="BG243" s="97">
        <f t="shared" si="16"/>
        <v>0</v>
      </c>
      <c r="BH243" s="97">
        <f t="shared" si="17"/>
        <v>0</v>
      </c>
      <c r="BI243" s="97">
        <f t="shared" si="18"/>
        <v>0</v>
      </c>
      <c r="BJ243" s="15" t="s">
        <v>89</v>
      </c>
      <c r="BK243" s="97">
        <f t="shared" si="19"/>
        <v>0</v>
      </c>
      <c r="BL243" s="15" t="s">
        <v>173</v>
      </c>
      <c r="BM243" s="168" t="s">
        <v>766</v>
      </c>
    </row>
    <row r="244" spans="2:65" s="1" customFormat="1" ht="24.2" customHeight="1">
      <c r="B244" s="34"/>
      <c r="C244" s="157" t="s">
        <v>345</v>
      </c>
      <c r="D244" s="157" t="s">
        <v>169</v>
      </c>
      <c r="E244" s="158" t="s">
        <v>767</v>
      </c>
      <c r="F244" s="159" t="s">
        <v>768</v>
      </c>
      <c r="G244" s="160" t="s">
        <v>172</v>
      </c>
      <c r="H244" s="161">
        <v>75</v>
      </c>
      <c r="I244" s="162"/>
      <c r="J244" s="162"/>
      <c r="K244" s="163">
        <f t="shared" si="7"/>
        <v>0</v>
      </c>
      <c r="L244" s="164"/>
      <c r="M244" s="34"/>
      <c r="N244" s="165" t="s">
        <v>1</v>
      </c>
      <c r="O244" s="128" t="s">
        <v>45</v>
      </c>
      <c r="P244" s="33">
        <f t="shared" si="8"/>
        <v>0</v>
      </c>
      <c r="Q244" s="33">
        <f t="shared" si="9"/>
        <v>0</v>
      </c>
      <c r="R244" s="33">
        <f t="shared" si="10"/>
        <v>0</v>
      </c>
      <c r="T244" s="166">
        <f t="shared" si="11"/>
        <v>0</v>
      </c>
      <c r="U244" s="166">
        <v>4.1529999999999997E-2</v>
      </c>
      <c r="V244" s="166">
        <f t="shared" si="12"/>
        <v>3.1147499999999999</v>
      </c>
      <c r="W244" s="166">
        <v>0</v>
      </c>
      <c r="X244" s="167">
        <f t="shared" si="13"/>
        <v>0</v>
      </c>
      <c r="AR244" s="168" t="s">
        <v>173</v>
      </c>
      <c r="AT244" s="168" t="s">
        <v>169</v>
      </c>
      <c r="AU244" s="168" t="s">
        <v>91</v>
      </c>
      <c r="AY244" s="15" t="s">
        <v>167</v>
      </c>
      <c r="BE244" s="97">
        <f t="shared" si="14"/>
        <v>0</v>
      </c>
      <c r="BF244" s="97">
        <f t="shared" si="15"/>
        <v>0</v>
      </c>
      <c r="BG244" s="97">
        <f t="shared" si="16"/>
        <v>0</v>
      </c>
      <c r="BH244" s="97">
        <f t="shared" si="17"/>
        <v>0</v>
      </c>
      <c r="BI244" s="97">
        <f t="shared" si="18"/>
        <v>0</v>
      </c>
      <c r="BJ244" s="15" t="s">
        <v>89</v>
      </c>
      <c r="BK244" s="97">
        <f t="shared" si="19"/>
        <v>0</v>
      </c>
      <c r="BL244" s="15" t="s">
        <v>173</v>
      </c>
      <c r="BM244" s="168" t="s">
        <v>769</v>
      </c>
    </row>
    <row r="245" spans="2:65" s="1" customFormat="1" ht="24.2" customHeight="1">
      <c r="B245" s="34"/>
      <c r="C245" s="157" t="s">
        <v>350</v>
      </c>
      <c r="D245" s="157" t="s">
        <v>169</v>
      </c>
      <c r="E245" s="158" t="s">
        <v>770</v>
      </c>
      <c r="F245" s="159" t="s">
        <v>771</v>
      </c>
      <c r="G245" s="160" t="s">
        <v>172</v>
      </c>
      <c r="H245" s="161">
        <v>35</v>
      </c>
      <c r="I245" s="162"/>
      <c r="J245" s="162"/>
      <c r="K245" s="163">
        <f t="shared" si="7"/>
        <v>0</v>
      </c>
      <c r="L245" s="164"/>
      <c r="M245" s="34"/>
      <c r="N245" s="165" t="s">
        <v>1</v>
      </c>
      <c r="O245" s="128" t="s">
        <v>45</v>
      </c>
      <c r="P245" s="33">
        <f t="shared" si="8"/>
        <v>0</v>
      </c>
      <c r="Q245" s="33">
        <f t="shared" si="9"/>
        <v>0</v>
      </c>
      <c r="R245" s="33">
        <f t="shared" si="10"/>
        <v>0</v>
      </c>
      <c r="T245" s="166">
        <f t="shared" si="11"/>
        <v>0</v>
      </c>
      <c r="U245" s="166">
        <v>3.3579999999999999E-2</v>
      </c>
      <c r="V245" s="166">
        <f t="shared" si="12"/>
        <v>1.1753</v>
      </c>
      <c r="W245" s="166">
        <v>0</v>
      </c>
      <c r="X245" s="167">
        <f t="shared" si="13"/>
        <v>0</v>
      </c>
      <c r="AR245" s="168" t="s">
        <v>173</v>
      </c>
      <c r="AT245" s="168" t="s">
        <v>169</v>
      </c>
      <c r="AU245" s="168" t="s">
        <v>91</v>
      </c>
      <c r="AY245" s="15" t="s">
        <v>167</v>
      </c>
      <c r="BE245" s="97">
        <f t="shared" si="14"/>
        <v>0</v>
      </c>
      <c r="BF245" s="97">
        <f t="shared" si="15"/>
        <v>0</v>
      </c>
      <c r="BG245" s="97">
        <f t="shared" si="16"/>
        <v>0</v>
      </c>
      <c r="BH245" s="97">
        <f t="shared" si="17"/>
        <v>0</v>
      </c>
      <c r="BI245" s="97">
        <f t="shared" si="18"/>
        <v>0</v>
      </c>
      <c r="BJ245" s="15" t="s">
        <v>89</v>
      </c>
      <c r="BK245" s="97">
        <f t="shared" si="19"/>
        <v>0</v>
      </c>
      <c r="BL245" s="15" t="s">
        <v>173</v>
      </c>
      <c r="BM245" s="168" t="s">
        <v>772</v>
      </c>
    </row>
    <row r="246" spans="2:65" s="1" customFormat="1" ht="37.9" customHeight="1">
      <c r="B246" s="34"/>
      <c r="C246" s="157" t="s">
        <v>354</v>
      </c>
      <c r="D246" s="157" t="s">
        <v>169</v>
      </c>
      <c r="E246" s="158" t="s">
        <v>773</v>
      </c>
      <c r="F246" s="159" t="s">
        <v>774</v>
      </c>
      <c r="G246" s="160" t="s">
        <v>172</v>
      </c>
      <c r="H246" s="161">
        <v>2502.8000000000002</v>
      </c>
      <c r="I246" s="162"/>
      <c r="J246" s="162"/>
      <c r="K246" s="163">
        <f t="shared" si="7"/>
        <v>0</v>
      </c>
      <c r="L246" s="164"/>
      <c r="M246" s="34"/>
      <c r="N246" s="165" t="s">
        <v>1</v>
      </c>
      <c r="O246" s="128" t="s">
        <v>45</v>
      </c>
      <c r="P246" s="33">
        <f t="shared" si="8"/>
        <v>0</v>
      </c>
      <c r="Q246" s="33">
        <f t="shared" si="9"/>
        <v>0</v>
      </c>
      <c r="R246" s="33">
        <f t="shared" si="10"/>
        <v>0</v>
      </c>
      <c r="T246" s="166">
        <f t="shared" si="11"/>
        <v>0</v>
      </c>
      <c r="U246" s="166">
        <v>3.0300000000000001E-2</v>
      </c>
      <c r="V246" s="166">
        <f t="shared" si="12"/>
        <v>75.83484</v>
      </c>
      <c r="W246" s="166">
        <v>0</v>
      </c>
      <c r="X246" s="167">
        <f t="shared" si="13"/>
        <v>0</v>
      </c>
      <c r="AR246" s="168" t="s">
        <v>173</v>
      </c>
      <c r="AT246" s="168" t="s">
        <v>169</v>
      </c>
      <c r="AU246" s="168" t="s">
        <v>91</v>
      </c>
      <c r="AY246" s="15" t="s">
        <v>167</v>
      </c>
      <c r="BE246" s="97">
        <f t="shared" si="14"/>
        <v>0</v>
      </c>
      <c r="BF246" s="97">
        <f t="shared" si="15"/>
        <v>0</v>
      </c>
      <c r="BG246" s="97">
        <f t="shared" si="16"/>
        <v>0</v>
      </c>
      <c r="BH246" s="97">
        <f t="shared" si="17"/>
        <v>0</v>
      </c>
      <c r="BI246" s="97">
        <f t="shared" si="18"/>
        <v>0</v>
      </c>
      <c r="BJ246" s="15" t="s">
        <v>89</v>
      </c>
      <c r="BK246" s="97">
        <f t="shared" si="19"/>
        <v>0</v>
      </c>
      <c r="BL246" s="15" t="s">
        <v>173</v>
      </c>
      <c r="BM246" s="168" t="s">
        <v>775</v>
      </c>
    </row>
    <row r="247" spans="2:65" s="1" customFormat="1" ht="24.2" customHeight="1">
      <c r="B247" s="34"/>
      <c r="C247" s="157" t="s">
        <v>359</v>
      </c>
      <c r="D247" s="157" t="s">
        <v>169</v>
      </c>
      <c r="E247" s="158" t="s">
        <v>776</v>
      </c>
      <c r="F247" s="159" t="s">
        <v>777</v>
      </c>
      <c r="G247" s="160" t="s">
        <v>172</v>
      </c>
      <c r="H247" s="161">
        <v>87.685000000000002</v>
      </c>
      <c r="I247" s="162"/>
      <c r="J247" s="162"/>
      <c r="K247" s="163">
        <f t="shared" si="7"/>
        <v>0</v>
      </c>
      <c r="L247" s="164"/>
      <c r="M247" s="34"/>
      <c r="N247" s="165" t="s">
        <v>1</v>
      </c>
      <c r="O247" s="128" t="s">
        <v>45</v>
      </c>
      <c r="P247" s="33">
        <f t="shared" si="8"/>
        <v>0</v>
      </c>
      <c r="Q247" s="33">
        <f t="shared" si="9"/>
        <v>0</v>
      </c>
      <c r="R247" s="33">
        <f t="shared" si="10"/>
        <v>0</v>
      </c>
      <c r="T247" s="166">
        <f t="shared" si="11"/>
        <v>0</v>
      </c>
      <c r="U247" s="166">
        <v>1.7330000000000002E-2</v>
      </c>
      <c r="V247" s="166">
        <f t="shared" si="12"/>
        <v>1.5195810500000002</v>
      </c>
      <c r="W247" s="166">
        <v>0</v>
      </c>
      <c r="X247" s="167">
        <f t="shared" si="13"/>
        <v>0</v>
      </c>
      <c r="AR247" s="168" t="s">
        <v>173</v>
      </c>
      <c r="AT247" s="168" t="s">
        <v>169</v>
      </c>
      <c r="AU247" s="168" t="s">
        <v>91</v>
      </c>
      <c r="AY247" s="15" t="s">
        <v>167</v>
      </c>
      <c r="BE247" s="97">
        <f t="shared" si="14"/>
        <v>0</v>
      </c>
      <c r="BF247" s="97">
        <f t="shared" si="15"/>
        <v>0</v>
      </c>
      <c r="BG247" s="97">
        <f t="shared" si="16"/>
        <v>0</v>
      </c>
      <c r="BH247" s="97">
        <f t="shared" si="17"/>
        <v>0</v>
      </c>
      <c r="BI247" s="97">
        <f t="shared" si="18"/>
        <v>0</v>
      </c>
      <c r="BJ247" s="15" t="s">
        <v>89</v>
      </c>
      <c r="BK247" s="97">
        <f t="shared" si="19"/>
        <v>0</v>
      </c>
      <c r="BL247" s="15" t="s">
        <v>173</v>
      </c>
      <c r="BM247" s="168" t="s">
        <v>778</v>
      </c>
    </row>
    <row r="248" spans="2:65" s="12" customFormat="1" ht="11.25">
      <c r="B248" s="169"/>
      <c r="D248" s="170" t="s">
        <v>196</v>
      </c>
      <c r="E248" s="171" t="s">
        <v>1</v>
      </c>
      <c r="F248" s="172" t="s">
        <v>779</v>
      </c>
      <c r="H248" s="173">
        <v>87.685000000000002</v>
      </c>
      <c r="I248" s="174"/>
      <c r="J248" s="174"/>
      <c r="M248" s="169"/>
      <c r="N248" s="175"/>
      <c r="X248" s="176"/>
      <c r="AT248" s="171" t="s">
        <v>196</v>
      </c>
      <c r="AU248" s="171" t="s">
        <v>91</v>
      </c>
      <c r="AV248" s="12" t="s">
        <v>91</v>
      </c>
      <c r="AW248" s="12" t="s">
        <v>5</v>
      </c>
      <c r="AX248" s="12" t="s">
        <v>89</v>
      </c>
      <c r="AY248" s="171" t="s">
        <v>167</v>
      </c>
    </row>
    <row r="249" spans="2:65" s="1" customFormat="1" ht="16.5" customHeight="1">
      <c r="B249" s="34"/>
      <c r="C249" s="157" t="s">
        <v>385</v>
      </c>
      <c r="D249" s="157" t="s">
        <v>169</v>
      </c>
      <c r="E249" s="158" t="s">
        <v>780</v>
      </c>
      <c r="F249" s="159" t="s">
        <v>781</v>
      </c>
      <c r="G249" s="160" t="s">
        <v>172</v>
      </c>
      <c r="H249" s="161">
        <v>1291</v>
      </c>
      <c r="I249" s="162"/>
      <c r="J249" s="162"/>
      <c r="K249" s="163">
        <f>ROUND(P249*H249,2)</f>
        <v>0</v>
      </c>
      <c r="L249" s="164"/>
      <c r="M249" s="34"/>
      <c r="N249" s="165" t="s">
        <v>1</v>
      </c>
      <c r="O249" s="128" t="s">
        <v>45</v>
      </c>
      <c r="P249" s="33">
        <f>I249+J249</f>
        <v>0</v>
      </c>
      <c r="Q249" s="33">
        <f>ROUND(I249*H249,2)</f>
        <v>0</v>
      </c>
      <c r="R249" s="33">
        <f>ROUND(J249*H249,2)</f>
        <v>0</v>
      </c>
      <c r="T249" s="166">
        <f>S249*H249</f>
        <v>0</v>
      </c>
      <c r="U249" s="166">
        <v>0</v>
      </c>
      <c r="V249" s="166">
        <f>U249*H249</f>
        <v>0</v>
      </c>
      <c r="W249" s="166">
        <v>0</v>
      </c>
      <c r="X249" s="167">
        <f>W249*H249</f>
        <v>0</v>
      </c>
      <c r="AR249" s="168" t="s">
        <v>173</v>
      </c>
      <c r="AT249" s="168" t="s">
        <v>169</v>
      </c>
      <c r="AU249" s="168" t="s">
        <v>91</v>
      </c>
      <c r="AY249" s="15" t="s">
        <v>167</v>
      </c>
      <c r="BE249" s="97">
        <f>IF(O249="základní",K249,0)</f>
        <v>0</v>
      </c>
      <c r="BF249" s="97">
        <f>IF(O249="snížená",K249,0)</f>
        <v>0</v>
      </c>
      <c r="BG249" s="97">
        <f>IF(O249="zákl. přenesená",K249,0)</f>
        <v>0</v>
      </c>
      <c r="BH249" s="97">
        <f>IF(O249="sníž. přenesená",K249,0)</f>
        <v>0</v>
      </c>
      <c r="BI249" s="97">
        <f>IF(O249="nulová",K249,0)</f>
        <v>0</v>
      </c>
      <c r="BJ249" s="15" t="s">
        <v>89</v>
      </c>
      <c r="BK249" s="97">
        <f>ROUND(P249*H249,2)</f>
        <v>0</v>
      </c>
      <c r="BL249" s="15" t="s">
        <v>173</v>
      </c>
      <c r="BM249" s="168" t="s">
        <v>782</v>
      </c>
    </row>
    <row r="250" spans="2:65" s="12" customFormat="1" ht="11.25">
      <c r="B250" s="169"/>
      <c r="D250" s="170" t="s">
        <v>196</v>
      </c>
      <c r="E250" s="171" t="s">
        <v>1</v>
      </c>
      <c r="F250" s="172" t="s">
        <v>783</v>
      </c>
      <c r="H250" s="173">
        <v>1291</v>
      </c>
      <c r="I250" s="174"/>
      <c r="J250" s="174"/>
      <c r="M250" s="169"/>
      <c r="N250" s="175"/>
      <c r="X250" s="176"/>
      <c r="AT250" s="171" t="s">
        <v>196</v>
      </c>
      <c r="AU250" s="171" t="s">
        <v>91</v>
      </c>
      <c r="AV250" s="12" t="s">
        <v>91</v>
      </c>
      <c r="AW250" s="12" t="s">
        <v>5</v>
      </c>
      <c r="AX250" s="12" t="s">
        <v>89</v>
      </c>
      <c r="AY250" s="171" t="s">
        <v>167</v>
      </c>
    </row>
    <row r="251" spans="2:65" s="1" customFormat="1" ht="24.2" customHeight="1">
      <c r="B251" s="34"/>
      <c r="C251" s="157" t="s">
        <v>391</v>
      </c>
      <c r="D251" s="157" t="s">
        <v>169</v>
      </c>
      <c r="E251" s="158" t="s">
        <v>784</v>
      </c>
      <c r="F251" s="159" t="s">
        <v>785</v>
      </c>
      <c r="G251" s="160" t="s">
        <v>172</v>
      </c>
      <c r="H251" s="161">
        <v>2.08</v>
      </c>
      <c r="I251" s="162"/>
      <c r="J251" s="162"/>
      <c r="K251" s="163">
        <f>ROUND(P251*H251,2)</f>
        <v>0</v>
      </c>
      <c r="L251" s="164"/>
      <c r="M251" s="34"/>
      <c r="N251" s="165" t="s">
        <v>1</v>
      </c>
      <c r="O251" s="128" t="s">
        <v>45</v>
      </c>
      <c r="P251" s="33">
        <f>I251+J251</f>
        <v>0</v>
      </c>
      <c r="Q251" s="33">
        <f>ROUND(I251*H251,2)</f>
        <v>0</v>
      </c>
      <c r="R251" s="33">
        <f>ROUND(J251*H251,2)</f>
        <v>0</v>
      </c>
      <c r="T251" s="166">
        <f>S251*H251</f>
        <v>0</v>
      </c>
      <c r="U251" s="166">
        <v>8.2799999999999992E-3</v>
      </c>
      <c r="V251" s="166">
        <f>U251*H251</f>
        <v>1.7222399999999999E-2</v>
      </c>
      <c r="W251" s="166">
        <v>0</v>
      </c>
      <c r="X251" s="167">
        <f>W251*H251</f>
        <v>0</v>
      </c>
      <c r="AR251" s="168" t="s">
        <v>173</v>
      </c>
      <c r="AT251" s="168" t="s">
        <v>169</v>
      </c>
      <c r="AU251" s="168" t="s">
        <v>91</v>
      </c>
      <c r="AY251" s="15" t="s">
        <v>167</v>
      </c>
      <c r="BE251" s="97">
        <f>IF(O251="základní",K251,0)</f>
        <v>0</v>
      </c>
      <c r="BF251" s="97">
        <f>IF(O251="snížená",K251,0)</f>
        <v>0</v>
      </c>
      <c r="BG251" s="97">
        <f>IF(O251="zákl. přenesená",K251,0)</f>
        <v>0</v>
      </c>
      <c r="BH251" s="97">
        <f>IF(O251="sníž. přenesená",K251,0)</f>
        <v>0</v>
      </c>
      <c r="BI251" s="97">
        <f>IF(O251="nulová",K251,0)</f>
        <v>0</v>
      </c>
      <c r="BJ251" s="15" t="s">
        <v>89</v>
      </c>
      <c r="BK251" s="97">
        <f>ROUND(P251*H251,2)</f>
        <v>0</v>
      </c>
      <c r="BL251" s="15" t="s">
        <v>173</v>
      </c>
      <c r="BM251" s="168" t="s">
        <v>786</v>
      </c>
    </row>
    <row r="252" spans="2:65" s="12" customFormat="1" ht="11.25">
      <c r="B252" s="169"/>
      <c r="D252" s="170" t="s">
        <v>196</v>
      </c>
      <c r="E252" s="171" t="s">
        <v>1</v>
      </c>
      <c r="F252" s="172" t="s">
        <v>787</v>
      </c>
      <c r="H252" s="173">
        <v>2.08</v>
      </c>
      <c r="I252" s="174"/>
      <c r="J252" s="174"/>
      <c r="M252" s="169"/>
      <c r="N252" s="175"/>
      <c r="X252" s="176"/>
      <c r="AT252" s="171" t="s">
        <v>196</v>
      </c>
      <c r="AU252" s="171" t="s">
        <v>91</v>
      </c>
      <c r="AV252" s="12" t="s">
        <v>91</v>
      </c>
      <c r="AW252" s="12" t="s">
        <v>5</v>
      </c>
      <c r="AX252" s="12" t="s">
        <v>89</v>
      </c>
      <c r="AY252" s="171" t="s">
        <v>167</v>
      </c>
    </row>
    <row r="253" spans="2:65" s="1" customFormat="1" ht="16.5" customHeight="1">
      <c r="B253" s="34"/>
      <c r="C253" s="190" t="s">
        <v>395</v>
      </c>
      <c r="D253" s="190" t="s">
        <v>654</v>
      </c>
      <c r="E253" s="191" t="s">
        <v>788</v>
      </c>
      <c r="F253" s="192" t="s">
        <v>789</v>
      </c>
      <c r="G253" s="193" t="s">
        <v>172</v>
      </c>
      <c r="H253" s="194">
        <v>2.1419999999999999</v>
      </c>
      <c r="I253" s="195"/>
      <c r="J253" s="196"/>
      <c r="K253" s="197">
        <f>ROUND(P253*H253,2)</f>
        <v>0</v>
      </c>
      <c r="L253" s="196"/>
      <c r="M253" s="198"/>
      <c r="N253" s="199" t="s">
        <v>1</v>
      </c>
      <c r="O253" s="128" t="s">
        <v>45</v>
      </c>
      <c r="P253" s="33">
        <f>I253+J253</f>
        <v>0</v>
      </c>
      <c r="Q253" s="33">
        <f>ROUND(I253*H253,2)</f>
        <v>0</v>
      </c>
      <c r="R253" s="33">
        <f>ROUND(J253*H253,2)</f>
        <v>0</v>
      </c>
      <c r="T253" s="166">
        <f>S253*H253</f>
        <v>0</v>
      </c>
      <c r="U253" s="166">
        <v>6.8000000000000005E-4</v>
      </c>
      <c r="V253" s="166">
        <f>U253*H253</f>
        <v>1.45656E-3</v>
      </c>
      <c r="W253" s="166">
        <v>0</v>
      </c>
      <c r="X253" s="167">
        <f>W253*H253</f>
        <v>0</v>
      </c>
      <c r="AR253" s="168" t="s">
        <v>179</v>
      </c>
      <c r="AT253" s="168" t="s">
        <v>654</v>
      </c>
      <c r="AU253" s="168" t="s">
        <v>91</v>
      </c>
      <c r="AY253" s="15" t="s">
        <v>167</v>
      </c>
      <c r="BE253" s="97">
        <f>IF(O253="základní",K253,0)</f>
        <v>0</v>
      </c>
      <c r="BF253" s="97">
        <f>IF(O253="snížená",K253,0)</f>
        <v>0</v>
      </c>
      <c r="BG253" s="97">
        <f>IF(O253="zákl. přenesená",K253,0)</f>
        <v>0</v>
      </c>
      <c r="BH253" s="97">
        <f>IF(O253="sníž. přenesená",K253,0)</f>
        <v>0</v>
      </c>
      <c r="BI253" s="97">
        <f>IF(O253="nulová",K253,0)</f>
        <v>0</v>
      </c>
      <c r="BJ253" s="15" t="s">
        <v>89</v>
      </c>
      <c r="BK253" s="97">
        <f>ROUND(P253*H253,2)</f>
        <v>0</v>
      </c>
      <c r="BL253" s="15" t="s">
        <v>173</v>
      </c>
      <c r="BM253" s="168" t="s">
        <v>790</v>
      </c>
    </row>
    <row r="254" spans="2:65" s="12" customFormat="1" ht="11.25">
      <c r="B254" s="169"/>
      <c r="D254" s="170" t="s">
        <v>196</v>
      </c>
      <c r="F254" s="172" t="s">
        <v>791</v>
      </c>
      <c r="H254" s="173">
        <v>2.1419999999999999</v>
      </c>
      <c r="I254" s="174"/>
      <c r="J254" s="174"/>
      <c r="M254" s="169"/>
      <c r="N254" s="175"/>
      <c r="X254" s="176"/>
      <c r="AT254" s="171" t="s">
        <v>196</v>
      </c>
      <c r="AU254" s="171" t="s">
        <v>91</v>
      </c>
      <c r="AV254" s="12" t="s">
        <v>91</v>
      </c>
      <c r="AW254" s="12" t="s">
        <v>4</v>
      </c>
      <c r="AX254" s="12" t="s">
        <v>89</v>
      </c>
      <c r="AY254" s="171" t="s">
        <v>167</v>
      </c>
    </row>
    <row r="255" spans="2:65" s="1" customFormat="1" ht="24.2" customHeight="1">
      <c r="B255" s="34"/>
      <c r="C255" s="157" t="s">
        <v>400</v>
      </c>
      <c r="D255" s="157" t="s">
        <v>169</v>
      </c>
      <c r="E255" s="158" t="s">
        <v>792</v>
      </c>
      <c r="F255" s="159" t="s">
        <v>793</v>
      </c>
      <c r="G255" s="160" t="s">
        <v>172</v>
      </c>
      <c r="H255" s="161">
        <v>107.95</v>
      </c>
      <c r="I255" s="162"/>
      <c r="J255" s="162"/>
      <c r="K255" s="163">
        <f>ROUND(P255*H255,2)</f>
        <v>0</v>
      </c>
      <c r="L255" s="164"/>
      <c r="M255" s="34"/>
      <c r="N255" s="165" t="s">
        <v>1</v>
      </c>
      <c r="O255" s="128" t="s">
        <v>45</v>
      </c>
      <c r="P255" s="33">
        <f>I255+J255</f>
        <v>0</v>
      </c>
      <c r="Q255" s="33">
        <f>ROUND(I255*H255,2)</f>
        <v>0</v>
      </c>
      <c r="R255" s="33">
        <f>ROUND(J255*H255,2)</f>
        <v>0</v>
      </c>
      <c r="T255" s="166">
        <f>S255*H255</f>
        <v>0</v>
      </c>
      <c r="U255" s="166">
        <v>4.3800000000000002E-3</v>
      </c>
      <c r="V255" s="166">
        <f>U255*H255</f>
        <v>0.47282100000000005</v>
      </c>
      <c r="W255" s="166">
        <v>0</v>
      </c>
      <c r="X255" s="167">
        <f>W255*H255</f>
        <v>0</v>
      </c>
      <c r="AR255" s="168" t="s">
        <v>173</v>
      </c>
      <c r="AT255" s="168" t="s">
        <v>169</v>
      </c>
      <c r="AU255" s="168" t="s">
        <v>91</v>
      </c>
      <c r="AY255" s="15" t="s">
        <v>167</v>
      </c>
      <c r="BE255" s="97">
        <f>IF(O255="základní",K255,0)</f>
        <v>0</v>
      </c>
      <c r="BF255" s="97">
        <f>IF(O255="snížená",K255,0)</f>
        <v>0</v>
      </c>
      <c r="BG255" s="97">
        <f>IF(O255="zákl. přenesená",K255,0)</f>
        <v>0</v>
      </c>
      <c r="BH255" s="97">
        <f>IF(O255="sníž. přenesená",K255,0)</f>
        <v>0</v>
      </c>
      <c r="BI255" s="97">
        <f>IF(O255="nulová",K255,0)</f>
        <v>0</v>
      </c>
      <c r="BJ255" s="15" t="s">
        <v>89</v>
      </c>
      <c r="BK255" s="97">
        <f>ROUND(P255*H255,2)</f>
        <v>0</v>
      </c>
      <c r="BL255" s="15" t="s">
        <v>173</v>
      </c>
      <c r="BM255" s="168" t="s">
        <v>794</v>
      </c>
    </row>
    <row r="256" spans="2:65" s="12" customFormat="1" ht="11.25">
      <c r="B256" s="169"/>
      <c r="D256" s="170" t="s">
        <v>196</v>
      </c>
      <c r="E256" s="171" t="s">
        <v>1</v>
      </c>
      <c r="F256" s="172" t="s">
        <v>795</v>
      </c>
      <c r="H256" s="173">
        <v>99.54</v>
      </c>
      <c r="I256" s="174"/>
      <c r="J256" s="174"/>
      <c r="M256" s="169"/>
      <c r="N256" s="175"/>
      <c r="X256" s="176"/>
      <c r="AT256" s="171" t="s">
        <v>196</v>
      </c>
      <c r="AU256" s="171" t="s">
        <v>91</v>
      </c>
      <c r="AV256" s="12" t="s">
        <v>91</v>
      </c>
      <c r="AW256" s="12" t="s">
        <v>5</v>
      </c>
      <c r="AX256" s="12" t="s">
        <v>82</v>
      </c>
      <c r="AY256" s="171" t="s">
        <v>167</v>
      </c>
    </row>
    <row r="257" spans="2:65" s="12" customFormat="1" ht="11.25">
      <c r="B257" s="169"/>
      <c r="D257" s="170" t="s">
        <v>196</v>
      </c>
      <c r="E257" s="171" t="s">
        <v>1</v>
      </c>
      <c r="F257" s="172" t="s">
        <v>796</v>
      </c>
      <c r="H257" s="173">
        <v>-2.36</v>
      </c>
      <c r="I257" s="174"/>
      <c r="J257" s="174"/>
      <c r="M257" s="169"/>
      <c r="N257" s="175"/>
      <c r="X257" s="176"/>
      <c r="AT257" s="171" t="s">
        <v>196</v>
      </c>
      <c r="AU257" s="171" t="s">
        <v>91</v>
      </c>
      <c r="AV257" s="12" t="s">
        <v>91</v>
      </c>
      <c r="AW257" s="12" t="s">
        <v>5</v>
      </c>
      <c r="AX257" s="12" t="s">
        <v>82</v>
      </c>
      <c r="AY257" s="171" t="s">
        <v>167</v>
      </c>
    </row>
    <row r="258" spans="2:65" s="12" customFormat="1" ht="11.25">
      <c r="B258" s="169"/>
      <c r="D258" s="170" t="s">
        <v>196</v>
      </c>
      <c r="E258" s="171" t="s">
        <v>1</v>
      </c>
      <c r="F258" s="172" t="s">
        <v>797</v>
      </c>
      <c r="H258" s="173">
        <v>2.08</v>
      </c>
      <c r="I258" s="174"/>
      <c r="J258" s="174"/>
      <c r="M258" s="169"/>
      <c r="N258" s="175"/>
      <c r="X258" s="176"/>
      <c r="AT258" s="171" t="s">
        <v>196</v>
      </c>
      <c r="AU258" s="171" t="s">
        <v>91</v>
      </c>
      <c r="AV258" s="12" t="s">
        <v>91</v>
      </c>
      <c r="AW258" s="12" t="s">
        <v>5</v>
      </c>
      <c r="AX258" s="12" t="s">
        <v>82</v>
      </c>
      <c r="AY258" s="171" t="s">
        <v>167</v>
      </c>
    </row>
    <row r="259" spans="2:65" s="12" customFormat="1" ht="11.25">
      <c r="B259" s="169"/>
      <c r="D259" s="170" t="s">
        <v>196</v>
      </c>
      <c r="E259" s="171" t="s">
        <v>1</v>
      </c>
      <c r="F259" s="172" t="s">
        <v>798</v>
      </c>
      <c r="H259" s="173">
        <v>8.69</v>
      </c>
      <c r="I259" s="174"/>
      <c r="J259" s="174"/>
      <c r="M259" s="169"/>
      <c r="N259" s="175"/>
      <c r="X259" s="176"/>
      <c r="AT259" s="171" t="s">
        <v>196</v>
      </c>
      <c r="AU259" s="171" t="s">
        <v>91</v>
      </c>
      <c r="AV259" s="12" t="s">
        <v>91</v>
      </c>
      <c r="AW259" s="12" t="s">
        <v>5</v>
      </c>
      <c r="AX259" s="12" t="s">
        <v>82</v>
      </c>
      <c r="AY259" s="171" t="s">
        <v>167</v>
      </c>
    </row>
    <row r="260" spans="2:65" s="13" customFormat="1" ht="11.25">
      <c r="B260" s="177"/>
      <c r="D260" s="170" t="s">
        <v>196</v>
      </c>
      <c r="E260" s="178" t="s">
        <v>1</v>
      </c>
      <c r="F260" s="179" t="s">
        <v>204</v>
      </c>
      <c r="H260" s="180">
        <v>107.95</v>
      </c>
      <c r="I260" s="181"/>
      <c r="J260" s="181"/>
      <c r="M260" s="177"/>
      <c r="N260" s="182"/>
      <c r="X260" s="183"/>
      <c r="AT260" s="178" t="s">
        <v>196</v>
      </c>
      <c r="AU260" s="178" t="s">
        <v>91</v>
      </c>
      <c r="AV260" s="13" t="s">
        <v>173</v>
      </c>
      <c r="AW260" s="13" t="s">
        <v>5</v>
      </c>
      <c r="AX260" s="13" t="s">
        <v>89</v>
      </c>
      <c r="AY260" s="178" t="s">
        <v>167</v>
      </c>
    </row>
    <row r="261" spans="2:65" s="1" customFormat="1" ht="24.2" customHeight="1">
      <c r="B261" s="34"/>
      <c r="C261" s="157" t="s">
        <v>404</v>
      </c>
      <c r="D261" s="157" t="s">
        <v>169</v>
      </c>
      <c r="E261" s="158" t="s">
        <v>799</v>
      </c>
      <c r="F261" s="159" t="s">
        <v>800</v>
      </c>
      <c r="G261" s="160" t="s">
        <v>177</v>
      </c>
      <c r="H261" s="161">
        <v>7.8</v>
      </c>
      <c r="I261" s="162"/>
      <c r="J261" s="162"/>
      <c r="K261" s="163">
        <f>ROUND(P261*H261,2)</f>
        <v>0</v>
      </c>
      <c r="L261" s="164"/>
      <c r="M261" s="34"/>
      <c r="N261" s="165" t="s">
        <v>1</v>
      </c>
      <c r="O261" s="128" t="s">
        <v>45</v>
      </c>
      <c r="P261" s="33">
        <f>I261+J261</f>
        <v>0</v>
      </c>
      <c r="Q261" s="33">
        <f>ROUND(I261*H261,2)</f>
        <v>0</v>
      </c>
      <c r="R261" s="33">
        <f>ROUND(J261*H261,2)</f>
        <v>0</v>
      </c>
      <c r="T261" s="166">
        <f>S261*H261</f>
        <v>0</v>
      </c>
      <c r="U261" s="166">
        <v>0</v>
      </c>
      <c r="V261" s="166">
        <f>U261*H261</f>
        <v>0</v>
      </c>
      <c r="W261" s="166">
        <v>0</v>
      </c>
      <c r="X261" s="167">
        <f>W261*H261</f>
        <v>0</v>
      </c>
      <c r="AR261" s="168" t="s">
        <v>173</v>
      </c>
      <c r="AT261" s="168" t="s">
        <v>169</v>
      </c>
      <c r="AU261" s="168" t="s">
        <v>91</v>
      </c>
      <c r="AY261" s="15" t="s">
        <v>167</v>
      </c>
      <c r="BE261" s="97">
        <f>IF(O261="základní",K261,0)</f>
        <v>0</v>
      </c>
      <c r="BF261" s="97">
        <f>IF(O261="snížená",K261,0)</f>
        <v>0</v>
      </c>
      <c r="BG261" s="97">
        <f>IF(O261="zákl. přenesená",K261,0)</f>
        <v>0</v>
      </c>
      <c r="BH261" s="97">
        <f>IF(O261="sníž. přenesená",K261,0)</f>
        <v>0</v>
      </c>
      <c r="BI261" s="97">
        <f>IF(O261="nulová",K261,0)</f>
        <v>0</v>
      </c>
      <c r="BJ261" s="15" t="s">
        <v>89</v>
      </c>
      <c r="BK261" s="97">
        <f>ROUND(P261*H261,2)</f>
        <v>0</v>
      </c>
      <c r="BL261" s="15" t="s">
        <v>173</v>
      </c>
      <c r="BM261" s="168" t="s">
        <v>801</v>
      </c>
    </row>
    <row r="262" spans="2:65" s="1" customFormat="1" ht="16.5" customHeight="1">
      <c r="B262" s="34"/>
      <c r="C262" s="190" t="s">
        <v>410</v>
      </c>
      <c r="D262" s="190" t="s">
        <v>654</v>
      </c>
      <c r="E262" s="191" t="s">
        <v>802</v>
      </c>
      <c r="F262" s="192" t="s">
        <v>803</v>
      </c>
      <c r="G262" s="193" t="s">
        <v>177</v>
      </c>
      <c r="H262" s="194">
        <v>8</v>
      </c>
      <c r="I262" s="195"/>
      <c r="J262" s="196"/>
      <c r="K262" s="197">
        <f>ROUND(P262*H262,2)</f>
        <v>0</v>
      </c>
      <c r="L262" s="196"/>
      <c r="M262" s="198"/>
      <c r="N262" s="199" t="s">
        <v>1</v>
      </c>
      <c r="O262" s="128" t="s">
        <v>45</v>
      </c>
      <c r="P262" s="33">
        <f>I262+J262</f>
        <v>0</v>
      </c>
      <c r="Q262" s="33">
        <f>ROUND(I262*H262,2)</f>
        <v>0</v>
      </c>
      <c r="R262" s="33">
        <f>ROUND(J262*H262,2)</f>
        <v>0</v>
      </c>
      <c r="T262" s="166">
        <f>S262*H262</f>
        <v>0</v>
      </c>
      <c r="U262" s="166">
        <v>1E-4</v>
      </c>
      <c r="V262" s="166">
        <f>U262*H262</f>
        <v>8.0000000000000004E-4</v>
      </c>
      <c r="W262" s="166">
        <v>0</v>
      </c>
      <c r="X262" s="167">
        <f>W262*H262</f>
        <v>0</v>
      </c>
      <c r="AR262" s="168" t="s">
        <v>179</v>
      </c>
      <c r="AT262" s="168" t="s">
        <v>654</v>
      </c>
      <c r="AU262" s="168" t="s">
        <v>91</v>
      </c>
      <c r="AY262" s="15" t="s">
        <v>167</v>
      </c>
      <c r="BE262" s="97">
        <f>IF(O262="základní",K262,0)</f>
        <v>0</v>
      </c>
      <c r="BF262" s="97">
        <f>IF(O262="snížená",K262,0)</f>
        <v>0</v>
      </c>
      <c r="BG262" s="97">
        <f>IF(O262="zákl. přenesená",K262,0)</f>
        <v>0</v>
      </c>
      <c r="BH262" s="97">
        <f>IF(O262="sníž. přenesená",K262,0)</f>
        <v>0</v>
      </c>
      <c r="BI262" s="97">
        <f>IF(O262="nulová",K262,0)</f>
        <v>0</v>
      </c>
      <c r="BJ262" s="15" t="s">
        <v>89</v>
      </c>
      <c r="BK262" s="97">
        <f>ROUND(P262*H262,2)</f>
        <v>0</v>
      </c>
      <c r="BL262" s="15" t="s">
        <v>173</v>
      </c>
      <c r="BM262" s="168" t="s">
        <v>804</v>
      </c>
    </row>
    <row r="263" spans="2:65" s="1" customFormat="1" ht="24.2" customHeight="1">
      <c r="B263" s="34"/>
      <c r="C263" s="157" t="s">
        <v>414</v>
      </c>
      <c r="D263" s="157" t="s">
        <v>169</v>
      </c>
      <c r="E263" s="158" t="s">
        <v>805</v>
      </c>
      <c r="F263" s="159" t="s">
        <v>806</v>
      </c>
      <c r="G263" s="160" t="s">
        <v>177</v>
      </c>
      <c r="H263" s="161">
        <v>21.4</v>
      </c>
      <c r="I263" s="162"/>
      <c r="J263" s="162"/>
      <c r="K263" s="163">
        <f>ROUND(P263*H263,2)</f>
        <v>0</v>
      </c>
      <c r="L263" s="164"/>
      <c r="M263" s="34"/>
      <c r="N263" s="165" t="s">
        <v>1</v>
      </c>
      <c r="O263" s="128" t="s">
        <v>45</v>
      </c>
      <c r="P263" s="33">
        <f>I263+J263</f>
        <v>0</v>
      </c>
      <c r="Q263" s="33">
        <f>ROUND(I263*H263,2)</f>
        <v>0</v>
      </c>
      <c r="R263" s="33">
        <f>ROUND(J263*H263,2)</f>
        <v>0</v>
      </c>
      <c r="T263" s="166">
        <f>S263*H263</f>
        <v>0</v>
      </c>
      <c r="U263" s="166">
        <v>0</v>
      </c>
      <c r="V263" s="166">
        <f>U263*H263</f>
        <v>0</v>
      </c>
      <c r="W263" s="166">
        <v>0</v>
      </c>
      <c r="X263" s="167">
        <f>W263*H263</f>
        <v>0</v>
      </c>
      <c r="AR263" s="168" t="s">
        <v>173</v>
      </c>
      <c r="AT263" s="168" t="s">
        <v>169</v>
      </c>
      <c r="AU263" s="168" t="s">
        <v>91</v>
      </c>
      <c r="AY263" s="15" t="s">
        <v>167</v>
      </c>
      <c r="BE263" s="97">
        <f>IF(O263="základní",K263,0)</f>
        <v>0</v>
      </c>
      <c r="BF263" s="97">
        <f>IF(O263="snížená",K263,0)</f>
        <v>0</v>
      </c>
      <c r="BG263" s="97">
        <f>IF(O263="zákl. přenesená",K263,0)</f>
        <v>0</v>
      </c>
      <c r="BH263" s="97">
        <f>IF(O263="sníž. přenesená",K263,0)</f>
        <v>0</v>
      </c>
      <c r="BI263" s="97">
        <f>IF(O263="nulová",K263,0)</f>
        <v>0</v>
      </c>
      <c r="BJ263" s="15" t="s">
        <v>89</v>
      </c>
      <c r="BK263" s="97">
        <f>ROUND(P263*H263,2)</f>
        <v>0</v>
      </c>
      <c r="BL263" s="15" t="s">
        <v>173</v>
      </c>
      <c r="BM263" s="168" t="s">
        <v>807</v>
      </c>
    </row>
    <row r="264" spans="2:65" s="12" customFormat="1" ht="11.25">
      <c r="B264" s="169"/>
      <c r="D264" s="170" t="s">
        <v>196</v>
      </c>
      <c r="E264" s="171" t="s">
        <v>1</v>
      </c>
      <c r="F264" s="172" t="s">
        <v>808</v>
      </c>
      <c r="H264" s="173">
        <v>21.4</v>
      </c>
      <c r="I264" s="174"/>
      <c r="J264" s="174"/>
      <c r="M264" s="169"/>
      <c r="N264" s="175"/>
      <c r="X264" s="176"/>
      <c r="AT264" s="171" t="s">
        <v>196</v>
      </c>
      <c r="AU264" s="171" t="s">
        <v>91</v>
      </c>
      <c r="AV264" s="12" t="s">
        <v>91</v>
      </c>
      <c r="AW264" s="12" t="s">
        <v>5</v>
      </c>
      <c r="AX264" s="12" t="s">
        <v>89</v>
      </c>
      <c r="AY264" s="171" t="s">
        <v>167</v>
      </c>
    </row>
    <row r="265" spans="2:65" s="1" customFormat="1" ht="24.2" customHeight="1">
      <c r="B265" s="34"/>
      <c r="C265" s="190" t="s">
        <v>419</v>
      </c>
      <c r="D265" s="190" t="s">
        <v>654</v>
      </c>
      <c r="E265" s="191" t="s">
        <v>809</v>
      </c>
      <c r="F265" s="192" t="s">
        <v>810</v>
      </c>
      <c r="G265" s="193" t="s">
        <v>177</v>
      </c>
      <c r="H265" s="194">
        <v>22</v>
      </c>
      <c r="I265" s="195"/>
      <c r="J265" s="196"/>
      <c r="K265" s="197">
        <f>ROUND(P265*H265,2)</f>
        <v>0</v>
      </c>
      <c r="L265" s="196"/>
      <c r="M265" s="198"/>
      <c r="N265" s="199" t="s">
        <v>1</v>
      </c>
      <c r="O265" s="128" t="s">
        <v>45</v>
      </c>
      <c r="P265" s="33">
        <f>I265+J265</f>
        <v>0</v>
      </c>
      <c r="Q265" s="33">
        <f>ROUND(I265*H265,2)</f>
        <v>0</v>
      </c>
      <c r="R265" s="33">
        <f>ROUND(J265*H265,2)</f>
        <v>0</v>
      </c>
      <c r="T265" s="166">
        <f>S265*H265</f>
        <v>0</v>
      </c>
      <c r="U265" s="166">
        <v>1E-4</v>
      </c>
      <c r="V265" s="166">
        <f>U265*H265</f>
        <v>2.2000000000000001E-3</v>
      </c>
      <c r="W265" s="166">
        <v>0</v>
      </c>
      <c r="X265" s="167">
        <f>W265*H265</f>
        <v>0</v>
      </c>
      <c r="AR265" s="168" t="s">
        <v>179</v>
      </c>
      <c r="AT265" s="168" t="s">
        <v>654</v>
      </c>
      <c r="AU265" s="168" t="s">
        <v>91</v>
      </c>
      <c r="AY265" s="15" t="s">
        <v>167</v>
      </c>
      <c r="BE265" s="97">
        <f>IF(O265="základní",K265,0)</f>
        <v>0</v>
      </c>
      <c r="BF265" s="97">
        <f>IF(O265="snížená",K265,0)</f>
        <v>0</v>
      </c>
      <c r="BG265" s="97">
        <f>IF(O265="zákl. přenesená",K265,0)</f>
        <v>0</v>
      </c>
      <c r="BH265" s="97">
        <f>IF(O265="sníž. přenesená",K265,0)</f>
        <v>0</v>
      </c>
      <c r="BI265" s="97">
        <f>IF(O265="nulová",K265,0)</f>
        <v>0</v>
      </c>
      <c r="BJ265" s="15" t="s">
        <v>89</v>
      </c>
      <c r="BK265" s="97">
        <f>ROUND(P265*H265,2)</f>
        <v>0</v>
      </c>
      <c r="BL265" s="15" t="s">
        <v>173</v>
      </c>
      <c r="BM265" s="168" t="s">
        <v>811</v>
      </c>
    </row>
    <row r="266" spans="2:65" s="1" customFormat="1" ht="24.2" customHeight="1">
      <c r="B266" s="34"/>
      <c r="C266" s="157" t="s">
        <v>423</v>
      </c>
      <c r="D266" s="157" t="s">
        <v>169</v>
      </c>
      <c r="E266" s="158" t="s">
        <v>812</v>
      </c>
      <c r="F266" s="159" t="s">
        <v>813</v>
      </c>
      <c r="G266" s="160" t="s">
        <v>177</v>
      </c>
      <c r="H266" s="161">
        <v>26.7</v>
      </c>
      <c r="I266" s="162"/>
      <c r="J266" s="162"/>
      <c r="K266" s="163">
        <f>ROUND(P266*H266,2)</f>
        <v>0</v>
      </c>
      <c r="L266" s="164"/>
      <c r="M266" s="34"/>
      <c r="N266" s="165" t="s">
        <v>1</v>
      </c>
      <c r="O266" s="128" t="s">
        <v>45</v>
      </c>
      <c r="P266" s="33">
        <f>I266+J266</f>
        <v>0</v>
      </c>
      <c r="Q266" s="33">
        <f>ROUND(I266*H266,2)</f>
        <v>0</v>
      </c>
      <c r="R266" s="33">
        <f>ROUND(J266*H266,2)</f>
        <v>0</v>
      </c>
      <c r="T266" s="166">
        <f>S266*H266</f>
        <v>0</v>
      </c>
      <c r="U266" s="166">
        <v>0</v>
      </c>
      <c r="V266" s="166">
        <f>U266*H266</f>
        <v>0</v>
      </c>
      <c r="W266" s="166">
        <v>0</v>
      </c>
      <c r="X266" s="167">
        <f>W266*H266</f>
        <v>0</v>
      </c>
      <c r="AR266" s="168" t="s">
        <v>173</v>
      </c>
      <c r="AT266" s="168" t="s">
        <v>169</v>
      </c>
      <c r="AU266" s="168" t="s">
        <v>91</v>
      </c>
      <c r="AY266" s="15" t="s">
        <v>167</v>
      </c>
      <c r="BE266" s="97">
        <f>IF(O266="základní",K266,0)</f>
        <v>0</v>
      </c>
      <c r="BF266" s="97">
        <f>IF(O266="snížená",K266,0)</f>
        <v>0</v>
      </c>
      <c r="BG266" s="97">
        <f>IF(O266="zákl. přenesená",K266,0)</f>
        <v>0</v>
      </c>
      <c r="BH266" s="97">
        <f>IF(O266="sníž. přenesená",K266,0)</f>
        <v>0</v>
      </c>
      <c r="BI266" s="97">
        <f>IF(O266="nulová",K266,0)</f>
        <v>0</v>
      </c>
      <c r="BJ266" s="15" t="s">
        <v>89</v>
      </c>
      <c r="BK266" s="97">
        <f>ROUND(P266*H266,2)</f>
        <v>0</v>
      </c>
      <c r="BL266" s="15" t="s">
        <v>173</v>
      </c>
      <c r="BM266" s="168" t="s">
        <v>814</v>
      </c>
    </row>
    <row r="267" spans="2:65" s="12" customFormat="1" ht="11.25">
      <c r="B267" s="169"/>
      <c r="D267" s="170" t="s">
        <v>196</v>
      </c>
      <c r="E267" s="171" t="s">
        <v>1</v>
      </c>
      <c r="F267" s="172" t="s">
        <v>815</v>
      </c>
      <c r="H267" s="173">
        <v>26.7</v>
      </c>
      <c r="I267" s="174"/>
      <c r="J267" s="174"/>
      <c r="M267" s="169"/>
      <c r="N267" s="175"/>
      <c r="X267" s="176"/>
      <c r="AT267" s="171" t="s">
        <v>196</v>
      </c>
      <c r="AU267" s="171" t="s">
        <v>91</v>
      </c>
      <c r="AV267" s="12" t="s">
        <v>91</v>
      </c>
      <c r="AW267" s="12" t="s">
        <v>5</v>
      </c>
      <c r="AX267" s="12" t="s">
        <v>89</v>
      </c>
      <c r="AY267" s="171" t="s">
        <v>167</v>
      </c>
    </row>
    <row r="268" spans="2:65" s="1" customFormat="1" ht="16.5" customHeight="1">
      <c r="B268" s="34"/>
      <c r="C268" s="190" t="s">
        <v>427</v>
      </c>
      <c r="D268" s="190" t="s">
        <v>654</v>
      </c>
      <c r="E268" s="191" t="s">
        <v>816</v>
      </c>
      <c r="F268" s="192" t="s">
        <v>817</v>
      </c>
      <c r="G268" s="193" t="s">
        <v>177</v>
      </c>
      <c r="H268" s="194">
        <v>27</v>
      </c>
      <c r="I268" s="195"/>
      <c r="J268" s="196"/>
      <c r="K268" s="197">
        <f t="shared" ref="K268:K276" si="20">ROUND(P268*H268,2)</f>
        <v>0</v>
      </c>
      <c r="L268" s="196"/>
      <c r="M268" s="198"/>
      <c r="N268" s="199" t="s">
        <v>1</v>
      </c>
      <c r="O268" s="128" t="s">
        <v>45</v>
      </c>
      <c r="P268" s="33">
        <f t="shared" ref="P268:P276" si="21">I268+J268</f>
        <v>0</v>
      </c>
      <c r="Q268" s="33">
        <f t="shared" ref="Q268:Q276" si="22">ROUND(I268*H268,2)</f>
        <v>0</v>
      </c>
      <c r="R268" s="33">
        <f t="shared" ref="R268:R276" si="23">ROUND(J268*H268,2)</f>
        <v>0</v>
      </c>
      <c r="T268" s="166">
        <f t="shared" ref="T268:T276" si="24">S268*H268</f>
        <v>0</v>
      </c>
      <c r="U268" s="166">
        <v>3.0000000000000001E-5</v>
      </c>
      <c r="V268" s="166">
        <f t="shared" ref="V268:V276" si="25">U268*H268</f>
        <v>8.1000000000000006E-4</v>
      </c>
      <c r="W268" s="166">
        <v>0</v>
      </c>
      <c r="X268" s="167">
        <f t="shared" ref="X268:X276" si="26">W268*H268</f>
        <v>0</v>
      </c>
      <c r="AR268" s="168" t="s">
        <v>179</v>
      </c>
      <c r="AT268" s="168" t="s">
        <v>654</v>
      </c>
      <c r="AU268" s="168" t="s">
        <v>91</v>
      </c>
      <c r="AY268" s="15" t="s">
        <v>167</v>
      </c>
      <c r="BE268" s="97">
        <f t="shared" ref="BE268:BE276" si="27">IF(O268="základní",K268,0)</f>
        <v>0</v>
      </c>
      <c r="BF268" s="97">
        <f t="shared" ref="BF268:BF276" si="28">IF(O268="snížená",K268,0)</f>
        <v>0</v>
      </c>
      <c r="BG268" s="97">
        <f t="shared" ref="BG268:BG276" si="29">IF(O268="zákl. přenesená",K268,0)</f>
        <v>0</v>
      </c>
      <c r="BH268" s="97">
        <f t="shared" ref="BH268:BH276" si="30">IF(O268="sníž. přenesená",K268,0)</f>
        <v>0</v>
      </c>
      <c r="BI268" s="97">
        <f t="shared" ref="BI268:BI276" si="31">IF(O268="nulová",K268,0)</f>
        <v>0</v>
      </c>
      <c r="BJ268" s="15" t="s">
        <v>89</v>
      </c>
      <c r="BK268" s="97">
        <f t="shared" ref="BK268:BK276" si="32">ROUND(P268*H268,2)</f>
        <v>0</v>
      </c>
      <c r="BL268" s="15" t="s">
        <v>173</v>
      </c>
      <c r="BM268" s="168" t="s">
        <v>818</v>
      </c>
    </row>
    <row r="269" spans="2:65" s="1" customFormat="1" ht="24.2" customHeight="1">
      <c r="B269" s="34"/>
      <c r="C269" s="157" t="s">
        <v>431</v>
      </c>
      <c r="D269" s="157" t="s">
        <v>169</v>
      </c>
      <c r="E269" s="158" t="s">
        <v>819</v>
      </c>
      <c r="F269" s="159" t="s">
        <v>820</v>
      </c>
      <c r="G269" s="160" t="s">
        <v>177</v>
      </c>
      <c r="H269" s="161">
        <v>5.3</v>
      </c>
      <c r="I269" s="162"/>
      <c r="J269" s="162"/>
      <c r="K269" s="163">
        <f t="shared" si="20"/>
        <v>0</v>
      </c>
      <c r="L269" s="164"/>
      <c r="M269" s="34"/>
      <c r="N269" s="165" t="s">
        <v>1</v>
      </c>
      <c r="O269" s="128" t="s">
        <v>45</v>
      </c>
      <c r="P269" s="33">
        <f t="shared" si="21"/>
        <v>0</v>
      </c>
      <c r="Q269" s="33">
        <f t="shared" si="22"/>
        <v>0</v>
      </c>
      <c r="R269" s="33">
        <f t="shared" si="23"/>
        <v>0</v>
      </c>
      <c r="T269" s="166">
        <f t="shared" si="24"/>
        <v>0</v>
      </c>
      <c r="U269" s="166">
        <v>0</v>
      </c>
      <c r="V269" s="166">
        <f t="shared" si="25"/>
        <v>0</v>
      </c>
      <c r="W269" s="166">
        <v>0</v>
      </c>
      <c r="X269" s="167">
        <f t="shared" si="26"/>
        <v>0</v>
      </c>
      <c r="AR269" s="168" t="s">
        <v>173</v>
      </c>
      <c r="AT269" s="168" t="s">
        <v>169</v>
      </c>
      <c r="AU269" s="168" t="s">
        <v>91</v>
      </c>
      <c r="AY269" s="15" t="s">
        <v>167</v>
      </c>
      <c r="BE269" s="97">
        <f t="shared" si="27"/>
        <v>0</v>
      </c>
      <c r="BF269" s="97">
        <f t="shared" si="28"/>
        <v>0</v>
      </c>
      <c r="BG269" s="97">
        <f t="shared" si="29"/>
        <v>0</v>
      </c>
      <c r="BH269" s="97">
        <f t="shared" si="30"/>
        <v>0</v>
      </c>
      <c r="BI269" s="97">
        <f t="shared" si="31"/>
        <v>0</v>
      </c>
      <c r="BJ269" s="15" t="s">
        <v>89</v>
      </c>
      <c r="BK269" s="97">
        <f t="shared" si="32"/>
        <v>0</v>
      </c>
      <c r="BL269" s="15" t="s">
        <v>173</v>
      </c>
      <c r="BM269" s="168" t="s">
        <v>821</v>
      </c>
    </row>
    <row r="270" spans="2:65" s="1" customFormat="1" ht="24.2" customHeight="1">
      <c r="B270" s="34"/>
      <c r="C270" s="190" t="s">
        <v>437</v>
      </c>
      <c r="D270" s="190" t="s">
        <v>654</v>
      </c>
      <c r="E270" s="191" t="s">
        <v>822</v>
      </c>
      <c r="F270" s="192" t="s">
        <v>823</v>
      </c>
      <c r="G270" s="193" t="s">
        <v>177</v>
      </c>
      <c r="H270" s="194">
        <v>6</v>
      </c>
      <c r="I270" s="195"/>
      <c r="J270" s="196"/>
      <c r="K270" s="197">
        <f t="shared" si="20"/>
        <v>0</v>
      </c>
      <c r="L270" s="196"/>
      <c r="M270" s="198"/>
      <c r="N270" s="199" t="s">
        <v>1</v>
      </c>
      <c r="O270" s="128" t="s">
        <v>45</v>
      </c>
      <c r="P270" s="33">
        <f t="shared" si="21"/>
        <v>0</v>
      </c>
      <c r="Q270" s="33">
        <f t="shared" si="22"/>
        <v>0</v>
      </c>
      <c r="R270" s="33">
        <f t="shared" si="23"/>
        <v>0</v>
      </c>
      <c r="T270" s="166">
        <f t="shared" si="24"/>
        <v>0</v>
      </c>
      <c r="U270" s="166">
        <v>2.9999999999999997E-4</v>
      </c>
      <c r="V270" s="166">
        <f t="shared" si="25"/>
        <v>1.8E-3</v>
      </c>
      <c r="W270" s="166">
        <v>0</v>
      </c>
      <c r="X270" s="167">
        <f t="shared" si="26"/>
        <v>0</v>
      </c>
      <c r="AR270" s="168" t="s">
        <v>179</v>
      </c>
      <c r="AT270" s="168" t="s">
        <v>654</v>
      </c>
      <c r="AU270" s="168" t="s">
        <v>91</v>
      </c>
      <c r="AY270" s="15" t="s">
        <v>167</v>
      </c>
      <c r="BE270" s="97">
        <f t="shared" si="27"/>
        <v>0</v>
      </c>
      <c r="BF270" s="97">
        <f t="shared" si="28"/>
        <v>0</v>
      </c>
      <c r="BG270" s="97">
        <f t="shared" si="29"/>
        <v>0</v>
      </c>
      <c r="BH270" s="97">
        <f t="shared" si="30"/>
        <v>0</v>
      </c>
      <c r="BI270" s="97">
        <f t="shared" si="31"/>
        <v>0</v>
      </c>
      <c r="BJ270" s="15" t="s">
        <v>89</v>
      </c>
      <c r="BK270" s="97">
        <f t="shared" si="32"/>
        <v>0</v>
      </c>
      <c r="BL270" s="15" t="s">
        <v>173</v>
      </c>
      <c r="BM270" s="168" t="s">
        <v>824</v>
      </c>
    </row>
    <row r="271" spans="2:65" s="1" customFormat="1" ht="24.2" customHeight="1">
      <c r="B271" s="34"/>
      <c r="C271" s="157" t="s">
        <v>443</v>
      </c>
      <c r="D271" s="157" t="s">
        <v>169</v>
      </c>
      <c r="E271" s="158" t="s">
        <v>819</v>
      </c>
      <c r="F271" s="159" t="s">
        <v>820</v>
      </c>
      <c r="G271" s="160" t="s">
        <v>177</v>
      </c>
      <c r="H271" s="161">
        <v>18</v>
      </c>
      <c r="I271" s="162"/>
      <c r="J271" s="162"/>
      <c r="K271" s="163">
        <f t="shared" si="20"/>
        <v>0</v>
      </c>
      <c r="L271" s="164"/>
      <c r="M271" s="34"/>
      <c r="N271" s="165" t="s">
        <v>1</v>
      </c>
      <c r="O271" s="128" t="s">
        <v>45</v>
      </c>
      <c r="P271" s="33">
        <f t="shared" si="21"/>
        <v>0</v>
      </c>
      <c r="Q271" s="33">
        <f t="shared" si="22"/>
        <v>0</v>
      </c>
      <c r="R271" s="33">
        <f t="shared" si="23"/>
        <v>0</v>
      </c>
      <c r="T271" s="166">
        <f t="shared" si="24"/>
        <v>0</v>
      </c>
      <c r="U271" s="166">
        <v>0</v>
      </c>
      <c r="V271" s="166">
        <f t="shared" si="25"/>
        <v>0</v>
      </c>
      <c r="W271" s="166">
        <v>0</v>
      </c>
      <c r="X271" s="167">
        <f t="shared" si="26"/>
        <v>0</v>
      </c>
      <c r="AR271" s="168" t="s">
        <v>173</v>
      </c>
      <c r="AT271" s="168" t="s">
        <v>169</v>
      </c>
      <c r="AU271" s="168" t="s">
        <v>91</v>
      </c>
      <c r="AY271" s="15" t="s">
        <v>167</v>
      </c>
      <c r="BE271" s="97">
        <f t="shared" si="27"/>
        <v>0</v>
      </c>
      <c r="BF271" s="97">
        <f t="shared" si="28"/>
        <v>0</v>
      </c>
      <c r="BG271" s="97">
        <f t="shared" si="29"/>
        <v>0</v>
      </c>
      <c r="BH271" s="97">
        <f t="shared" si="30"/>
        <v>0</v>
      </c>
      <c r="BI271" s="97">
        <f t="shared" si="31"/>
        <v>0</v>
      </c>
      <c r="BJ271" s="15" t="s">
        <v>89</v>
      </c>
      <c r="BK271" s="97">
        <f t="shared" si="32"/>
        <v>0</v>
      </c>
      <c r="BL271" s="15" t="s">
        <v>173</v>
      </c>
      <c r="BM271" s="168" t="s">
        <v>825</v>
      </c>
    </row>
    <row r="272" spans="2:65" s="1" customFormat="1" ht="16.5" customHeight="1">
      <c r="B272" s="34"/>
      <c r="C272" s="190" t="s">
        <v>448</v>
      </c>
      <c r="D272" s="190" t="s">
        <v>654</v>
      </c>
      <c r="E272" s="191" t="s">
        <v>826</v>
      </c>
      <c r="F272" s="192" t="s">
        <v>827</v>
      </c>
      <c r="G272" s="193" t="s">
        <v>177</v>
      </c>
      <c r="H272" s="194">
        <v>6</v>
      </c>
      <c r="I272" s="195"/>
      <c r="J272" s="196"/>
      <c r="K272" s="197">
        <f t="shared" si="20"/>
        <v>0</v>
      </c>
      <c r="L272" s="196"/>
      <c r="M272" s="198"/>
      <c r="N272" s="199" t="s">
        <v>1</v>
      </c>
      <c r="O272" s="128" t="s">
        <v>45</v>
      </c>
      <c r="P272" s="33">
        <f t="shared" si="21"/>
        <v>0</v>
      </c>
      <c r="Q272" s="33">
        <f t="shared" si="22"/>
        <v>0</v>
      </c>
      <c r="R272" s="33">
        <f t="shared" si="23"/>
        <v>0</v>
      </c>
      <c r="T272" s="166">
        <f t="shared" si="24"/>
        <v>0</v>
      </c>
      <c r="U272" s="166">
        <v>2.9999999999999997E-4</v>
      </c>
      <c r="V272" s="166">
        <f t="shared" si="25"/>
        <v>1.8E-3</v>
      </c>
      <c r="W272" s="166">
        <v>0</v>
      </c>
      <c r="X272" s="167">
        <f t="shared" si="26"/>
        <v>0</v>
      </c>
      <c r="AR272" s="168" t="s">
        <v>179</v>
      </c>
      <c r="AT272" s="168" t="s">
        <v>654</v>
      </c>
      <c r="AU272" s="168" t="s">
        <v>91</v>
      </c>
      <c r="AY272" s="15" t="s">
        <v>167</v>
      </c>
      <c r="BE272" s="97">
        <f t="shared" si="27"/>
        <v>0</v>
      </c>
      <c r="BF272" s="97">
        <f t="shared" si="28"/>
        <v>0</v>
      </c>
      <c r="BG272" s="97">
        <f t="shared" si="29"/>
        <v>0</v>
      </c>
      <c r="BH272" s="97">
        <f t="shared" si="30"/>
        <v>0</v>
      </c>
      <c r="BI272" s="97">
        <f t="shared" si="31"/>
        <v>0</v>
      </c>
      <c r="BJ272" s="15" t="s">
        <v>89</v>
      </c>
      <c r="BK272" s="97">
        <f t="shared" si="32"/>
        <v>0</v>
      </c>
      <c r="BL272" s="15" t="s">
        <v>173</v>
      </c>
      <c r="BM272" s="168" t="s">
        <v>828</v>
      </c>
    </row>
    <row r="273" spans="2:65" s="1" customFormat="1" ht="24.2" customHeight="1">
      <c r="B273" s="34"/>
      <c r="C273" s="190" t="s">
        <v>453</v>
      </c>
      <c r="D273" s="190" t="s">
        <v>654</v>
      </c>
      <c r="E273" s="191" t="s">
        <v>829</v>
      </c>
      <c r="F273" s="192" t="s">
        <v>830</v>
      </c>
      <c r="G273" s="193" t="s">
        <v>177</v>
      </c>
      <c r="H273" s="194">
        <v>6</v>
      </c>
      <c r="I273" s="195"/>
      <c r="J273" s="196"/>
      <c r="K273" s="197">
        <f t="shared" si="20"/>
        <v>0</v>
      </c>
      <c r="L273" s="196"/>
      <c r="M273" s="198"/>
      <c r="N273" s="199" t="s">
        <v>1</v>
      </c>
      <c r="O273" s="128" t="s">
        <v>45</v>
      </c>
      <c r="P273" s="33">
        <f t="shared" si="21"/>
        <v>0</v>
      </c>
      <c r="Q273" s="33">
        <f t="shared" si="22"/>
        <v>0</v>
      </c>
      <c r="R273" s="33">
        <f t="shared" si="23"/>
        <v>0</v>
      </c>
      <c r="T273" s="166">
        <f t="shared" si="24"/>
        <v>0</v>
      </c>
      <c r="U273" s="166">
        <v>4.0000000000000003E-5</v>
      </c>
      <c r="V273" s="166">
        <f t="shared" si="25"/>
        <v>2.4000000000000003E-4</v>
      </c>
      <c r="W273" s="166">
        <v>0</v>
      </c>
      <c r="X273" s="167">
        <f t="shared" si="26"/>
        <v>0</v>
      </c>
      <c r="AR273" s="168" t="s">
        <v>179</v>
      </c>
      <c r="AT273" s="168" t="s">
        <v>654</v>
      </c>
      <c r="AU273" s="168" t="s">
        <v>91</v>
      </c>
      <c r="AY273" s="15" t="s">
        <v>167</v>
      </c>
      <c r="BE273" s="97">
        <f t="shared" si="27"/>
        <v>0</v>
      </c>
      <c r="BF273" s="97">
        <f t="shared" si="28"/>
        <v>0</v>
      </c>
      <c r="BG273" s="97">
        <f t="shared" si="29"/>
        <v>0</v>
      </c>
      <c r="BH273" s="97">
        <f t="shared" si="30"/>
        <v>0</v>
      </c>
      <c r="BI273" s="97">
        <f t="shared" si="31"/>
        <v>0</v>
      </c>
      <c r="BJ273" s="15" t="s">
        <v>89</v>
      </c>
      <c r="BK273" s="97">
        <f t="shared" si="32"/>
        <v>0</v>
      </c>
      <c r="BL273" s="15" t="s">
        <v>173</v>
      </c>
      <c r="BM273" s="168" t="s">
        <v>831</v>
      </c>
    </row>
    <row r="274" spans="2:65" s="1" customFormat="1" ht="21.75" customHeight="1">
      <c r="B274" s="34"/>
      <c r="C274" s="190" t="s">
        <v>458</v>
      </c>
      <c r="D274" s="190" t="s">
        <v>654</v>
      </c>
      <c r="E274" s="191" t="s">
        <v>832</v>
      </c>
      <c r="F274" s="192" t="s">
        <v>833</v>
      </c>
      <c r="G274" s="193" t="s">
        <v>177</v>
      </c>
      <c r="H274" s="194">
        <v>6</v>
      </c>
      <c r="I274" s="195"/>
      <c r="J274" s="196"/>
      <c r="K274" s="197">
        <f t="shared" si="20"/>
        <v>0</v>
      </c>
      <c r="L274" s="196"/>
      <c r="M274" s="198"/>
      <c r="N274" s="199" t="s">
        <v>1</v>
      </c>
      <c r="O274" s="128" t="s">
        <v>45</v>
      </c>
      <c r="P274" s="33">
        <f t="shared" si="21"/>
        <v>0</v>
      </c>
      <c r="Q274" s="33">
        <f t="shared" si="22"/>
        <v>0</v>
      </c>
      <c r="R274" s="33">
        <f t="shared" si="23"/>
        <v>0</v>
      </c>
      <c r="T274" s="166">
        <f t="shared" si="24"/>
        <v>0</v>
      </c>
      <c r="U274" s="166">
        <v>2.9999999999999997E-4</v>
      </c>
      <c r="V274" s="166">
        <f t="shared" si="25"/>
        <v>1.8E-3</v>
      </c>
      <c r="W274" s="166">
        <v>0</v>
      </c>
      <c r="X274" s="167">
        <f t="shared" si="26"/>
        <v>0</v>
      </c>
      <c r="AR274" s="168" t="s">
        <v>179</v>
      </c>
      <c r="AT274" s="168" t="s">
        <v>654</v>
      </c>
      <c r="AU274" s="168" t="s">
        <v>91</v>
      </c>
      <c r="AY274" s="15" t="s">
        <v>167</v>
      </c>
      <c r="BE274" s="97">
        <f t="shared" si="27"/>
        <v>0</v>
      </c>
      <c r="BF274" s="97">
        <f t="shared" si="28"/>
        <v>0</v>
      </c>
      <c r="BG274" s="97">
        <f t="shared" si="29"/>
        <v>0</v>
      </c>
      <c r="BH274" s="97">
        <f t="shared" si="30"/>
        <v>0</v>
      </c>
      <c r="BI274" s="97">
        <f t="shared" si="31"/>
        <v>0</v>
      </c>
      <c r="BJ274" s="15" t="s">
        <v>89</v>
      </c>
      <c r="BK274" s="97">
        <f t="shared" si="32"/>
        <v>0</v>
      </c>
      <c r="BL274" s="15" t="s">
        <v>173</v>
      </c>
      <c r="BM274" s="168" t="s">
        <v>834</v>
      </c>
    </row>
    <row r="275" spans="2:65" s="1" customFormat="1" ht="24.2" customHeight="1">
      <c r="B275" s="34"/>
      <c r="C275" s="157" t="s">
        <v>463</v>
      </c>
      <c r="D275" s="157" t="s">
        <v>169</v>
      </c>
      <c r="E275" s="158" t="s">
        <v>835</v>
      </c>
      <c r="F275" s="159" t="s">
        <v>836</v>
      </c>
      <c r="G275" s="160" t="s">
        <v>172</v>
      </c>
      <c r="H275" s="161">
        <v>107.95</v>
      </c>
      <c r="I275" s="162"/>
      <c r="J275" s="162"/>
      <c r="K275" s="163">
        <f t="shared" si="20"/>
        <v>0</v>
      </c>
      <c r="L275" s="164"/>
      <c r="M275" s="34"/>
      <c r="N275" s="165" t="s">
        <v>1</v>
      </c>
      <c r="O275" s="128" t="s">
        <v>45</v>
      </c>
      <c r="P275" s="33">
        <f t="shared" si="21"/>
        <v>0</v>
      </c>
      <c r="Q275" s="33">
        <f t="shared" si="22"/>
        <v>0</v>
      </c>
      <c r="R275" s="33">
        <f t="shared" si="23"/>
        <v>0</v>
      </c>
      <c r="T275" s="166">
        <f t="shared" si="24"/>
        <v>0</v>
      </c>
      <c r="U275" s="166">
        <v>1.3999999999999999E-4</v>
      </c>
      <c r="V275" s="166">
        <f t="shared" si="25"/>
        <v>1.5113E-2</v>
      </c>
      <c r="W275" s="166">
        <v>0</v>
      </c>
      <c r="X275" s="167">
        <f t="shared" si="26"/>
        <v>0</v>
      </c>
      <c r="AR275" s="168" t="s">
        <v>173</v>
      </c>
      <c r="AT275" s="168" t="s">
        <v>169</v>
      </c>
      <c r="AU275" s="168" t="s">
        <v>91</v>
      </c>
      <c r="AY275" s="15" t="s">
        <v>167</v>
      </c>
      <c r="BE275" s="97">
        <f t="shared" si="27"/>
        <v>0</v>
      </c>
      <c r="BF275" s="97">
        <f t="shared" si="28"/>
        <v>0</v>
      </c>
      <c r="BG275" s="97">
        <f t="shared" si="29"/>
        <v>0</v>
      </c>
      <c r="BH275" s="97">
        <f t="shared" si="30"/>
        <v>0</v>
      </c>
      <c r="BI275" s="97">
        <f t="shared" si="31"/>
        <v>0</v>
      </c>
      <c r="BJ275" s="15" t="s">
        <v>89</v>
      </c>
      <c r="BK275" s="97">
        <f t="shared" si="32"/>
        <v>0</v>
      </c>
      <c r="BL275" s="15" t="s">
        <v>173</v>
      </c>
      <c r="BM275" s="168" t="s">
        <v>837</v>
      </c>
    </row>
    <row r="276" spans="2:65" s="1" customFormat="1" ht="37.9" customHeight="1">
      <c r="B276" s="34"/>
      <c r="C276" s="157" t="s">
        <v>467</v>
      </c>
      <c r="D276" s="157" t="s">
        <v>169</v>
      </c>
      <c r="E276" s="158" t="s">
        <v>838</v>
      </c>
      <c r="F276" s="159" t="s">
        <v>839</v>
      </c>
      <c r="G276" s="160" t="s">
        <v>172</v>
      </c>
      <c r="H276" s="161">
        <v>30</v>
      </c>
      <c r="I276" s="162"/>
      <c r="J276" s="162"/>
      <c r="K276" s="163">
        <f t="shared" si="20"/>
        <v>0</v>
      </c>
      <c r="L276" s="164"/>
      <c r="M276" s="34"/>
      <c r="N276" s="165" t="s">
        <v>1</v>
      </c>
      <c r="O276" s="128" t="s">
        <v>45</v>
      </c>
      <c r="P276" s="33">
        <f t="shared" si="21"/>
        <v>0</v>
      </c>
      <c r="Q276" s="33">
        <f t="shared" si="22"/>
        <v>0</v>
      </c>
      <c r="R276" s="33">
        <f t="shared" si="23"/>
        <v>0</v>
      </c>
      <c r="T276" s="166">
        <f t="shared" si="24"/>
        <v>0</v>
      </c>
      <c r="U276" s="166">
        <v>8.3499999999999998E-3</v>
      </c>
      <c r="V276" s="166">
        <f t="shared" si="25"/>
        <v>0.2505</v>
      </c>
      <c r="W276" s="166">
        <v>0</v>
      </c>
      <c r="X276" s="167">
        <f t="shared" si="26"/>
        <v>0</v>
      </c>
      <c r="AR276" s="168" t="s">
        <v>173</v>
      </c>
      <c r="AT276" s="168" t="s">
        <v>169</v>
      </c>
      <c r="AU276" s="168" t="s">
        <v>91</v>
      </c>
      <c r="AY276" s="15" t="s">
        <v>167</v>
      </c>
      <c r="BE276" s="97">
        <f t="shared" si="27"/>
        <v>0</v>
      </c>
      <c r="BF276" s="97">
        <f t="shared" si="28"/>
        <v>0</v>
      </c>
      <c r="BG276" s="97">
        <f t="shared" si="29"/>
        <v>0</v>
      </c>
      <c r="BH276" s="97">
        <f t="shared" si="30"/>
        <v>0</v>
      </c>
      <c r="BI276" s="97">
        <f t="shared" si="31"/>
        <v>0</v>
      </c>
      <c r="BJ276" s="15" t="s">
        <v>89</v>
      </c>
      <c r="BK276" s="97">
        <f t="shared" si="32"/>
        <v>0</v>
      </c>
      <c r="BL276" s="15" t="s">
        <v>173</v>
      </c>
      <c r="BM276" s="168" t="s">
        <v>840</v>
      </c>
    </row>
    <row r="277" spans="2:65" s="12" customFormat="1" ht="11.25">
      <c r="B277" s="169"/>
      <c r="D277" s="170" t="s">
        <v>196</v>
      </c>
      <c r="E277" s="171" t="s">
        <v>1</v>
      </c>
      <c r="F277" s="172" t="s">
        <v>841</v>
      </c>
      <c r="H277" s="173">
        <v>30</v>
      </c>
      <c r="I277" s="174"/>
      <c r="J277" s="174"/>
      <c r="M277" s="169"/>
      <c r="N277" s="175"/>
      <c r="X277" s="176"/>
      <c r="AT277" s="171" t="s">
        <v>196</v>
      </c>
      <c r="AU277" s="171" t="s">
        <v>91</v>
      </c>
      <c r="AV277" s="12" t="s">
        <v>91</v>
      </c>
      <c r="AW277" s="12" t="s">
        <v>5</v>
      </c>
      <c r="AX277" s="12" t="s">
        <v>89</v>
      </c>
      <c r="AY277" s="171" t="s">
        <v>167</v>
      </c>
    </row>
    <row r="278" spans="2:65" s="1" customFormat="1" ht="16.5" customHeight="1">
      <c r="B278" s="34"/>
      <c r="C278" s="190" t="s">
        <v>471</v>
      </c>
      <c r="D278" s="190" t="s">
        <v>654</v>
      </c>
      <c r="E278" s="191" t="s">
        <v>788</v>
      </c>
      <c r="F278" s="192" t="s">
        <v>789</v>
      </c>
      <c r="G278" s="193" t="s">
        <v>172</v>
      </c>
      <c r="H278" s="194">
        <v>31.5</v>
      </c>
      <c r="I278" s="195"/>
      <c r="J278" s="196"/>
      <c r="K278" s="197">
        <f>ROUND(P278*H278,2)</f>
        <v>0</v>
      </c>
      <c r="L278" s="196"/>
      <c r="M278" s="198"/>
      <c r="N278" s="199" t="s">
        <v>1</v>
      </c>
      <c r="O278" s="128" t="s">
        <v>45</v>
      </c>
      <c r="P278" s="33">
        <f>I278+J278</f>
        <v>0</v>
      </c>
      <c r="Q278" s="33">
        <f>ROUND(I278*H278,2)</f>
        <v>0</v>
      </c>
      <c r="R278" s="33">
        <f>ROUND(J278*H278,2)</f>
        <v>0</v>
      </c>
      <c r="T278" s="166">
        <f>S278*H278</f>
        <v>0</v>
      </c>
      <c r="U278" s="166">
        <v>6.8000000000000005E-4</v>
      </c>
      <c r="V278" s="166">
        <f>U278*H278</f>
        <v>2.1420000000000002E-2</v>
      </c>
      <c r="W278" s="166">
        <v>0</v>
      </c>
      <c r="X278" s="167">
        <f>W278*H278</f>
        <v>0</v>
      </c>
      <c r="AR278" s="168" t="s">
        <v>179</v>
      </c>
      <c r="AT278" s="168" t="s">
        <v>654</v>
      </c>
      <c r="AU278" s="168" t="s">
        <v>91</v>
      </c>
      <c r="AY278" s="15" t="s">
        <v>167</v>
      </c>
      <c r="BE278" s="97">
        <f>IF(O278="základní",K278,0)</f>
        <v>0</v>
      </c>
      <c r="BF278" s="97">
        <f>IF(O278="snížená",K278,0)</f>
        <v>0</v>
      </c>
      <c r="BG278" s="97">
        <f>IF(O278="zákl. přenesená",K278,0)</f>
        <v>0</v>
      </c>
      <c r="BH278" s="97">
        <f>IF(O278="sníž. přenesená",K278,0)</f>
        <v>0</v>
      </c>
      <c r="BI278" s="97">
        <f>IF(O278="nulová",K278,0)</f>
        <v>0</v>
      </c>
      <c r="BJ278" s="15" t="s">
        <v>89</v>
      </c>
      <c r="BK278" s="97">
        <f>ROUND(P278*H278,2)</f>
        <v>0</v>
      </c>
      <c r="BL278" s="15" t="s">
        <v>173</v>
      </c>
      <c r="BM278" s="168" t="s">
        <v>842</v>
      </c>
    </row>
    <row r="279" spans="2:65" s="12" customFormat="1" ht="11.25">
      <c r="B279" s="169"/>
      <c r="D279" s="170" t="s">
        <v>196</v>
      </c>
      <c r="F279" s="172" t="s">
        <v>843</v>
      </c>
      <c r="H279" s="173">
        <v>31.5</v>
      </c>
      <c r="I279" s="174"/>
      <c r="J279" s="174"/>
      <c r="M279" s="169"/>
      <c r="N279" s="175"/>
      <c r="X279" s="176"/>
      <c r="AT279" s="171" t="s">
        <v>196</v>
      </c>
      <c r="AU279" s="171" t="s">
        <v>91</v>
      </c>
      <c r="AV279" s="12" t="s">
        <v>91</v>
      </c>
      <c r="AW279" s="12" t="s">
        <v>4</v>
      </c>
      <c r="AX279" s="12" t="s">
        <v>89</v>
      </c>
      <c r="AY279" s="171" t="s">
        <v>167</v>
      </c>
    </row>
    <row r="280" spans="2:65" s="1" customFormat="1" ht="44.25" customHeight="1">
      <c r="B280" s="34"/>
      <c r="C280" s="157" t="s">
        <v>475</v>
      </c>
      <c r="D280" s="157" t="s">
        <v>169</v>
      </c>
      <c r="E280" s="158" t="s">
        <v>844</v>
      </c>
      <c r="F280" s="159" t="s">
        <v>845</v>
      </c>
      <c r="G280" s="160" t="s">
        <v>172</v>
      </c>
      <c r="H280" s="161">
        <v>107.95</v>
      </c>
      <c r="I280" s="162"/>
      <c r="J280" s="162"/>
      <c r="K280" s="163">
        <f>ROUND(P280*H280,2)</f>
        <v>0</v>
      </c>
      <c r="L280" s="164"/>
      <c r="M280" s="34"/>
      <c r="N280" s="165" t="s">
        <v>1</v>
      </c>
      <c r="O280" s="128" t="s">
        <v>45</v>
      </c>
      <c r="P280" s="33">
        <f>I280+J280</f>
        <v>0</v>
      </c>
      <c r="Q280" s="33">
        <f>ROUND(I280*H280,2)</f>
        <v>0</v>
      </c>
      <c r="R280" s="33">
        <f>ROUND(J280*H280,2)</f>
        <v>0</v>
      </c>
      <c r="T280" s="166">
        <f>S280*H280</f>
        <v>0</v>
      </c>
      <c r="U280" s="166">
        <v>8.6E-3</v>
      </c>
      <c r="V280" s="166">
        <f>U280*H280</f>
        <v>0.92837000000000003</v>
      </c>
      <c r="W280" s="166">
        <v>0</v>
      </c>
      <c r="X280" s="167">
        <f>W280*H280</f>
        <v>0</v>
      </c>
      <c r="AR280" s="168" t="s">
        <v>173</v>
      </c>
      <c r="AT280" s="168" t="s">
        <v>169</v>
      </c>
      <c r="AU280" s="168" t="s">
        <v>91</v>
      </c>
      <c r="AY280" s="15" t="s">
        <v>167</v>
      </c>
      <c r="BE280" s="97">
        <f>IF(O280="základní",K280,0)</f>
        <v>0</v>
      </c>
      <c r="BF280" s="97">
        <f>IF(O280="snížená",K280,0)</f>
        <v>0</v>
      </c>
      <c r="BG280" s="97">
        <f>IF(O280="zákl. přenesená",K280,0)</f>
        <v>0</v>
      </c>
      <c r="BH280" s="97">
        <f>IF(O280="sníž. přenesená",K280,0)</f>
        <v>0</v>
      </c>
      <c r="BI280" s="97">
        <f>IF(O280="nulová",K280,0)</f>
        <v>0</v>
      </c>
      <c r="BJ280" s="15" t="s">
        <v>89</v>
      </c>
      <c r="BK280" s="97">
        <f>ROUND(P280*H280,2)</f>
        <v>0</v>
      </c>
      <c r="BL280" s="15" t="s">
        <v>173</v>
      </c>
      <c r="BM280" s="168" t="s">
        <v>846</v>
      </c>
    </row>
    <row r="281" spans="2:65" s="1" customFormat="1" ht="21.75" customHeight="1">
      <c r="B281" s="34"/>
      <c r="C281" s="190" t="s">
        <v>479</v>
      </c>
      <c r="D281" s="190" t="s">
        <v>654</v>
      </c>
      <c r="E281" s="191" t="s">
        <v>847</v>
      </c>
      <c r="F281" s="192" t="s">
        <v>848</v>
      </c>
      <c r="G281" s="193" t="s">
        <v>172</v>
      </c>
      <c r="H281" s="194">
        <v>107.95</v>
      </c>
      <c r="I281" s="195"/>
      <c r="J281" s="196"/>
      <c r="K281" s="197">
        <f>ROUND(P281*H281,2)</f>
        <v>0</v>
      </c>
      <c r="L281" s="196"/>
      <c r="M281" s="198"/>
      <c r="N281" s="199" t="s">
        <v>1</v>
      </c>
      <c r="O281" s="128" t="s">
        <v>45</v>
      </c>
      <c r="P281" s="33">
        <f>I281+J281</f>
        <v>0</v>
      </c>
      <c r="Q281" s="33">
        <f>ROUND(I281*H281,2)</f>
        <v>0</v>
      </c>
      <c r="R281" s="33">
        <f>ROUND(J281*H281,2)</f>
        <v>0</v>
      </c>
      <c r="T281" s="166">
        <f>S281*H281</f>
        <v>0</v>
      </c>
      <c r="U281" s="166">
        <v>2.2499999999999998E-3</v>
      </c>
      <c r="V281" s="166">
        <f>U281*H281</f>
        <v>0.24288749999999998</v>
      </c>
      <c r="W281" s="166">
        <v>0</v>
      </c>
      <c r="X281" s="167">
        <f>W281*H281</f>
        <v>0</v>
      </c>
      <c r="AR281" s="168" t="s">
        <v>179</v>
      </c>
      <c r="AT281" s="168" t="s">
        <v>654</v>
      </c>
      <c r="AU281" s="168" t="s">
        <v>91</v>
      </c>
      <c r="AY281" s="15" t="s">
        <v>167</v>
      </c>
      <c r="BE281" s="97">
        <f>IF(O281="základní",K281,0)</f>
        <v>0</v>
      </c>
      <c r="BF281" s="97">
        <f>IF(O281="snížená",K281,0)</f>
        <v>0</v>
      </c>
      <c r="BG281" s="97">
        <f>IF(O281="zákl. přenesená",K281,0)</f>
        <v>0</v>
      </c>
      <c r="BH281" s="97">
        <f>IF(O281="sníž. přenesená",K281,0)</f>
        <v>0</v>
      </c>
      <c r="BI281" s="97">
        <f>IF(O281="nulová",K281,0)</f>
        <v>0</v>
      </c>
      <c r="BJ281" s="15" t="s">
        <v>89</v>
      </c>
      <c r="BK281" s="97">
        <f>ROUND(P281*H281,2)</f>
        <v>0</v>
      </c>
      <c r="BL281" s="15" t="s">
        <v>173</v>
      </c>
      <c r="BM281" s="168" t="s">
        <v>849</v>
      </c>
    </row>
    <row r="282" spans="2:65" s="12" customFormat="1" ht="11.25">
      <c r="B282" s="169"/>
      <c r="D282" s="170" t="s">
        <v>196</v>
      </c>
      <c r="F282" s="172" t="s">
        <v>850</v>
      </c>
      <c r="H282" s="173">
        <v>107.95</v>
      </c>
      <c r="I282" s="174"/>
      <c r="J282" s="174"/>
      <c r="M282" s="169"/>
      <c r="N282" s="175"/>
      <c r="X282" s="176"/>
      <c r="AT282" s="171" t="s">
        <v>196</v>
      </c>
      <c r="AU282" s="171" t="s">
        <v>91</v>
      </c>
      <c r="AV282" s="12" t="s">
        <v>91</v>
      </c>
      <c r="AW282" s="12" t="s">
        <v>4</v>
      </c>
      <c r="AX282" s="12" t="s">
        <v>89</v>
      </c>
      <c r="AY282" s="171" t="s">
        <v>167</v>
      </c>
    </row>
    <row r="283" spans="2:65" s="1" customFormat="1" ht="37.9" customHeight="1">
      <c r="B283" s="34"/>
      <c r="C283" s="157" t="s">
        <v>483</v>
      </c>
      <c r="D283" s="157" t="s">
        <v>169</v>
      </c>
      <c r="E283" s="158" t="s">
        <v>851</v>
      </c>
      <c r="F283" s="159" t="s">
        <v>852</v>
      </c>
      <c r="G283" s="160" t="s">
        <v>172</v>
      </c>
      <c r="H283" s="161">
        <v>107.95</v>
      </c>
      <c r="I283" s="162"/>
      <c r="J283" s="162"/>
      <c r="K283" s="163">
        <f>ROUND(P283*H283,2)</f>
        <v>0</v>
      </c>
      <c r="L283" s="164"/>
      <c r="M283" s="34"/>
      <c r="N283" s="165" t="s">
        <v>1</v>
      </c>
      <c r="O283" s="128" t="s">
        <v>45</v>
      </c>
      <c r="P283" s="33">
        <f>I283+J283</f>
        <v>0</v>
      </c>
      <c r="Q283" s="33">
        <f>ROUND(I283*H283,2)</f>
        <v>0</v>
      </c>
      <c r="R283" s="33">
        <f>ROUND(J283*H283,2)</f>
        <v>0</v>
      </c>
      <c r="T283" s="166">
        <f>S283*H283</f>
        <v>0</v>
      </c>
      <c r="U283" s="166">
        <v>8.0000000000000007E-5</v>
      </c>
      <c r="V283" s="166">
        <f>U283*H283</f>
        <v>8.6360000000000013E-3</v>
      </c>
      <c r="W283" s="166">
        <v>0</v>
      </c>
      <c r="X283" s="167">
        <f>W283*H283</f>
        <v>0</v>
      </c>
      <c r="AR283" s="168" t="s">
        <v>173</v>
      </c>
      <c r="AT283" s="168" t="s">
        <v>169</v>
      </c>
      <c r="AU283" s="168" t="s">
        <v>91</v>
      </c>
      <c r="AY283" s="15" t="s">
        <v>167</v>
      </c>
      <c r="BE283" s="97">
        <f>IF(O283="základní",K283,0)</f>
        <v>0</v>
      </c>
      <c r="BF283" s="97">
        <f>IF(O283="snížená",K283,0)</f>
        <v>0</v>
      </c>
      <c r="BG283" s="97">
        <f>IF(O283="zákl. přenesená",K283,0)</f>
        <v>0</v>
      </c>
      <c r="BH283" s="97">
        <f>IF(O283="sníž. přenesená",K283,0)</f>
        <v>0</v>
      </c>
      <c r="BI283" s="97">
        <f>IF(O283="nulová",K283,0)</f>
        <v>0</v>
      </c>
      <c r="BJ283" s="15" t="s">
        <v>89</v>
      </c>
      <c r="BK283" s="97">
        <f>ROUND(P283*H283,2)</f>
        <v>0</v>
      </c>
      <c r="BL283" s="15" t="s">
        <v>173</v>
      </c>
      <c r="BM283" s="168" t="s">
        <v>853</v>
      </c>
    </row>
    <row r="284" spans="2:65" s="1" customFormat="1" ht="24.2" customHeight="1">
      <c r="B284" s="34"/>
      <c r="C284" s="157" t="s">
        <v>487</v>
      </c>
      <c r="D284" s="157" t="s">
        <v>169</v>
      </c>
      <c r="E284" s="158" t="s">
        <v>854</v>
      </c>
      <c r="F284" s="159" t="s">
        <v>855</v>
      </c>
      <c r="G284" s="160" t="s">
        <v>177</v>
      </c>
      <c r="H284" s="161">
        <v>9.6999999999999993</v>
      </c>
      <c r="I284" s="162"/>
      <c r="J284" s="162"/>
      <c r="K284" s="163">
        <f>ROUND(P284*H284,2)</f>
        <v>0</v>
      </c>
      <c r="L284" s="164"/>
      <c r="M284" s="34"/>
      <c r="N284" s="165" t="s">
        <v>1</v>
      </c>
      <c r="O284" s="128" t="s">
        <v>45</v>
      </c>
      <c r="P284" s="33">
        <f>I284+J284</f>
        <v>0</v>
      </c>
      <c r="Q284" s="33">
        <f>ROUND(I284*H284,2)</f>
        <v>0</v>
      </c>
      <c r="R284" s="33">
        <f>ROUND(J284*H284,2)</f>
        <v>0</v>
      </c>
      <c r="T284" s="166">
        <f>S284*H284</f>
        <v>0</v>
      </c>
      <c r="U284" s="166">
        <v>3.0000000000000001E-5</v>
      </c>
      <c r="V284" s="166">
        <f>U284*H284</f>
        <v>2.9099999999999997E-4</v>
      </c>
      <c r="W284" s="166">
        <v>0</v>
      </c>
      <c r="X284" s="167">
        <f>W284*H284</f>
        <v>0</v>
      </c>
      <c r="AR284" s="168" t="s">
        <v>173</v>
      </c>
      <c r="AT284" s="168" t="s">
        <v>169</v>
      </c>
      <c r="AU284" s="168" t="s">
        <v>91</v>
      </c>
      <c r="AY284" s="15" t="s">
        <v>167</v>
      </c>
      <c r="BE284" s="97">
        <f>IF(O284="základní",K284,0)</f>
        <v>0</v>
      </c>
      <c r="BF284" s="97">
        <f>IF(O284="snížená",K284,0)</f>
        <v>0</v>
      </c>
      <c r="BG284" s="97">
        <f>IF(O284="zákl. přenesená",K284,0)</f>
        <v>0</v>
      </c>
      <c r="BH284" s="97">
        <f>IF(O284="sníž. přenesená",K284,0)</f>
        <v>0</v>
      </c>
      <c r="BI284" s="97">
        <f>IF(O284="nulová",K284,0)</f>
        <v>0</v>
      </c>
      <c r="BJ284" s="15" t="s">
        <v>89</v>
      </c>
      <c r="BK284" s="97">
        <f>ROUND(P284*H284,2)</f>
        <v>0</v>
      </c>
      <c r="BL284" s="15" t="s">
        <v>173</v>
      </c>
      <c r="BM284" s="168" t="s">
        <v>856</v>
      </c>
    </row>
    <row r="285" spans="2:65" s="12" customFormat="1" ht="11.25">
      <c r="B285" s="169"/>
      <c r="D285" s="170" t="s">
        <v>196</v>
      </c>
      <c r="E285" s="171" t="s">
        <v>1</v>
      </c>
      <c r="F285" s="172" t="s">
        <v>857</v>
      </c>
      <c r="H285" s="173">
        <v>9.6999999999999993</v>
      </c>
      <c r="I285" s="174"/>
      <c r="J285" s="174"/>
      <c r="M285" s="169"/>
      <c r="N285" s="175"/>
      <c r="X285" s="176"/>
      <c r="AT285" s="171" t="s">
        <v>196</v>
      </c>
      <c r="AU285" s="171" t="s">
        <v>91</v>
      </c>
      <c r="AV285" s="12" t="s">
        <v>91</v>
      </c>
      <c r="AW285" s="12" t="s">
        <v>5</v>
      </c>
      <c r="AX285" s="12" t="s">
        <v>89</v>
      </c>
      <c r="AY285" s="171" t="s">
        <v>167</v>
      </c>
    </row>
    <row r="286" spans="2:65" s="1" customFormat="1" ht="24.2" customHeight="1">
      <c r="B286" s="34"/>
      <c r="C286" s="190" t="s">
        <v>492</v>
      </c>
      <c r="D286" s="190" t="s">
        <v>654</v>
      </c>
      <c r="E286" s="191" t="s">
        <v>858</v>
      </c>
      <c r="F286" s="192" t="s">
        <v>859</v>
      </c>
      <c r="G286" s="193" t="s">
        <v>177</v>
      </c>
      <c r="H286" s="194">
        <v>8</v>
      </c>
      <c r="I286" s="195"/>
      <c r="J286" s="196"/>
      <c r="K286" s="197">
        <f>ROUND(P286*H286,2)</f>
        <v>0</v>
      </c>
      <c r="L286" s="196"/>
      <c r="M286" s="198"/>
      <c r="N286" s="199" t="s">
        <v>1</v>
      </c>
      <c r="O286" s="128" t="s">
        <v>45</v>
      </c>
      <c r="P286" s="33">
        <f>I286+J286</f>
        <v>0</v>
      </c>
      <c r="Q286" s="33">
        <f>ROUND(I286*H286,2)</f>
        <v>0</v>
      </c>
      <c r="R286" s="33">
        <f>ROUND(J286*H286,2)</f>
        <v>0</v>
      </c>
      <c r="T286" s="166">
        <f>S286*H286</f>
        <v>0</v>
      </c>
      <c r="U286" s="166">
        <v>5.5999999999999995E-4</v>
      </c>
      <c r="V286" s="166">
        <f>U286*H286</f>
        <v>4.4799999999999996E-3</v>
      </c>
      <c r="W286" s="166">
        <v>0</v>
      </c>
      <c r="X286" s="167">
        <f>W286*H286</f>
        <v>0</v>
      </c>
      <c r="AR286" s="168" t="s">
        <v>179</v>
      </c>
      <c r="AT286" s="168" t="s">
        <v>654</v>
      </c>
      <c r="AU286" s="168" t="s">
        <v>91</v>
      </c>
      <c r="AY286" s="15" t="s">
        <v>167</v>
      </c>
      <c r="BE286" s="97">
        <f>IF(O286="základní",K286,0)</f>
        <v>0</v>
      </c>
      <c r="BF286" s="97">
        <f>IF(O286="snížená",K286,0)</f>
        <v>0</v>
      </c>
      <c r="BG286" s="97">
        <f>IF(O286="zákl. přenesená",K286,0)</f>
        <v>0</v>
      </c>
      <c r="BH286" s="97">
        <f>IF(O286="sníž. přenesená",K286,0)</f>
        <v>0</v>
      </c>
      <c r="BI286" s="97">
        <f>IF(O286="nulová",K286,0)</f>
        <v>0</v>
      </c>
      <c r="BJ286" s="15" t="s">
        <v>89</v>
      </c>
      <c r="BK286" s="97">
        <f>ROUND(P286*H286,2)</f>
        <v>0</v>
      </c>
      <c r="BL286" s="15" t="s">
        <v>173</v>
      </c>
      <c r="BM286" s="168" t="s">
        <v>860</v>
      </c>
    </row>
    <row r="287" spans="2:65" s="1" customFormat="1" ht="24.2" customHeight="1">
      <c r="B287" s="34"/>
      <c r="C287" s="157" t="s">
        <v>498</v>
      </c>
      <c r="D287" s="157" t="s">
        <v>169</v>
      </c>
      <c r="E287" s="158" t="s">
        <v>861</v>
      </c>
      <c r="F287" s="159" t="s">
        <v>862</v>
      </c>
      <c r="G287" s="160" t="s">
        <v>172</v>
      </c>
      <c r="H287" s="161">
        <v>107.95</v>
      </c>
      <c r="I287" s="162"/>
      <c r="J287" s="162"/>
      <c r="K287" s="163">
        <f>ROUND(P287*H287,2)</f>
        <v>0</v>
      </c>
      <c r="L287" s="164"/>
      <c r="M287" s="34"/>
      <c r="N287" s="165" t="s">
        <v>1</v>
      </c>
      <c r="O287" s="128" t="s">
        <v>45</v>
      </c>
      <c r="P287" s="33">
        <f>I287+J287</f>
        <v>0</v>
      </c>
      <c r="Q287" s="33">
        <f>ROUND(I287*H287,2)</f>
        <v>0</v>
      </c>
      <c r="R287" s="33">
        <f>ROUND(J287*H287,2)</f>
        <v>0</v>
      </c>
      <c r="T287" s="166">
        <f>S287*H287</f>
        <v>0</v>
      </c>
      <c r="U287" s="166">
        <v>3.3E-3</v>
      </c>
      <c r="V287" s="166">
        <f>U287*H287</f>
        <v>0.35623500000000002</v>
      </c>
      <c r="W287" s="166">
        <v>0</v>
      </c>
      <c r="X287" s="167">
        <f>W287*H287</f>
        <v>0</v>
      </c>
      <c r="AR287" s="168" t="s">
        <v>173</v>
      </c>
      <c r="AT287" s="168" t="s">
        <v>169</v>
      </c>
      <c r="AU287" s="168" t="s">
        <v>91</v>
      </c>
      <c r="AY287" s="15" t="s">
        <v>167</v>
      </c>
      <c r="BE287" s="97">
        <f>IF(O287="základní",K287,0)</f>
        <v>0</v>
      </c>
      <c r="BF287" s="97">
        <f>IF(O287="snížená",K287,0)</f>
        <v>0</v>
      </c>
      <c r="BG287" s="97">
        <f>IF(O287="zákl. přenesená",K287,0)</f>
        <v>0</v>
      </c>
      <c r="BH287" s="97">
        <f>IF(O287="sníž. přenesená",K287,0)</f>
        <v>0</v>
      </c>
      <c r="BI287" s="97">
        <f>IF(O287="nulová",K287,0)</f>
        <v>0</v>
      </c>
      <c r="BJ287" s="15" t="s">
        <v>89</v>
      </c>
      <c r="BK287" s="97">
        <f>ROUND(P287*H287,2)</f>
        <v>0</v>
      </c>
      <c r="BL287" s="15" t="s">
        <v>173</v>
      </c>
      <c r="BM287" s="168" t="s">
        <v>863</v>
      </c>
    </row>
    <row r="288" spans="2:65" s="1" customFormat="1" ht="21.75" customHeight="1">
      <c r="B288" s="34"/>
      <c r="C288" s="157" t="s">
        <v>502</v>
      </c>
      <c r="D288" s="157" t="s">
        <v>169</v>
      </c>
      <c r="E288" s="158" t="s">
        <v>864</v>
      </c>
      <c r="F288" s="159" t="s">
        <v>865</v>
      </c>
      <c r="G288" s="160" t="s">
        <v>172</v>
      </c>
      <c r="H288" s="161">
        <v>11.5</v>
      </c>
      <c r="I288" s="162"/>
      <c r="J288" s="162"/>
      <c r="K288" s="163">
        <f>ROUND(P288*H288,2)</f>
        <v>0</v>
      </c>
      <c r="L288" s="164"/>
      <c r="M288" s="34"/>
      <c r="N288" s="165" t="s">
        <v>1</v>
      </c>
      <c r="O288" s="128" t="s">
        <v>45</v>
      </c>
      <c r="P288" s="33">
        <f>I288+J288</f>
        <v>0</v>
      </c>
      <c r="Q288" s="33">
        <f>ROUND(I288*H288,2)</f>
        <v>0</v>
      </c>
      <c r="R288" s="33">
        <f>ROUND(J288*H288,2)</f>
        <v>0</v>
      </c>
      <c r="T288" s="166">
        <f>S288*H288</f>
        <v>0</v>
      </c>
      <c r="U288" s="166">
        <v>0</v>
      </c>
      <c r="V288" s="166">
        <f>U288*H288</f>
        <v>0</v>
      </c>
      <c r="W288" s="166">
        <v>0</v>
      </c>
      <c r="X288" s="167">
        <f>W288*H288</f>
        <v>0</v>
      </c>
      <c r="AR288" s="168" t="s">
        <v>173</v>
      </c>
      <c r="AT288" s="168" t="s">
        <v>169</v>
      </c>
      <c r="AU288" s="168" t="s">
        <v>91</v>
      </c>
      <c r="AY288" s="15" t="s">
        <v>167</v>
      </c>
      <c r="BE288" s="97">
        <f>IF(O288="základní",K288,0)</f>
        <v>0</v>
      </c>
      <c r="BF288" s="97">
        <f>IF(O288="snížená",K288,0)</f>
        <v>0</v>
      </c>
      <c r="BG288" s="97">
        <f>IF(O288="zákl. přenesená",K288,0)</f>
        <v>0</v>
      </c>
      <c r="BH288" s="97">
        <f>IF(O288="sníž. přenesená",K288,0)</f>
        <v>0</v>
      </c>
      <c r="BI288" s="97">
        <f>IF(O288="nulová",K288,0)</f>
        <v>0</v>
      </c>
      <c r="BJ288" s="15" t="s">
        <v>89</v>
      </c>
      <c r="BK288" s="97">
        <f>ROUND(P288*H288,2)</f>
        <v>0</v>
      </c>
      <c r="BL288" s="15" t="s">
        <v>173</v>
      </c>
      <c r="BM288" s="168" t="s">
        <v>866</v>
      </c>
    </row>
    <row r="289" spans="2:65" s="12" customFormat="1" ht="11.25">
      <c r="B289" s="169"/>
      <c r="D289" s="170" t="s">
        <v>196</v>
      </c>
      <c r="E289" s="171" t="s">
        <v>1</v>
      </c>
      <c r="F289" s="172" t="s">
        <v>867</v>
      </c>
      <c r="H289" s="173">
        <v>11.5</v>
      </c>
      <c r="I289" s="174"/>
      <c r="J289" s="174"/>
      <c r="M289" s="169"/>
      <c r="N289" s="175"/>
      <c r="X289" s="176"/>
      <c r="AT289" s="171" t="s">
        <v>196</v>
      </c>
      <c r="AU289" s="171" t="s">
        <v>91</v>
      </c>
      <c r="AV289" s="12" t="s">
        <v>91</v>
      </c>
      <c r="AW289" s="12" t="s">
        <v>5</v>
      </c>
      <c r="AX289" s="12" t="s">
        <v>89</v>
      </c>
      <c r="AY289" s="171" t="s">
        <v>167</v>
      </c>
    </row>
    <row r="290" spans="2:65" s="1" customFormat="1" ht="33" customHeight="1">
      <c r="B290" s="34"/>
      <c r="C290" s="157" t="s">
        <v>506</v>
      </c>
      <c r="D290" s="157" t="s">
        <v>169</v>
      </c>
      <c r="E290" s="158" t="s">
        <v>868</v>
      </c>
      <c r="F290" s="159" t="s">
        <v>869</v>
      </c>
      <c r="G290" s="160" t="s">
        <v>190</v>
      </c>
      <c r="H290" s="161">
        <v>0.438</v>
      </c>
      <c r="I290" s="162"/>
      <c r="J290" s="162"/>
      <c r="K290" s="163">
        <f>ROUND(P290*H290,2)</f>
        <v>0</v>
      </c>
      <c r="L290" s="164"/>
      <c r="M290" s="34"/>
      <c r="N290" s="165" t="s">
        <v>1</v>
      </c>
      <c r="O290" s="128" t="s">
        <v>45</v>
      </c>
      <c r="P290" s="33">
        <f>I290+J290</f>
        <v>0</v>
      </c>
      <c r="Q290" s="33">
        <f>ROUND(I290*H290,2)</f>
        <v>0</v>
      </c>
      <c r="R290" s="33">
        <f>ROUND(J290*H290,2)</f>
        <v>0</v>
      </c>
      <c r="T290" s="166">
        <f>S290*H290</f>
        <v>0</v>
      </c>
      <c r="U290" s="166">
        <v>2.3010199999999998</v>
      </c>
      <c r="V290" s="166">
        <f>U290*H290</f>
        <v>1.0078467599999998</v>
      </c>
      <c r="W290" s="166">
        <v>0</v>
      </c>
      <c r="X290" s="167">
        <f>W290*H290</f>
        <v>0</v>
      </c>
      <c r="AR290" s="168" t="s">
        <v>173</v>
      </c>
      <c r="AT290" s="168" t="s">
        <v>169</v>
      </c>
      <c r="AU290" s="168" t="s">
        <v>91</v>
      </c>
      <c r="AY290" s="15" t="s">
        <v>167</v>
      </c>
      <c r="BE290" s="97">
        <f>IF(O290="základní",K290,0)</f>
        <v>0</v>
      </c>
      <c r="BF290" s="97">
        <f>IF(O290="snížená",K290,0)</f>
        <v>0</v>
      </c>
      <c r="BG290" s="97">
        <f>IF(O290="zákl. přenesená",K290,0)</f>
        <v>0</v>
      </c>
      <c r="BH290" s="97">
        <f>IF(O290="sníž. přenesená",K290,0)</f>
        <v>0</v>
      </c>
      <c r="BI290" s="97">
        <f>IF(O290="nulová",K290,0)</f>
        <v>0</v>
      </c>
      <c r="BJ290" s="15" t="s">
        <v>89</v>
      </c>
      <c r="BK290" s="97">
        <f>ROUND(P290*H290,2)</f>
        <v>0</v>
      </c>
      <c r="BL290" s="15" t="s">
        <v>173</v>
      </c>
      <c r="BM290" s="168" t="s">
        <v>870</v>
      </c>
    </row>
    <row r="291" spans="2:65" s="12" customFormat="1" ht="11.25">
      <c r="B291" s="169"/>
      <c r="D291" s="170" t="s">
        <v>196</v>
      </c>
      <c r="E291" s="171" t="s">
        <v>1</v>
      </c>
      <c r="F291" s="172" t="s">
        <v>871</v>
      </c>
      <c r="H291" s="173">
        <v>0.438</v>
      </c>
      <c r="I291" s="174"/>
      <c r="J291" s="174"/>
      <c r="M291" s="169"/>
      <c r="N291" s="175"/>
      <c r="X291" s="176"/>
      <c r="AT291" s="171" t="s">
        <v>196</v>
      </c>
      <c r="AU291" s="171" t="s">
        <v>91</v>
      </c>
      <c r="AV291" s="12" t="s">
        <v>91</v>
      </c>
      <c r="AW291" s="12" t="s">
        <v>5</v>
      </c>
      <c r="AX291" s="12" t="s">
        <v>89</v>
      </c>
      <c r="AY291" s="171" t="s">
        <v>167</v>
      </c>
    </row>
    <row r="292" spans="2:65" s="1" customFormat="1" ht="24.2" customHeight="1">
      <c r="B292" s="34"/>
      <c r="C292" s="157" t="s">
        <v>510</v>
      </c>
      <c r="D292" s="157" t="s">
        <v>169</v>
      </c>
      <c r="E292" s="158" t="s">
        <v>872</v>
      </c>
      <c r="F292" s="159" t="s">
        <v>873</v>
      </c>
      <c r="G292" s="160" t="s">
        <v>172</v>
      </c>
      <c r="H292" s="161">
        <v>1241</v>
      </c>
      <c r="I292" s="162"/>
      <c r="J292" s="162"/>
      <c r="K292" s="163">
        <f>ROUND(P292*H292,2)</f>
        <v>0</v>
      </c>
      <c r="L292" s="164"/>
      <c r="M292" s="34"/>
      <c r="N292" s="165" t="s">
        <v>1</v>
      </c>
      <c r="O292" s="128" t="s">
        <v>45</v>
      </c>
      <c r="P292" s="33">
        <f>I292+J292</f>
        <v>0</v>
      </c>
      <c r="Q292" s="33">
        <f>ROUND(I292*H292,2)</f>
        <v>0</v>
      </c>
      <c r="R292" s="33">
        <f>ROUND(J292*H292,2)</f>
        <v>0</v>
      </c>
      <c r="T292" s="166">
        <f>S292*H292</f>
        <v>0</v>
      </c>
      <c r="U292" s="166">
        <v>0.11219999999999999</v>
      </c>
      <c r="V292" s="166">
        <f>U292*H292</f>
        <v>139.24019999999999</v>
      </c>
      <c r="W292" s="166">
        <v>0</v>
      </c>
      <c r="X292" s="167">
        <f>W292*H292</f>
        <v>0</v>
      </c>
      <c r="AR292" s="168" t="s">
        <v>173</v>
      </c>
      <c r="AT292" s="168" t="s">
        <v>169</v>
      </c>
      <c r="AU292" s="168" t="s">
        <v>91</v>
      </c>
      <c r="AY292" s="15" t="s">
        <v>167</v>
      </c>
      <c r="BE292" s="97">
        <f>IF(O292="základní",K292,0)</f>
        <v>0</v>
      </c>
      <c r="BF292" s="97">
        <f>IF(O292="snížená",K292,0)</f>
        <v>0</v>
      </c>
      <c r="BG292" s="97">
        <f>IF(O292="zákl. přenesená",K292,0)</f>
        <v>0</v>
      </c>
      <c r="BH292" s="97">
        <f>IF(O292="sníž. přenesená",K292,0)</f>
        <v>0</v>
      </c>
      <c r="BI292" s="97">
        <f>IF(O292="nulová",K292,0)</f>
        <v>0</v>
      </c>
      <c r="BJ292" s="15" t="s">
        <v>89</v>
      </c>
      <c r="BK292" s="97">
        <f>ROUND(P292*H292,2)</f>
        <v>0</v>
      </c>
      <c r="BL292" s="15" t="s">
        <v>173</v>
      </c>
      <c r="BM292" s="168" t="s">
        <v>874</v>
      </c>
    </row>
    <row r="293" spans="2:65" s="12" customFormat="1" ht="11.25">
      <c r="B293" s="169"/>
      <c r="D293" s="170" t="s">
        <v>196</v>
      </c>
      <c r="E293" s="171" t="s">
        <v>1</v>
      </c>
      <c r="F293" s="172" t="s">
        <v>875</v>
      </c>
      <c r="H293" s="173">
        <v>1241</v>
      </c>
      <c r="I293" s="174"/>
      <c r="J293" s="174"/>
      <c r="M293" s="169"/>
      <c r="N293" s="175"/>
      <c r="X293" s="176"/>
      <c r="AT293" s="171" t="s">
        <v>196</v>
      </c>
      <c r="AU293" s="171" t="s">
        <v>91</v>
      </c>
      <c r="AV293" s="12" t="s">
        <v>91</v>
      </c>
      <c r="AW293" s="12" t="s">
        <v>5</v>
      </c>
      <c r="AX293" s="12" t="s">
        <v>89</v>
      </c>
      <c r="AY293" s="171" t="s">
        <v>167</v>
      </c>
    </row>
    <row r="294" spans="2:65" s="1" customFormat="1" ht="24.2" customHeight="1">
      <c r="B294" s="34"/>
      <c r="C294" s="157" t="s">
        <v>514</v>
      </c>
      <c r="D294" s="157" t="s">
        <v>169</v>
      </c>
      <c r="E294" s="158" t="s">
        <v>876</v>
      </c>
      <c r="F294" s="159" t="s">
        <v>877</v>
      </c>
      <c r="G294" s="160" t="s">
        <v>172</v>
      </c>
      <c r="H294" s="161">
        <v>2482</v>
      </c>
      <c r="I294" s="162"/>
      <c r="J294" s="162"/>
      <c r="K294" s="163">
        <f>ROUND(P294*H294,2)</f>
        <v>0</v>
      </c>
      <c r="L294" s="164"/>
      <c r="M294" s="34"/>
      <c r="N294" s="165" t="s">
        <v>1</v>
      </c>
      <c r="O294" s="128" t="s">
        <v>45</v>
      </c>
      <c r="P294" s="33">
        <f>I294+J294</f>
        <v>0</v>
      </c>
      <c r="Q294" s="33">
        <f>ROUND(I294*H294,2)</f>
        <v>0</v>
      </c>
      <c r="R294" s="33">
        <f>ROUND(J294*H294,2)</f>
        <v>0</v>
      </c>
      <c r="T294" s="166">
        <f>S294*H294</f>
        <v>0</v>
      </c>
      <c r="U294" s="166">
        <v>1.1220000000000001E-2</v>
      </c>
      <c r="V294" s="166">
        <f>U294*H294</f>
        <v>27.848040000000001</v>
      </c>
      <c r="W294" s="166">
        <v>0</v>
      </c>
      <c r="X294" s="167">
        <f>W294*H294</f>
        <v>0</v>
      </c>
      <c r="AR294" s="168" t="s">
        <v>173</v>
      </c>
      <c r="AT294" s="168" t="s">
        <v>169</v>
      </c>
      <c r="AU294" s="168" t="s">
        <v>91</v>
      </c>
      <c r="AY294" s="15" t="s">
        <v>167</v>
      </c>
      <c r="BE294" s="97">
        <f>IF(O294="základní",K294,0)</f>
        <v>0</v>
      </c>
      <c r="BF294" s="97">
        <f>IF(O294="snížená",K294,0)</f>
        <v>0</v>
      </c>
      <c r="BG294" s="97">
        <f>IF(O294="zákl. přenesená",K294,0)</f>
        <v>0</v>
      </c>
      <c r="BH294" s="97">
        <f>IF(O294="sníž. přenesená",K294,0)</f>
        <v>0</v>
      </c>
      <c r="BI294" s="97">
        <f>IF(O294="nulová",K294,0)</f>
        <v>0</v>
      </c>
      <c r="BJ294" s="15" t="s">
        <v>89</v>
      </c>
      <c r="BK294" s="97">
        <f>ROUND(P294*H294,2)</f>
        <v>0</v>
      </c>
      <c r="BL294" s="15" t="s">
        <v>173</v>
      </c>
      <c r="BM294" s="168" t="s">
        <v>878</v>
      </c>
    </row>
    <row r="295" spans="2:65" s="12" customFormat="1" ht="11.25">
      <c r="B295" s="169"/>
      <c r="D295" s="170" t="s">
        <v>196</v>
      </c>
      <c r="F295" s="172" t="s">
        <v>879</v>
      </c>
      <c r="H295" s="173">
        <v>2482</v>
      </c>
      <c r="I295" s="174"/>
      <c r="J295" s="174"/>
      <c r="M295" s="169"/>
      <c r="N295" s="175"/>
      <c r="X295" s="176"/>
      <c r="AT295" s="171" t="s">
        <v>196</v>
      </c>
      <c r="AU295" s="171" t="s">
        <v>91</v>
      </c>
      <c r="AV295" s="12" t="s">
        <v>91</v>
      </c>
      <c r="AW295" s="12" t="s">
        <v>4</v>
      </c>
      <c r="AX295" s="12" t="s">
        <v>89</v>
      </c>
      <c r="AY295" s="171" t="s">
        <v>167</v>
      </c>
    </row>
    <row r="296" spans="2:65" s="1" customFormat="1" ht="33" customHeight="1">
      <c r="B296" s="34"/>
      <c r="C296" s="157" t="s">
        <v>518</v>
      </c>
      <c r="D296" s="157" t="s">
        <v>169</v>
      </c>
      <c r="E296" s="158" t="s">
        <v>880</v>
      </c>
      <c r="F296" s="159" t="s">
        <v>881</v>
      </c>
      <c r="G296" s="160" t="s">
        <v>177</v>
      </c>
      <c r="H296" s="161">
        <v>1366</v>
      </c>
      <c r="I296" s="162"/>
      <c r="J296" s="162"/>
      <c r="K296" s="163">
        <f>ROUND(P296*H296,2)</f>
        <v>0</v>
      </c>
      <c r="L296" s="164"/>
      <c r="M296" s="34"/>
      <c r="N296" s="165" t="s">
        <v>1</v>
      </c>
      <c r="O296" s="128" t="s">
        <v>45</v>
      </c>
      <c r="P296" s="33">
        <f>I296+J296</f>
        <v>0</v>
      </c>
      <c r="Q296" s="33">
        <f>ROUND(I296*H296,2)</f>
        <v>0</v>
      </c>
      <c r="R296" s="33">
        <f>ROUND(J296*H296,2)</f>
        <v>0</v>
      </c>
      <c r="T296" s="166">
        <f>S296*H296</f>
        <v>0</v>
      </c>
      <c r="U296" s="166">
        <v>2.0000000000000002E-5</v>
      </c>
      <c r="V296" s="166">
        <f>U296*H296</f>
        <v>2.7320000000000001E-2</v>
      </c>
      <c r="W296" s="166">
        <v>0</v>
      </c>
      <c r="X296" s="167">
        <f>W296*H296</f>
        <v>0</v>
      </c>
      <c r="AR296" s="168" t="s">
        <v>173</v>
      </c>
      <c r="AT296" s="168" t="s">
        <v>169</v>
      </c>
      <c r="AU296" s="168" t="s">
        <v>91</v>
      </c>
      <c r="AY296" s="15" t="s">
        <v>167</v>
      </c>
      <c r="BE296" s="97">
        <f>IF(O296="základní",K296,0)</f>
        <v>0</v>
      </c>
      <c r="BF296" s="97">
        <f>IF(O296="snížená",K296,0)</f>
        <v>0</v>
      </c>
      <c r="BG296" s="97">
        <f>IF(O296="zákl. přenesená",K296,0)</f>
        <v>0</v>
      </c>
      <c r="BH296" s="97">
        <f>IF(O296="sníž. přenesená",K296,0)</f>
        <v>0</v>
      </c>
      <c r="BI296" s="97">
        <f>IF(O296="nulová",K296,0)</f>
        <v>0</v>
      </c>
      <c r="BJ296" s="15" t="s">
        <v>89</v>
      </c>
      <c r="BK296" s="97">
        <f>ROUND(P296*H296,2)</f>
        <v>0</v>
      </c>
      <c r="BL296" s="15" t="s">
        <v>173</v>
      </c>
      <c r="BM296" s="168" t="s">
        <v>882</v>
      </c>
    </row>
    <row r="297" spans="2:65" s="12" customFormat="1" ht="11.25">
      <c r="B297" s="169"/>
      <c r="D297" s="170" t="s">
        <v>196</v>
      </c>
      <c r="E297" s="171" t="s">
        <v>1</v>
      </c>
      <c r="F297" s="172" t="s">
        <v>883</v>
      </c>
      <c r="H297" s="173">
        <v>1366</v>
      </c>
      <c r="I297" s="174"/>
      <c r="J297" s="174"/>
      <c r="M297" s="169"/>
      <c r="N297" s="175"/>
      <c r="X297" s="176"/>
      <c r="AT297" s="171" t="s">
        <v>196</v>
      </c>
      <c r="AU297" s="171" t="s">
        <v>91</v>
      </c>
      <c r="AV297" s="12" t="s">
        <v>91</v>
      </c>
      <c r="AW297" s="12" t="s">
        <v>5</v>
      </c>
      <c r="AX297" s="12" t="s">
        <v>89</v>
      </c>
      <c r="AY297" s="171" t="s">
        <v>167</v>
      </c>
    </row>
    <row r="298" spans="2:65" s="1" customFormat="1" ht="21.75" customHeight="1">
      <c r="B298" s="34"/>
      <c r="C298" s="157" t="s">
        <v>524</v>
      </c>
      <c r="D298" s="157" t="s">
        <v>169</v>
      </c>
      <c r="E298" s="158" t="s">
        <v>884</v>
      </c>
      <c r="F298" s="159" t="s">
        <v>885</v>
      </c>
      <c r="G298" s="160" t="s">
        <v>190</v>
      </c>
      <c r="H298" s="161">
        <v>26</v>
      </c>
      <c r="I298" s="162"/>
      <c r="J298" s="162"/>
      <c r="K298" s="163">
        <f>ROUND(P298*H298,2)</f>
        <v>0</v>
      </c>
      <c r="L298" s="164"/>
      <c r="M298" s="34"/>
      <c r="N298" s="165" t="s">
        <v>1</v>
      </c>
      <c r="O298" s="128" t="s">
        <v>45</v>
      </c>
      <c r="P298" s="33">
        <f>I298+J298</f>
        <v>0</v>
      </c>
      <c r="Q298" s="33">
        <f>ROUND(I298*H298,2)</f>
        <v>0</v>
      </c>
      <c r="R298" s="33">
        <f>ROUND(J298*H298,2)</f>
        <v>0</v>
      </c>
      <c r="T298" s="166">
        <f>S298*H298</f>
        <v>0</v>
      </c>
      <c r="U298" s="166">
        <v>2.16</v>
      </c>
      <c r="V298" s="166">
        <f>U298*H298</f>
        <v>56.160000000000004</v>
      </c>
      <c r="W298" s="166">
        <v>0</v>
      </c>
      <c r="X298" s="167">
        <f>W298*H298</f>
        <v>0</v>
      </c>
      <c r="AR298" s="168" t="s">
        <v>173</v>
      </c>
      <c r="AT298" s="168" t="s">
        <v>169</v>
      </c>
      <c r="AU298" s="168" t="s">
        <v>91</v>
      </c>
      <c r="AY298" s="15" t="s">
        <v>167</v>
      </c>
      <c r="BE298" s="97">
        <f>IF(O298="základní",K298,0)</f>
        <v>0</v>
      </c>
      <c r="BF298" s="97">
        <f>IF(O298="snížená",K298,0)</f>
        <v>0</v>
      </c>
      <c r="BG298" s="97">
        <f>IF(O298="zákl. přenesená",K298,0)</f>
        <v>0</v>
      </c>
      <c r="BH298" s="97">
        <f>IF(O298="sníž. přenesená",K298,0)</f>
        <v>0</v>
      </c>
      <c r="BI298" s="97">
        <f>IF(O298="nulová",K298,0)</f>
        <v>0</v>
      </c>
      <c r="BJ298" s="15" t="s">
        <v>89</v>
      </c>
      <c r="BK298" s="97">
        <f>ROUND(P298*H298,2)</f>
        <v>0</v>
      </c>
      <c r="BL298" s="15" t="s">
        <v>173</v>
      </c>
      <c r="BM298" s="168" t="s">
        <v>886</v>
      </c>
    </row>
    <row r="299" spans="2:65" s="12" customFormat="1" ht="11.25">
      <c r="B299" s="169"/>
      <c r="D299" s="170" t="s">
        <v>196</v>
      </c>
      <c r="E299" s="171" t="s">
        <v>1</v>
      </c>
      <c r="F299" s="172" t="s">
        <v>887</v>
      </c>
      <c r="H299" s="173">
        <v>26</v>
      </c>
      <c r="I299" s="174"/>
      <c r="J299" s="174"/>
      <c r="M299" s="169"/>
      <c r="N299" s="175"/>
      <c r="X299" s="176"/>
      <c r="AT299" s="171" t="s">
        <v>196</v>
      </c>
      <c r="AU299" s="171" t="s">
        <v>91</v>
      </c>
      <c r="AV299" s="12" t="s">
        <v>91</v>
      </c>
      <c r="AW299" s="12" t="s">
        <v>5</v>
      </c>
      <c r="AX299" s="12" t="s">
        <v>89</v>
      </c>
      <c r="AY299" s="171" t="s">
        <v>167</v>
      </c>
    </row>
    <row r="300" spans="2:65" s="1" customFormat="1" ht="24.2" customHeight="1">
      <c r="B300" s="34"/>
      <c r="C300" s="157" t="s">
        <v>530</v>
      </c>
      <c r="D300" s="157" t="s">
        <v>169</v>
      </c>
      <c r="E300" s="158" t="s">
        <v>888</v>
      </c>
      <c r="F300" s="159" t="s">
        <v>889</v>
      </c>
      <c r="G300" s="160" t="s">
        <v>184</v>
      </c>
      <c r="H300" s="161">
        <v>56</v>
      </c>
      <c r="I300" s="162"/>
      <c r="J300" s="162"/>
      <c r="K300" s="163">
        <f t="shared" ref="K300:K318" si="33">ROUND(P300*H300,2)</f>
        <v>0</v>
      </c>
      <c r="L300" s="164"/>
      <c r="M300" s="34"/>
      <c r="N300" s="165" t="s">
        <v>1</v>
      </c>
      <c r="O300" s="128" t="s">
        <v>45</v>
      </c>
      <c r="P300" s="33">
        <f t="shared" ref="P300:P318" si="34">I300+J300</f>
        <v>0</v>
      </c>
      <c r="Q300" s="33">
        <f t="shared" ref="Q300:Q318" si="35">ROUND(I300*H300,2)</f>
        <v>0</v>
      </c>
      <c r="R300" s="33">
        <f t="shared" ref="R300:R318" si="36">ROUND(J300*H300,2)</f>
        <v>0</v>
      </c>
      <c r="T300" s="166">
        <f t="shared" ref="T300:T318" si="37">S300*H300</f>
        <v>0</v>
      </c>
      <c r="U300" s="166">
        <v>4.8000000000000001E-4</v>
      </c>
      <c r="V300" s="166">
        <f t="shared" ref="V300:V318" si="38">U300*H300</f>
        <v>2.6880000000000001E-2</v>
      </c>
      <c r="W300" s="166">
        <v>0</v>
      </c>
      <c r="X300" s="167">
        <f t="shared" ref="X300:X318" si="39">W300*H300</f>
        <v>0</v>
      </c>
      <c r="AR300" s="168" t="s">
        <v>173</v>
      </c>
      <c r="AT300" s="168" t="s">
        <v>169</v>
      </c>
      <c r="AU300" s="168" t="s">
        <v>91</v>
      </c>
      <c r="AY300" s="15" t="s">
        <v>167</v>
      </c>
      <c r="BE300" s="97">
        <f t="shared" ref="BE300:BE318" si="40">IF(O300="základní",K300,0)</f>
        <v>0</v>
      </c>
      <c r="BF300" s="97">
        <f t="shared" ref="BF300:BF318" si="41">IF(O300="snížená",K300,0)</f>
        <v>0</v>
      </c>
      <c r="BG300" s="97">
        <f t="shared" ref="BG300:BG318" si="42">IF(O300="zákl. přenesená",K300,0)</f>
        <v>0</v>
      </c>
      <c r="BH300" s="97">
        <f t="shared" ref="BH300:BH318" si="43">IF(O300="sníž. přenesená",K300,0)</f>
        <v>0</v>
      </c>
      <c r="BI300" s="97">
        <f t="shared" ref="BI300:BI318" si="44">IF(O300="nulová",K300,0)</f>
        <v>0</v>
      </c>
      <c r="BJ300" s="15" t="s">
        <v>89</v>
      </c>
      <c r="BK300" s="97">
        <f t="shared" ref="BK300:BK318" si="45">ROUND(P300*H300,2)</f>
        <v>0</v>
      </c>
      <c r="BL300" s="15" t="s">
        <v>173</v>
      </c>
      <c r="BM300" s="168" t="s">
        <v>890</v>
      </c>
    </row>
    <row r="301" spans="2:65" s="1" customFormat="1" ht="24.2" customHeight="1">
      <c r="B301" s="34"/>
      <c r="C301" s="157" t="s">
        <v>534</v>
      </c>
      <c r="D301" s="157" t="s">
        <v>169</v>
      </c>
      <c r="E301" s="158" t="s">
        <v>891</v>
      </c>
      <c r="F301" s="159" t="s">
        <v>892</v>
      </c>
      <c r="G301" s="160" t="s">
        <v>184</v>
      </c>
      <c r="H301" s="161">
        <v>35</v>
      </c>
      <c r="I301" s="162"/>
      <c r="J301" s="162"/>
      <c r="K301" s="163">
        <f t="shared" si="33"/>
        <v>0</v>
      </c>
      <c r="L301" s="164"/>
      <c r="M301" s="34"/>
      <c r="N301" s="165" t="s">
        <v>1</v>
      </c>
      <c r="O301" s="128" t="s">
        <v>45</v>
      </c>
      <c r="P301" s="33">
        <f t="shared" si="34"/>
        <v>0</v>
      </c>
      <c r="Q301" s="33">
        <f t="shared" si="35"/>
        <v>0</v>
      </c>
      <c r="R301" s="33">
        <f t="shared" si="36"/>
        <v>0</v>
      </c>
      <c r="T301" s="166">
        <f t="shared" si="37"/>
        <v>0</v>
      </c>
      <c r="U301" s="166">
        <v>0.44169999999999998</v>
      </c>
      <c r="V301" s="166">
        <f t="shared" si="38"/>
        <v>15.459499999999998</v>
      </c>
      <c r="W301" s="166">
        <v>0</v>
      </c>
      <c r="X301" s="167">
        <f t="shared" si="39"/>
        <v>0</v>
      </c>
      <c r="AR301" s="168" t="s">
        <v>173</v>
      </c>
      <c r="AT301" s="168" t="s">
        <v>169</v>
      </c>
      <c r="AU301" s="168" t="s">
        <v>91</v>
      </c>
      <c r="AY301" s="15" t="s">
        <v>167</v>
      </c>
      <c r="BE301" s="97">
        <f t="shared" si="40"/>
        <v>0</v>
      </c>
      <c r="BF301" s="97">
        <f t="shared" si="41"/>
        <v>0</v>
      </c>
      <c r="BG301" s="97">
        <f t="shared" si="42"/>
        <v>0</v>
      </c>
      <c r="BH301" s="97">
        <f t="shared" si="43"/>
        <v>0</v>
      </c>
      <c r="BI301" s="97">
        <f t="shared" si="44"/>
        <v>0</v>
      </c>
      <c r="BJ301" s="15" t="s">
        <v>89</v>
      </c>
      <c r="BK301" s="97">
        <f t="shared" si="45"/>
        <v>0</v>
      </c>
      <c r="BL301" s="15" t="s">
        <v>173</v>
      </c>
      <c r="BM301" s="168" t="s">
        <v>893</v>
      </c>
    </row>
    <row r="302" spans="2:65" s="1" customFormat="1" ht="37.9" customHeight="1">
      <c r="B302" s="34"/>
      <c r="C302" s="190" t="s">
        <v>538</v>
      </c>
      <c r="D302" s="190" t="s">
        <v>654</v>
      </c>
      <c r="E302" s="191" t="s">
        <v>894</v>
      </c>
      <c r="F302" s="192" t="s">
        <v>895</v>
      </c>
      <c r="G302" s="193" t="s">
        <v>184</v>
      </c>
      <c r="H302" s="194">
        <v>6</v>
      </c>
      <c r="I302" s="195"/>
      <c r="J302" s="196"/>
      <c r="K302" s="197">
        <f t="shared" si="33"/>
        <v>0</v>
      </c>
      <c r="L302" s="196"/>
      <c r="M302" s="198"/>
      <c r="N302" s="199" t="s">
        <v>1</v>
      </c>
      <c r="O302" s="128" t="s">
        <v>45</v>
      </c>
      <c r="P302" s="33">
        <f t="shared" si="34"/>
        <v>0</v>
      </c>
      <c r="Q302" s="33">
        <f t="shared" si="35"/>
        <v>0</v>
      </c>
      <c r="R302" s="33">
        <f t="shared" si="36"/>
        <v>0</v>
      </c>
      <c r="T302" s="166">
        <f t="shared" si="37"/>
        <v>0</v>
      </c>
      <c r="U302" s="166">
        <v>1.521E-2</v>
      </c>
      <c r="V302" s="166">
        <f t="shared" si="38"/>
        <v>9.1259999999999994E-2</v>
      </c>
      <c r="W302" s="166">
        <v>0</v>
      </c>
      <c r="X302" s="167">
        <f t="shared" si="39"/>
        <v>0</v>
      </c>
      <c r="AR302" s="168" t="s">
        <v>179</v>
      </c>
      <c r="AT302" s="168" t="s">
        <v>654</v>
      </c>
      <c r="AU302" s="168" t="s">
        <v>91</v>
      </c>
      <c r="AY302" s="15" t="s">
        <v>167</v>
      </c>
      <c r="BE302" s="97">
        <f t="shared" si="40"/>
        <v>0</v>
      </c>
      <c r="BF302" s="97">
        <f t="shared" si="41"/>
        <v>0</v>
      </c>
      <c r="BG302" s="97">
        <f t="shared" si="42"/>
        <v>0</v>
      </c>
      <c r="BH302" s="97">
        <f t="shared" si="43"/>
        <v>0</v>
      </c>
      <c r="BI302" s="97">
        <f t="shared" si="44"/>
        <v>0</v>
      </c>
      <c r="BJ302" s="15" t="s">
        <v>89</v>
      </c>
      <c r="BK302" s="97">
        <f t="shared" si="45"/>
        <v>0</v>
      </c>
      <c r="BL302" s="15" t="s">
        <v>173</v>
      </c>
      <c r="BM302" s="168" t="s">
        <v>896</v>
      </c>
    </row>
    <row r="303" spans="2:65" s="1" customFormat="1" ht="37.9" customHeight="1">
      <c r="B303" s="34"/>
      <c r="C303" s="190" t="s">
        <v>542</v>
      </c>
      <c r="D303" s="190" t="s">
        <v>654</v>
      </c>
      <c r="E303" s="191" t="s">
        <v>897</v>
      </c>
      <c r="F303" s="192" t="s">
        <v>898</v>
      </c>
      <c r="G303" s="193" t="s">
        <v>184</v>
      </c>
      <c r="H303" s="194">
        <v>10</v>
      </c>
      <c r="I303" s="195"/>
      <c r="J303" s="196"/>
      <c r="K303" s="197">
        <f t="shared" si="33"/>
        <v>0</v>
      </c>
      <c r="L303" s="196"/>
      <c r="M303" s="198"/>
      <c r="N303" s="199" t="s">
        <v>1</v>
      </c>
      <c r="O303" s="128" t="s">
        <v>45</v>
      </c>
      <c r="P303" s="33">
        <f t="shared" si="34"/>
        <v>0</v>
      </c>
      <c r="Q303" s="33">
        <f t="shared" si="35"/>
        <v>0</v>
      </c>
      <c r="R303" s="33">
        <f t="shared" si="36"/>
        <v>0</v>
      </c>
      <c r="T303" s="166">
        <f t="shared" si="37"/>
        <v>0</v>
      </c>
      <c r="U303" s="166">
        <v>1.553E-2</v>
      </c>
      <c r="V303" s="166">
        <f t="shared" si="38"/>
        <v>0.15529999999999999</v>
      </c>
      <c r="W303" s="166">
        <v>0</v>
      </c>
      <c r="X303" s="167">
        <f t="shared" si="39"/>
        <v>0</v>
      </c>
      <c r="AR303" s="168" t="s">
        <v>179</v>
      </c>
      <c r="AT303" s="168" t="s">
        <v>654</v>
      </c>
      <c r="AU303" s="168" t="s">
        <v>91</v>
      </c>
      <c r="AY303" s="15" t="s">
        <v>167</v>
      </c>
      <c r="BE303" s="97">
        <f t="shared" si="40"/>
        <v>0</v>
      </c>
      <c r="BF303" s="97">
        <f t="shared" si="41"/>
        <v>0</v>
      </c>
      <c r="BG303" s="97">
        <f t="shared" si="42"/>
        <v>0</v>
      </c>
      <c r="BH303" s="97">
        <f t="shared" si="43"/>
        <v>0</v>
      </c>
      <c r="BI303" s="97">
        <f t="shared" si="44"/>
        <v>0</v>
      </c>
      <c r="BJ303" s="15" t="s">
        <v>89</v>
      </c>
      <c r="BK303" s="97">
        <f t="shared" si="45"/>
        <v>0</v>
      </c>
      <c r="BL303" s="15" t="s">
        <v>173</v>
      </c>
      <c r="BM303" s="168" t="s">
        <v>899</v>
      </c>
    </row>
    <row r="304" spans="2:65" s="1" customFormat="1" ht="33" customHeight="1">
      <c r="B304" s="34"/>
      <c r="C304" s="190" t="s">
        <v>546</v>
      </c>
      <c r="D304" s="190" t="s">
        <v>654</v>
      </c>
      <c r="E304" s="191" t="s">
        <v>900</v>
      </c>
      <c r="F304" s="192" t="s">
        <v>901</v>
      </c>
      <c r="G304" s="193" t="s">
        <v>184</v>
      </c>
      <c r="H304" s="194">
        <v>20</v>
      </c>
      <c r="I304" s="195"/>
      <c r="J304" s="196"/>
      <c r="K304" s="197">
        <f t="shared" si="33"/>
        <v>0</v>
      </c>
      <c r="L304" s="196"/>
      <c r="M304" s="198"/>
      <c r="N304" s="199" t="s">
        <v>1</v>
      </c>
      <c r="O304" s="128" t="s">
        <v>45</v>
      </c>
      <c r="P304" s="33">
        <f t="shared" si="34"/>
        <v>0</v>
      </c>
      <c r="Q304" s="33">
        <f t="shared" si="35"/>
        <v>0</v>
      </c>
      <c r="R304" s="33">
        <f t="shared" si="36"/>
        <v>0</v>
      </c>
      <c r="T304" s="166">
        <f t="shared" si="37"/>
        <v>0</v>
      </c>
      <c r="U304" s="166">
        <v>1.225E-2</v>
      </c>
      <c r="V304" s="166">
        <f t="shared" si="38"/>
        <v>0.245</v>
      </c>
      <c r="W304" s="166">
        <v>0</v>
      </c>
      <c r="X304" s="167">
        <f t="shared" si="39"/>
        <v>0</v>
      </c>
      <c r="AR304" s="168" t="s">
        <v>179</v>
      </c>
      <c r="AT304" s="168" t="s">
        <v>654</v>
      </c>
      <c r="AU304" s="168" t="s">
        <v>91</v>
      </c>
      <c r="AY304" s="15" t="s">
        <v>167</v>
      </c>
      <c r="BE304" s="97">
        <f t="shared" si="40"/>
        <v>0</v>
      </c>
      <c r="BF304" s="97">
        <f t="shared" si="41"/>
        <v>0</v>
      </c>
      <c r="BG304" s="97">
        <f t="shared" si="42"/>
        <v>0</v>
      </c>
      <c r="BH304" s="97">
        <f t="shared" si="43"/>
        <v>0</v>
      </c>
      <c r="BI304" s="97">
        <f t="shared" si="44"/>
        <v>0</v>
      </c>
      <c r="BJ304" s="15" t="s">
        <v>89</v>
      </c>
      <c r="BK304" s="97">
        <f t="shared" si="45"/>
        <v>0</v>
      </c>
      <c r="BL304" s="15" t="s">
        <v>173</v>
      </c>
      <c r="BM304" s="168" t="s">
        <v>902</v>
      </c>
    </row>
    <row r="305" spans="2:65" s="1" customFormat="1" ht="33" customHeight="1">
      <c r="B305" s="34"/>
      <c r="C305" s="190" t="s">
        <v>552</v>
      </c>
      <c r="D305" s="190" t="s">
        <v>654</v>
      </c>
      <c r="E305" s="191" t="s">
        <v>903</v>
      </c>
      <c r="F305" s="192" t="s">
        <v>904</v>
      </c>
      <c r="G305" s="193" t="s">
        <v>184</v>
      </c>
      <c r="H305" s="194">
        <v>5</v>
      </c>
      <c r="I305" s="195"/>
      <c r="J305" s="196"/>
      <c r="K305" s="197">
        <f t="shared" si="33"/>
        <v>0</v>
      </c>
      <c r="L305" s="196"/>
      <c r="M305" s="198"/>
      <c r="N305" s="199" t="s">
        <v>1</v>
      </c>
      <c r="O305" s="128" t="s">
        <v>45</v>
      </c>
      <c r="P305" s="33">
        <f t="shared" si="34"/>
        <v>0</v>
      </c>
      <c r="Q305" s="33">
        <f t="shared" si="35"/>
        <v>0</v>
      </c>
      <c r="R305" s="33">
        <f t="shared" si="36"/>
        <v>0</v>
      </c>
      <c r="T305" s="166">
        <f t="shared" si="37"/>
        <v>0</v>
      </c>
      <c r="U305" s="166">
        <v>1.2489999999999999E-2</v>
      </c>
      <c r="V305" s="166">
        <f t="shared" si="38"/>
        <v>6.2449999999999999E-2</v>
      </c>
      <c r="W305" s="166">
        <v>0</v>
      </c>
      <c r="X305" s="167">
        <f t="shared" si="39"/>
        <v>0</v>
      </c>
      <c r="AR305" s="168" t="s">
        <v>179</v>
      </c>
      <c r="AT305" s="168" t="s">
        <v>654</v>
      </c>
      <c r="AU305" s="168" t="s">
        <v>91</v>
      </c>
      <c r="AY305" s="15" t="s">
        <v>167</v>
      </c>
      <c r="BE305" s="97">
        <f t="shared" si="40"/>
        <v>0</v>
      </c>
      <c r="BF305" s="97">
        <f t="shared" si="41"/>
        <v>0</v>
      </c>
      <c r="BG305" s="97">
        <f t="shared" si="42"/>
        <v>0</v>
      </c>
      <c r="BH305" s="97">
        <f t="shared" si="43"/>
        <v>0</v>
      </c>
      <c r="BI305" s="97">
        <f t="shared" si="44"/>
        <v>0</v>
      </c>
      <c r="BJ305" s="15" t="s">
        <v>89</v>
      </c>
      <c r="BK305" s="97">
        <f t="shared" si="45"/>
        <v>0</v>
      </c>
      <c r="BL305" s="15" t="s">
        <v>173</v>
      </c>
      <c r="BM305" s="168" t="s">
        <v>905</v>
      </c>
    </row>
    <row r="306" spans="2:65" s="1" customFormat="1" ht="37.9" customHeight="1">
      <c r="B306" s="34"/>
      <c r="C306" s="190" t="s">
        <v>556</v>
      </c>
      <c r="D306" s="190" t="s">
        <v>654</v>
      </c>
      <c r="E306" s="191" t="s">
        <v>906</v>
      </c>
      <c r="F306" s="192" t="s">
        <v>907</v>
      </c>
      <c r="G306" s="193" t="s">
        <v>184</v>
      </c>
      <c r="H306" s="194">
        <v>4</v>
      </c>
      <c r="I306" s="195"/>
      <c r="J306" s="196"/>
      <c r="K306" s="197">
        <f t="shared" si="33"/>
        <v>0</v>
      </c>
      <c r="L306" s="196"/>
      <c r="M306" s="198"/>
      <c r="N306" s="199" t="s">
        <v>1</v>
      </c>
      <c r="O306" s="128" t="s">
        <v>45</v>
      </c>
      <c r="P306" s="33">
        <f t="shared" si="34"/>
        <v>0</v>
      </c>
      <c r="Q306" s="33">
        <f t="shared" si="35"/>
        <v>0</v>
      </c>
      <c r="R306" s="33">
        <f t="shared" si="36"/>
        <v>0</v>
      </c>
      <c r="T306" s="166">
        <f t="shared" si="37"/>
        <v>0</v>
      </c>
      <c r="U306" s="166">
        <v>1.2489999999999999E-2</v>
      </c>
      <c r="V306" s="166">
        <f t="shared" si="38"/>
        <v>4.9959999999999997E-2</v>
      </c>
      <c r="W306" s="166">
        <v>0</v>
      </c>
      <c r="X306" s="167">
        <f t="shared" si="39"/>
        <v>0</v>
      </c>
      <c r="AR306" s="168" t="s">
        <v>179</v>
      </c>
      <c r="AT306" s="168" t="s">
        <v>654</v>
      </c>
      <c r="AU306" s="168" t="s">
        <v>91</v>
      </c>
      <c r="AY306" s="15" t="s">
        <v>167</v>
      </c>
      <c r="BE306" s="97">
        <f t="shared" si="40"/>
        <v>0</v>
      </c>
      <c r="BF306" s="97">
        <f t="shared" si="41"/>
        <v>0</v>
      </c>
      <c r="BG306" s="97">
        <f t="shared" si="42"/>
        <v>0</v>
      </c>
      <c r="BH306" s="97">
        <f t="shared" si="43"/>
        <v>0</v>
      </c>
      <c r="BI306" s="97">
        <f t="shared" si="44"/>
        <v>0</v>
      </c>
      <c r="BJ306" s="15" t="s">
        <v>89</v>
      </c>
      <c r="BK306" s="97">
        <f t="shared" si="45"/>
        <v>0</v>
      </c>
      <c r="BL306" s="15" t="s">
        <v>173</v>
      </c>
      <c r="BM306" s="168" t="s">
        <v>908</v>
      </c>
    </row>
    <row r="307" spans="2:65" s="1" customFormat="1" ht="37.9" customHeight="1">
      <c r="B307" s="34"/>
      <c r="C307" s="190" t="s">
        <v>562</v>
      </c>
      <c r="D307" s="190" t="s">
        <v>654</v>
      </c>
      <c r="E307" s="191" t="s">
        <v>909</v>
      </c>
      <c r="F307" s="192" t="s">
        <v>910</v>
      </c>
      <c r="G307" s="193" t="s">
        <v>184</v>
      </c>
      <c r="H307" s="194">
        <v>1</v>
      </c>
      <c r="I307" s="195"/>
      <c r="J307" s="196"/>
      <c r="K307" s="197">
        <f t="shared" si="33"/>
        <v>0</v>
      </c>
      <c r="L307" s="196"/>
      <c r="M307" s="198"/>
      <c r="N307" s="199" t="s">
        <v>1</v>
      </c>
      <c r="O307" s="128" t="s">
        <v>45</v>
      </c>
      <c r="P307" s="33">
        <f t="shared" si="34"/>
        <v>0</v>
      </c>
      <c r="Q307" s="33">
        <f t="shared" si="35"/>
        <v>0</v>
      </c>
      <c r="R307" s="33">
        <f t="shared" si="36"/>
        <v>0</v>
      </c>
      <c r="T307" s="166">
        <f t="shared" si="37"/>
        <v>0</v>
      </c>
      <c r="U307" s="166">
        <v>1.2489999999999999E-2</v>
      </c>
      <c r="V307" s="166">
        <f t="shared" si="38"/>
        <v>1.2489999999999999E-2</v>
      </c>
      <c r="W307" s="166">
        <v>0</v>
      </c>
      <c r="X307" s="167">
        <f t="shared" si="39"/>
        <v>0</v>
      </c>
      <c r="AR307" s="168" t="s">
        <v>179</v>
      </c>
      <c r="AT307" s="168" t="s">
        <v>654</v>
      </c>
      <c r="AU307" s="168" t="s">
        <v>91</v>
      </c>
      <c r="AY307" s="15" t="s">
        <v>167</v>
      </c>
      <c r="BE307" s="97">
        <f t="shared" si="40"/>
        <v>0</v>
      </c>
      <c r="BF307" s="97">
        <f t="shared" si="41"/>
        <v>0</v>
      </c>
      <c r="BG307" s="97">
        <f t="shared" si="42"/>
        <v>0</v>
      </c>
      <c r="BH307" s="97">
        <f t="shared" si="43"/>
        <v>0</v>
      </c>
      <c r="BI307" s="97">
        <f t="shared" si="44"/>
        <v>0</v>
      </c>
      <c r="BJ307" s="15" t="s">
        <v>89</v>
      </c>
      <c r="BK307" s="97">
        <f t="shared" si="45"/>
        <v>0</v>
      </c>
      <c r="BL307" s="15" t="s">
        <v>173</v>
      </c>
      <c r="BM307" s="168" t="s">
        <v>911</v>
      </c>
    </row>
    <row r="308" spans="2:65" s="1" customFormat="1" ht="33" customHeight="1">
      <c r="B308" s="34"/>
      <c r="C308" s="190" t="s">
        <v>567</v>
      </c>
      <c r="D308" s="190" t="s">
        <v>654</v>
      </c>
      <c r="E308" s="191" t="s">
        <v>912</v>
      </c>
      <c r="F308" s="192" t="s">
        <v>913</v>
      </c>
      <c r="G308" s="193" t="s">
        <v>184</v>
      </c>
      <c r="H308" s="194">
        <v>11</v>
      </c>
      <c r="I308" s="195"/>
      <c r="J308" s="196"/>
      <c r="K308" s="197">
        <f t="shared" si="33"/>
        <v>0</v>
      </c>
      <c r="L308" s="196"/>
      <c r="M308" s="198"/>
      <c r="N308" s="199" t="s">
        <v>1</v>
      </c>
      <c r="O308" s="128" t="s">
        <v>45</v>
      </c>
      <c r="P308" s="33">
        <f t="shared" si="34"/>
        <v>0</v>
      </c>
      <c r="Q308" s="33">
        <f t="shared" si="35"/>
        <v>0</v>
      </c>
      <c r="R308" s="33">
        <f t="shared" si="36"/>
        <v>0</v>
      </c>
      <c r="T308" s="166">
        <f t="shared" si="37"/>
        <v>0</v>
      </c>
      <c r="U308" s="166">
        <v>1.489E-2</v>
      </c>
      <c r="V308" s="166">
        <f t="shared" si="38"/>
        <v>0.16378999999999999</v>
      </c>
      <c r="W308" s="166">
        <v>0</v>
      </c>
      <c r="X308" s="167">
        <f t="shared" si="39"/>
        <v>0</v>
      </c>
      <c r="AR308" s="168" t="s">
        <v>179</v>
      </c>
      <c r="AT308" s="168" t="s">
        <v>654</v>
      </c>
      <c r="AU308" s="168" t="s">
        <v>91</v>
      </c>
      <c r="AY308" s="15" t="s">
        <v>167</v>
      </c>
      <c r="BE308" s="97">
        <f t="shared" si="40"/>
        <v>0</v>
      </c>
      <c r="BF308" s="97">
        <f t="shared" si="41"/>
        <v>0</v>
      </c>
      <c r="BG308" s="97">
        <f t="shared" si="42"/>
        <v>0</v>
      </c>
      <c r="BH308" s="97">
        <f t="shared" si="43"/>
        <v>0</v>
      </c>
      <c r="BI308" s="97">
        <f t="shared" si="44"/>
        <v>0</v>
      </c>
      <c r="BJ308" s="15" t="s">
        <v>89</v>
      </c>
      <c r="BK308" s="97">
        <f t="shared" si="45"/>
        <v>0</v>
      </c>
      <c r="BL308" s="15" t="s">
        <v>173</v>
      </c>
      <c r="BM308" s="168" t="s">
        <v>914</v>
      </c>
    </row>
    <row r="309" spans="2:65" s="1" customFormat="1" ht="33" customHeight="1">
      <c r="B309" s="34"/>
      <c r="C309" s="190" t="s">
        <v>575</v>
      </c>
      <c r="D309" s="190" t="s">
        <v>654</v>
      </c>
      <c r="E309" s="191" t="s">
        <v>915</v>
      </c>
      <c r="F309" s="192" t="s">
        <v>916</v>
      </c>
      <c r="G309" s="193" t="s">
        <v>184</v>
      </c>
      <c r="H309" s="194">
        <v>13</v>
      </c>
      <c r="I309" s="195"/>
      <c r="J309" s="196"/>
      <c r="K309" s="197">
        <f t="shared" si="33"/>
        <v>0</v>
      </c>
      <c r="L309" s="196"/>
      <c r="M309" s="198"/>
      <c r="N309" s="199" t="s">
        <v>1</v>
      </c>
      <c r="O309" s="128" t="s">
        <v>45</v>
      </c>
      <c r="P309" s="33">
        <f t="shared" si="34"/>
        <v>0</v>
      </c>
      <c r="Q309" s="33">
        <f t="shared" si="35"/>
        <v>0</v>
      </c>
      <c r="R309" s="33">
        <f t="shared" si="36"/>
        <v>0</v>
      </c>
      <c r="T309" s="166">
        <f t="shared" si="37"/>
        <v>0</v>
      </c>
      <c r="U309" s="166">
        <v>1.521E-2</v>
      </c>
      <c r="V309" s="166">
        <f t="shared" si="38"/>
        <v>0.19772999999999999</v>
      </c>
      <c r="W309" s="166">
        <v>0</v>
      </c>
      <c r="X309" s="167">
        <f t="shared" si="39"/>
        <v>0</v>
      </c>
      <c r="AR309" s="168" t="s">
        <v>179</v>
      </c>
      <c r="AT309" s="168" t="s">
        <v>654</v>
      </c>
      <c r="AU309" s="168" t="s">
        <v>91</v>
      </c>
      <c r="AY309" s="15" t="s">
        <v>167</v>
      </c>
      <c r="BE309" s="97">
        <f t="shared" si="40"/>
        <v>0</v>
      </c>
      <c r="BF309" s="97">
        <f t="shared" si="41"/>
        <v>0</v>
      </c>
      <c r="BG309" s="97">
        <f t="shared" si="42"/>
        <v>0</v>
      </c>
      <c r="BH309" s="97">
        <f t="shared" si="43"/>
        <v>0</v>
      </c>
      <c r="BI309" s="97">
        <f t="shared" si="44"/>
        <v>0</v>
      </c>
      <c r="BJ309" s="15" t="s">
        <v>89</v>
      </c>
      <c r="BK309" s="97">
        <f t="shared" si="45"/>
        <v>0</v>
      </c>
      <c r="BL309" s="15" t="s">
        <v>173</v>
      </c>
      <c r="BM309" s="168" t="s">
        <v>917</v>
      </c>
    </row>
    <row r="310" spans="2:65" s="1" customFormat="1" ht="37.9" customHeight="1">
      <c r="B310" s="34"/>
      <c r="C310" s="190" t="s">
        <v>582</v>
      </c>
      <c r="D310" s="190" t="s">
        <v>654</v>
      </c>
      <c r="E310" s="191" t="s">
        <v>918</v>
      </c>
      <c r="F310" s="192" t="s">
        <v>919</v>
      </c>
      <c r="G310" s="193" t="s">
        <v>184</v>
      </c>
      <c r="H310" s="194">
        <v>6</v>
      </c>
      <c r="I310" s="195"/>
      <c r="J310" s="196"/>
      <c r="K310" s="197">
        <f t="shared" si="33"/>
        <v>0</v>
      </c>
      <c r="L310" s="196"/>
      <c r="M310" s="198"/>
      <c r="N310" s="199" t="s">
        <v>1</v>
      </c>
      <c r="O310" s="128" t="s">
        <v>45</v>
      </c>
      <c r="P310" s="33">
        <f t="shared" si="34"/>
        <v>0</v>
      </c>
      <c r="Q310" s="33">
        <f t="shared" si="35"/>
        <v>0</v>
      </c>
      <c r="R310" s="33">
        <f t="shared" si="36"/>
        <v>0</v>
      </c>
      <c r="T310" s="166">
        <f t="shared" si="37"/>
        <v>0</v>
      </c>
      <c r="U310" s="166">
        <v>1.521E-2</v>
      </c>
      <c r="V310" s="166">
        <f t="shared" si="38"/>
        <v>9.1259999999999994E-2</v>
      </c>
      <c r="W310" s="166">
        <v>0</v>
      </c>
      <c r="X310" s="167">
        <f t="shared" si="39"/>
        <v>0</v>
      </c>
      <c r="AR310" s="168" t="s">
        <v>179</v>
      </c>
      <c r="AT310" s="168" t="s">
        <v>654</v>
      </c>
      <c r="AU310" s="168" t="s">
        <v>91</v>
      </c>
      <c r="AY310" s="15" t="s">
        <v>167</v>
      </c>
      <c r="BE310" s="97">
        <f t="shared" si="40"/>
        <v>0</v>
      </c>
      <c r="BF310" s="97">
        <f t="shared" si="41"/>
        <v>0</v>
      </c>
      <c r="BG310" s="97">
        <f t="shared" si="42"/>
        <v>0</v>
      </c>
      <c r="BH310" s="97">
        <f t="shared" si="43"/>
        <v>0</v>
      </c>
      <c r="BI310" s="97">
        <f t="shared" si="44"/>
        <v>0</v>
      </c>
      <c r="BJ310" s="15" t="s">
        <v>89</v>
      </c>
      <c r="BK310" s="97">
        <f t="shared" si="45"/>
        <v>0</v>
      </c>
      <c r="BL310" s="15" t="s">
        <v>173</v>
      </c>
      <c r="BM310" s="168" t="s">
        <v>920</v>
      </c>
    </row>
    <row r="311" spans="2:65" s="1" customFormat="1" ht="37.9" customHeight="1">
      <c r="B311" s="34"/>
      <c r="C311" s="190" t="s">
        <v>587</v>
      </c>
      <c r="D311" s="190" t="s">
        <v>654</v>
      </c>
      <c r="E311" s="191" t="s">
        <v>921</v>
      </c>
      <c r="F311" s="192" t="s">
        <v>922</v>
      </c>
      <c r="G311" s="193" t="s">
        <v>184</v>
      </c>
      <c r="H311" s="194">
        <v>4</v>
      </c>
      <c r="I311" s="195"/>
      <c r="J311" s="196"/>
      <c r="K311" s="197">
        <f t="shared" si="33"/>
        <v>0</v>
      </c>
      <c r="L311" s="196"/>
      <c r="M311" s="198"/>
      <c r="N311" s="199" t="s">
        <v>1</v>
      </c>
      <c r="O311" s="128" t="s">
        <v>45</v>
      </c>
      <c r="P311" s="33">
        <f t="shared" si="34"/>
        <v>0</v>
      </c>
      <c r="Q311" s="33">
        <f t="shared" si="35"/>
        <v>0</v>
      </c>
      <c r="R311" s="33">
        <f t="shared" si="36"/>
        <v>0</v>
      </c>
      <c r="T311" s="166">
        <f t="shared" si="37"/>
        <v>0</v>
      </c>
      <c r="U311" s="166">
        <v>1.521E-2</v>
      </c>
      <c r="V311" s="166">
        <f t="shared" si="38"/>
        <v>6.0839999999999998E-2</v>
      </c>
      <c r="W311" s="166">
        <v>0</v>
      </c>
      <c r="X311" s="167">
        <f t="shared" si="39"/>
        <v>0</v>
      </c>
      <c r="AR311" s="168" t="s">
        <v>179</v>
      </c>
      <c r="AT311" s="168" t="s">
        <v>654</v>
      </c>
      <c r="AU311" s="168" t="s">
        <v>91</v>
      </c>
      <c r="AY311" s="15" t="s">
        <v>167</v>
      </c>
      <c r="BE311" s="97">
        <f t="shared" si="40"/>
        <v>0</v>
      </c>
      <c r="BF311" s="97">
        <f t="shared" si="41"/>
        <v>0</v>
      </c>
      <c r="BG311" s="97">
        <f t="shared" si="42"/>
        <v>0</v>
      </c>
      <c r="BH311" s="97">
        <f t="shared" si="43"/>
        <v>0</v>
      </c>
      <c r="BI311" s="97">
        <f t="shared" si="44"/>
        <v>0</v>
      </c>
      <c r="BJ311" s="15" t="s">
        <v>89</v>
      </c>
      <c r="BK311" s="97">
        <f t="shared" si="45"/>
        <v>0</v>
      </c>
      <c r="BL311" s="15" t="s">
        <v>173</v>
      </c>
      <c r="BM311" s="168" t="s">
        <v>923</v>
      </c>
    </row>
    <row r="312" spans="2:65" s="1" customFormat="1" ht="33" customHeight="1">
      <c r="B312" s="34"/>
      <c r="C312" s="190" t="s">
        <v>593</v>
      </c>
      <c r="D312" s="190" t="s">
        <v>654</v>
      </c>
      <c r="E312" s="191" t="s">
        <v>924</v>
      </c>
      <c r="F312" s="192" t="s">
        <v>925</v>
      </c>
      <c r="G312" s="193" t="s">
        <v>184</v>
      </c>
      <c r="H312" s="194">
        <v>2</v>
      </c>
      <c r="I312" s="195"/>
      <c r="J312" s="196"/>
      <c r="K312" s="197">
        <f t="shared" si="33"/>
        <v>0</v>
      </c>
      <c r="L312" s="196"/>
      <c r="M312" s="198"/>
      <c r="N312" s="199" t="s">
        <v>1</v>
      </c>
      <c r="O312" s="128" t="s">
        <v>45</v>
      </c>
      <c r="P312" s="33">
        <f t="shared" si="34"/>
        <v>0</v>
      </c>
      <c r="Q312" s="33">
        <f t="shared" si="35"/>
        <v>0</v>
      </c>
      <c r="R312" s="33">
        <f t="shared" si="36"/>
        <v>0</v>
      </c>
      <c r="T312" s="166">
        <f t="shared" si="37"/>
        <v>0</v>
      </c>
      <c r="U312" s="166">
        <v>1.7930000000000001E-2</v>
      </c>
      <c r="V312" s="166">
        <f t="shared" si="38"/>
        <v>3.5860000000000003E-2</v>
      </c>
      <c r="W312" s="166">
        <v>0</v>
      </c>
      <c r="X312" s="167">
        <f t="shared" si="39"/>
        <v>0</v>
      </c>
      <c r="AR312" s="168" t="s">
        <v>179</v>
      </c>
      <c r="AT312" s="168" t="s">
        <v>654</v>
      </c>
      <c r="AU312" s="168" t="s">
        <v>91</v>
      </c>
      <c r="AY312" s="15" t="s">
        <v>167</v>
      </c>
      <c r="BE312" s="97">
        <f t="shared" si="40"/>
        <v>0</v>
      </c>
      <c r="BF312" s="97">
        <f t="shared" si="41"/>
        <v>0</v>
      </c>
      <c r="BG312" s="97">
        <f t="shared" si="42"/>
        <v>0</v>
      </c>
      <c r="BH312" s="97">
        <f t="shared" si="43"/>
        <v>0</v>
      </c>
      <c r="BI312" s="97">
        <f t="shared" si="44"/>
        <v>0</v>
      </c>
      <c r="BJ312" s="15" t="s">
        <v>89</v>
      </c>
      <c r="BK312" s="97">
        <f t="shared" si="45"/>
        <v>0</v>
      </c>
      <c r="BL312" s="15" t="s">
        <v>173</v>
      </c>
      <c r="BM312" s="168" t="s">
        <v>926</v>
      </c>
    </row>
    <row r="313" spans="2:65" s="1" customFormat="1" ht="37.9" customHeight="1">
      <c r="B313" s="34"/>
      <c r="C313" s="190" t="s">
        <v>599</v>
      </c>
      <c r="D313" s="190" t="s">
        <v>654</v>
      </c>
      <c r="E313" s="191" t="s">
        <v>927</v>
      </c>
      <c r="F313" s="192" t="s">
        <v>928</v>
      </c>
      <c r="G313" s="193" t="s">
        <v>184</v>
      </c>
      <c r="H313" s="194">
        <v>2</v>
      </c>
      <c r="I313" s="195"/>
      <c r="J313" s="196"/>
      <c r="K313" s="197">
        <f t="shared" si="33"/>
        <v>0</v>
      </c>
      <c r="L313" s="196"/>
      <c r="M313" s="198"/>
      <c r="N313" s="199" t="s">
        <v>1</v>
      </c>
      <c r="O313" s="128" t="s">
        <v>45</v>
      </c>
      <c r="P313" s="33">
        <f t="shared" si="34"/>
        <v>0</v>
      </c>
      <c r="Q313" s="33">
        <f t="shared" si="35"/>
        <v>0</v>
      </c>
      <c r="R313" s="33">
        <f t="shared" si="36"/>
        <v>0</v>
      </c>
      <c r="T313" s="166">
        <f t="shared" si="37"/>
        <v>0</v>
      </c>
      <c r="U313" s="166">
        <v>1.7930000000000001E-2</v>
      </c>
      <c r="V313" s="166">
        <f t="shared" si="38"/>
        <v>3.5860000000000003E-2</v>
      </c>
      <c r="W313" s="166">
        <v>0</v>
      </c>
      <c r="X313" s="167">
        <f t="shared" si="39"/>
        <v>0</v>
      </c>
      <c r="AR313" s="168" t="s">
        <v>179</v>
      </c>
      <c r="AT313" s="168" t="s">
        <v>654</v>
      </c>
      <c r="AU313" s="168" t="s">
        <v>91</v>
      </c>
      <c r="AY313" s="15" t="s">
        <v>167</v>
      </c>
      <c r="BE313" s="97">
        <f t="shared" si="40"/>
        <v>0</v>
      </c>
      <c r="BF313" s="97">
        <f t="shared" si="41"/>
        <v>0</v>
      </c>
      <c r="BG313" s="97">
        <f t="shared" si="42"/>
        <v>0</v>
      </c>
      <c r="BH313" s="97">
        <f t="shared" si="43"/>
        <v>0</v>
      </c>
      <c r="BI313" s="97">
        <f t="shared" si="44"/>
        <v>0</v>
      </c>
      <c r="BJ313" s="15" t="s">
        <v>89</v>
      </c>
      <c r="BK313" s="97">
        <f t="shared" si="45"/>
        <v>0</v>
      </c>
      <c r="BL313" s="15" t="s">
        <v>173</v>
      </c>
      <c r="BM313" s="168" t="s">
        <v>929</v>
      </c>
    </row>
    <row r="314" spans="2:65" s="1" customFormat="1" ht="37.9" customHeight="1">
      <c r="B314" s="34"/>
      <c r="C314" s="190" t="s">
        <v>371</v>
      </c>
      <c r="D314" s="190" t="s">
        <v>654</v>
      </c>
      <c r="E314" s="191" t="s">
        <v>930</v>
      </c>
      <c r="F314" s="192" t="s">
        <v>931</v>
      </c>
      <c r="G314" s="193" t="s">
        <v>184</v>
      </c>
      <c r="H314" s="194">
        <v>2</v>
      </c>
      <c r="I314" s="195"/>
      <c r="J314" s="196"/>
      <c r="K314" s="197">
        <f t="shared" si="33"/>
        <v>0</v>
      </c>
      <c r="L314" s="196"/>
      <c r="M314" s="198"/>
      <c r="N314" s="199" t="s">
        <v>1</v>
      </c>
      <c r="O314" s="128" t="s">
        <v>45</v>
      </c>
      <c r="P314" s="33">
        <f t="shared" si="34"/>
        <v>0</v>
      </c>
      <c r="Q314" s="33">
        <f t="shared" si="35"/>
        <v>0</v>
      </c>
      <c r="R314" s="33">
        <f t="shared" si="36"/>
        <v>0</v>
      </c>
      <c r="T314" s="166">
        <f t="shared" si="37"/>
        <v>0</v>
      </c>
      <c r="U314" s="166">
        <v>1.7930000000000001E-2</v>
      </c>
      <c r="V314" s="166">
        <f t="shared" si="38"/>
        <v>3.5860000000000003E-2</v>
      </c>
      <c r="W314" s="166">
        <v>0</v>
      </c>
      <c r="X314" s="167">
        <f t="shared" si="39"/>
        <v>0</v>
      </c>
      <c r="AR314" s="168" t="s">
        <v>179</v>
      </c>
      <c r="AT314" s="168" t="s">
        <v>654</v>
      </c>
      <c r="AU314" s="168" t="s">
        <v>91</v>
      </c>
      <c r="AY314" s="15" t="s">
        <v>167</v>
      </c>
      <c r="BE314" s="97">
        <f t="shared" si="40"/>
        <v>0</v>
      </c>
      <c r="BF314" s="97">
        <f t="shared" si="41"/>
        <v>0</v>
      </c>
      <c r="BG314" s="97">
        <f t="shared" si="42"/>
        <v>0</v>
      </c>
      <c r="BH314" s="97">
        <f t="shared" si="43"/>
        <v>0</v>
      </c>
      <c r="BI314" s="97">
        <f t="shared" si="44"/>
        <v>0</v>
      </c>
      <c r="BJ314" s="15" t="s">
        <v>89</v>
      </c>
      <c r="BK314" s="97">
        <f t="shared" si="45"/>
        <v>0</v>
      </c>
      <c r="BL314" s="15" t="s">
        <v>173</v>
      </c>
      <c r="BM314" s="168" t="s">
        <v>932</v>
      </c>
    </row>
    <row r="315" spans="2:65" s="1" customFormat="1" ht="33" customHeight="1">
      <c r="B315" s="34"/>
      <c r="C315" s="190" t="s">
        <v>367</v>
      </c>
      <c r="D315" s="190" t="s">
        <v>654</v>
      </c>
      <c r="E315" s="191" t="s">
        <v>933</v>
      </c>
      <c r="F315" s="192" t="s">
        <v>934</v>
      </c>
      <c r="G315" s="193" t="s">
        <v>184</v>
      </c>
      <c r="H315" s="194">
        <v>3</v>
      </c>
      <c r="I315" s="195"/>
      <c r="J315" s="196"/>
      <c r="K315" s="197">
        <f t="shared" si="33"/>
        <v>0</v>
      </c>
      <c r="L315" s="196"/>
      <c r="M315" s="198"/>
      <c r="N315" s="199" t="s">
        <v>1</v>
      </c>
      <c r="O315" s="128" t="s">
        <v>45</v>
      </c>
      <c r="P315" s="33">
        <f t="shared" si="34"/>
        <v>0</v>
      </c>
      <c r="Q315" s="33">
        <f t="shared" si="35"/>
        <v>0</v>
      </c>
      <c r="R315" s="33">
        <f t="shared" si="36"/>
        <v>0</v>
      </c>
      <c r="T315" s="166">
        <f t="shared" si="37"/>
        <v>0</v>
      </c>
      <c r="U315" s="166">
        <v>1.553E-2</v>
      </c>
      <c r="V315" s="166">
        <f t="shared" si="38"/>
        <v>4.6589999999999999E-2</v>
      </c>
      <c r="W315" s="166">
        <v>0</v>
      </c>
      <c r="X315" s="167">
        <f t="shared" si="39"/>
        <v>0</v>
      </c>
      <c r="AR315" s="168" t="s">
        <v>179</v>
      </c>
      <c r="AT315" s="168" t="s">
        <v>654</v>
      </c>
      <c r="AU315" s="168" t="s">
        <v>91</v>
      </c>
      <c r="AY315" s="15" t="s">
        <v>167</v>
      </c>
      <c r="BE315" s="97">
        <f t="shared" si="40"/>
        <v>0</v>
      </c>
      <c r="BF315" s="97">
        <f t="shared" si="41"/>
        <v>0</v>
      </c>
      <c r="BG315" s="97">
        <f t="shared" si="42"/>
        <v>0</v>
      </c>
      <c r="BH315" s="97">
        <f t="shared" si="43"/>
        <v>0</v>
      </c>
      <c r="BI315" s="97">
        <f t="shared" si="44"/>
        <v>0</v>
      </c>
      <c r="BJ315" s="15" t="s">
        <v>89</v>
      </c>
      <c r="BK315" s="97">
        <f t="shared" si="45"/>
        <v>0</v>
      </c>
      <c r="BL315" s="15" t="s">
        <v>173</v>
      </c>
      <c r="BM315" s="168" t="s">
        <v>935</v>
      </c>
    </row>
    <row r="316" spans="2:65" s="1" customFormat="1" ht="33" customHeight="1">
      <c r="B316" s="34"/>
      <c r="C316" s="190" t="s">
        <v>363</v>
      </c>
      <c r="D316" s="190" t="s">
        <v>654</v>
      </c>
      <c r="E316" s="191" t="s">
        <v>936</v>
      </c>
      <c r="F316" s="192" t="s">
        <v>937</v>
      </c>
      <c r="G316" s="193" t="s">
        <v>184</v>
      </c>
      <c r="H316" s="194">
        <v>2</v>
      </c>
      <c r="I316" s="195"/>
      <c r="J316" s="196"/>
      <c r="K316" s="197">
        <f t="shared" si="33"/>
        <v>0</v>
      </c>
      <c r="L316" s="196"/>
      <c r="M316" s="198"/>
      <c r="N316" s="199" t="s">
        <v>1</v>
      </c>
      <c r="O316" s="128" t="s">
        <v>45</v>
      </c>
      <c r="P316" s="33">
        <f t="shared" si="34"/>
        <v>0</v>
      </c>
      <c r="Q316" s="33">
        <f t="shared" si="35"/>
        <v>0</v>
      </c>
      <c r="R316" s="33">
        <f t="shared" si="36"/>
        <v>0</v>
      </c>
      <c r="T316" s="166">
        <f t="shared" si="37"/>
        <v>0</v>
      </c>
      <c r="U316" s="166">
        <v>1.8339999999999999E-2</v>
      </c>
      <c r="V316" s="166">
        <f t="shared" si="38"/>
        <v>3.6679999999999997E-2</v>
      </c>
      <c r="W316" s="166">
        <v>0</v>
      </c>
      <c r="X316" s="167">
        <f t="shared" si="39"/>
        <v>0</v>
      </c>
      <c r="AR316" s="168" t="s">
        <v>179</v>
      </c>
      <c r="AT316" s="168" t="s">
        <v>654</v>
      </c>
      <c r="AU316" s="168" t="s">
        <v>91</v>
      </c>
      <c r="AY316" s="15" t="s">
        <v>167</v>
      </c>
      <c r="BE316" s="97">
        <f t="shared" si="40"/>
        <v>0</v>
      </c>
      <c r="BF316" s="97">
        <f t="shared" si="41"/>
        <v>0</v>
      </c>
      <c r="BG316" s="97">
        <f t="shared" si="42"/>
        <v>0</v>
      </c>
      <c r="BH316" s="97">
        <f t="shared" si="43"/>
        <v>0</v>
      </c>
      <c r="BI316" s="97">
        <f t="shared" si="44"/>
        <v>0</v>
      </c>
      <c r="BJ316" s="15" t="s">
        <v>89</v>
      </c>
      <c r="BK316" s="97">
        <f t="shared" si="45"/>
        <v>0</v>
      </c>
      <c r="BL316" s="15" t="s">
        <v>173</v>
      </c>
      <c r="BM316" s="168" t="s">
        <v>938</v>
      </c>
    </row>
    <row r="317" spans="2:65" s="1" customFormat="1" ht="37.9" customHeight="1">
      <c r="B317" s="34"/>
      <c r="C317" s="190" t="s">
        <v>377</v>
      </c>
      <c r="D317" s="190" t="s">
        <v>654</v>
      </c>
      <c r="E317" s="191" t="s">
        <v>897</v>
      </c>
      <c r="F317" s="192" t="s">
        <v>898</v>
      </c>
      <c r="G317" s="193" t="s">
        <v>184</v>
      </c>
      <c r="H317" s="194">
        <v>1</v>
      </c>
      <c r="I317" s="195"/>
      <c r="J317" s="196"/>
      <c r="K317" s="197">
        <f t="shared" si="33"/>
        <v>0</v>
      </c>
      <c r="L317" s="196"/>
      <c r="M317" s="198"/>
      <c r="N317" s="199" t="s">
        <v>1</v>
      </c>
      <c r="O317" s="128" t="s">
        <v>45</v>
      </c>
      <c r="P317" s="33">
        <f t="shared" si="34"/>
        <v>0</v>
      </c>
      <c r="Q317" s="33">
        <f t="shared" si="35"/>
        <v>0</v>
      </c>
      <c r="R317" s="33">
        <f t="shared" si="36"/>
        <v>0</v>
      </c>
      <c r="T317" s="166">
        <f t="shared" si="37"/>
        <v>0</v>
      </c>
      <c r="U317" s="166">
        <v>1.553E-2</v>
      </c>
      <c r="V317" s="166">
        <f t="shared" si="38"/>
        <v>1.553E-2</v>
      </c>
      <c r="W317" s="166">
        <v>0</v>
      </c>
      <c r="X317" s="167">
        <f t="shared" si="39"/>
        <v>0</v>
      </c>
      <c r="AR317" s="168" t="s">
        <v>179</v>
      </c>
      <c r="AT317" s="168" t="s">
        <v>654</v>
      </c>
      <c r="AU317" s="168" t="s">
        <v>91</v>
      </c>
      <c r="AY317" s="15" t="s">
        <v>167</v>
      </c>
      <c r="BE317" s="97">
        <f t="shared" si="40"/>
        <v>0</v>
      </c>
      <c r="BF317" s="97">
        <f t="shared" si="41"/>
        <v>0</v>
      </c>
      <c r="BG317" s="97">
        <f t="shared" si="42"/>
        <v>0</v>
      </c>
      <c r="BH317" s="97">
        <f t="shared" si="43"/>
        <v>0</v>
      </c>
      <c r="BI317" s="97">
        <f t="shared" si="44"/>
        <v>0</v>
      </c>
      <c r="BJ317" s="15" t="s">
        <v>89</v>
      </c>
      <c r="BK317" s="97">
        <f t="shared" si="45"/>
        <v>0</v>
      </c>
      <c r="BL317" s="15" t="s">
        <v>173</v>
      </c>
      <c r="BM317" s="168" t="s">
        <v>939</v>
      </c>
    </row>
    <row r="318" spans="2:65" s="1" customFormat="1" ht="37.9" customHeight="1">
      <c r="B318" s="34"/>
      <c r="C318" s="190" t="s">
        <v>940</v>
      </c>
      <c r="D318" s="190" t="s">
        <v>654</v>
      </c>
      <c r="E318" s="191" t="s">
        <v>894</v>
      </c>
      <c r="F318" s="192" t="s">
        <v>895</v>
      </c>
      <c r="G318" s="193" t="s">
        <v>184</v>
      </c>
      <c r="H318" s="194">
        <v>1</v>
      </c>
      <c r="I318" s="195"/>
      <c r="J318" s="196"/>
      <c r="K318" s="197">
        <f t="shared" si="33"/>
        <v>0</v>
      </c>
      <c r="L318" s="196"/>
      <c r="M318" s="198"/>
      <c r="N318" s="199" t="s">
        <v>1</v>
      </c>
      <c r="O318" s="128" t="s">
        <v>45</v>
      </c>
      <c r="P318" s="33">
        <f t="shared" si="34"/>
        <v>0</v>
      </c>
      <c r="Q318" s="33">
        <f t="shared" si="35"/>
        <v>0</v>
      </c>
      <c r="R318" s="33">
        <f t="shared" si="36"/>
        <v>0</v>
      </c>
      <c r="T318" s="166">
        <f t="shared" si="37"/>
        <v>0</v>
      </c>
      <c r="U318" s="166">
        <v>1.521E-2</v>
      </c>
      <c r="V318" s="166">
        <f t="shared" si="38"/>
        <v>1.521E-2</v>
      </c>
      <c r="W318" s="166">
        <v>0</v>
      </c>
      <c r="X318" s="167">
        <f t="shared" si="39"/>
        <v>0</v>
      </c>
      <c r="AR318" s="168" t="s">
        <v>179</v>
      </c>
      <c r="AT318" s="168" t="s">
        <v>654</v>
      </c>
      <c r="AU318" s="168" t="s">
        <v>91</v>
      </c>
      <c r="AY318" s="15" t="s">
        <v>167</v>
      </c>
      <c r="BE318" s="97">
        <f t="shared" si="40"/>
        <v>0</v>
      </c>
      <c r="BF318" s="97">
        <f t="shared" si="41"/>
        <v>0</v>
      </c>
      <c r="BG318" s="97">
        <f t="shared" si="42"/>
        <v>0</v>
      </c>
      <c r="BH318" s="97">
        <f t="shared" si="43"/>
        <v>0</v>
      </c>
      <c r="BI318" s="97">
        <f t="shared" si="44"/>
        <v>0</v>
      </c>
      <c r="BJ318" s="15" t="s">
        <v>89</v>
      </c>
      <c r="BK318" s="97">
        <f t="shared" si="45"/>
        <v>0</v>
      </c>
      <c r="BL318" s="15" t="s">
        <v>173</v>
      </c>
      <c r="BM318" s="168" t="s">
        <v>941</v>
      </c>
    </row>
    <row r="319" spans="2:65" s="11" customFormat="1" ht="22.9" customHeight="1">
      <c r="B319" s="144"/>
      <c r="D319" s="145" t="s">
        <v>81</v>
      </c>
      <c r="E319" s="155" t="s">
        <v>179</v>
      </c>
      <c r="F319" s="155" t="s">
        <v>180</v>
      </c>
      <c r="I319" s="147"/>
      <c r="J319" s="147"/>
      <c r="K319" s="156">
        <f>BK319</f>
        <v>0</v>
      </c>
      <c r="M319" s="144"/>
      <c r="N319" s="149"/>
      <c r="Q319" s="150">
        <f>SUM(Q320:Q323)</f>
        <v>0</v>
      </c>
      <c r="R319" s="150">
        <f>SUM(R320:R323)</f>
        <v>0</v>
      </c>
      <c r="T319" s="151">
        <f>SUM(T320:T323)</f>
        <v>0</v>
      </c>
      <c r="V319" s="151">
        <f>SUM(V320:V323)</f>
        <v>1.4468700000000001</v>
      </c>
      <c r="X319" s="152">
        <f>SUM(X320:X323)</f>
        <v>1.9750000000000001</v>
      </c>
      <c r="AR319" s="145" t="s">
        <v>89</v>
      </c>
      <c r="AT319" s="153" t="s">
        <v>81</v>
      </c>
      <c r="AU319" s="153" t="s">
        <v>89</v>
      </c>
      <c r="AY319" s="145" t="s">
        <v>167</v>
      </c>
      <c r="BK319" s="154">
        <f>SUM(BK320:BK323)</f>
        <v>0</v>
      </c>
    </row>
    <row r="320" spans="2:65" s="1" customFormat="1" ht="24.2" customHeight="1">
      <c r="B320" s="34"/>
      <c r="C320" s="157" t="s">
        <v>942</v>
      </c>
      <c r="D320" s="157" t="s">
        <v>169</v>
      </c>
      <c r="E320" s="158" t="s">
        <v>943</v>
      </c>
      <c r="F320" s="159" t="s">
        <v>944</v>
      </c>
      <c r="G320" s="160" t="s">
        <v>190</v>
      </c>
      <c r="H320" s="161">
        <v>2.5</v>
      </c>
      <c r="I320" s="162"/>
      <c r="J320" s="162"/>
      <c r="K320" s="163">
        <f>ROUND(P320*H320,2)</f>
        <v>0</v>
      </c>
      <c r="L320" s="164"/>
      <c r="M320" s="34"/>
      <c r="N320" s="165" t="s">
        <v>1</v>
      </c>
      <c r="O320" s="128" t="s">
        <v>45</v>
      </c>
      <c r="P320" s="33">
        <f>I320+J320</f>
        <v>0</v>
      </c>
      <c r="Q320" s="33">
        <f>ROUND(I320*H320,2)</f>
        <v>0</v>
      </c>
      <c r="R320" s="33">
        <f>ROUND(J320*H320,2)</f>
        <v>0</v>
      </c>
      <c r="T320" s="166">
        <f>S320*H320</f>
        <v>0</v>
      </c>
      <c r="U320" s="166">
        <v>0</v>
      </c>
      <c r="V320" s="166">
        <f>U320*H320</f>
        <v>0</v>
      </c>
      <c r="W320" s="166">
        <v>0.63</v>
      </c>
      <c r="X320" s="167">
        <f>W320*H320</f>
        <v>1.575</v>
      </c>
      <c r="AR320" s="168" t="s">
        <v>173</v>
      </c>
      <c r="AT320" s="168" t="s">
        <v>169</v>
      </c>
      <c r="AU320" s="168" t="s">
        <v>91</v>
      </c>
      <c r="AY320" s="15" t="s">
        <v>167</v>
      </c>
      <c r="BE320" s="97">
        <f>IF(O320="základní",K320,0)</f>
        <v>0</v>
      </c>
      <c r="BF320" s="97">
        <f>IF(O320="snížená",K320,0)</f>
        <v>0</v>
      </c>
      <c r="BG320" s="97">
        <f>IF(O320="zákl. přenesená",K320,0)</f>
        <v>0</v>
      </c>
      <c r="BH320" s="97">
        <f>IF(O320="sníž. přenesená",K320,0)</f>
        <v>0</v>
      </c>
      <c r="BI320" s="97">
        <f>IF(O320="nulová",K320,0)</f>
        <v>0</v>
      </c>
      <c r="BJ320" s="15" t="s">
        <v>89</v>
      </c>
      <c r="BK320" s="97">
        <f>ROUND(P320*H320,2)</f>
        <v>0</v>
      </c>
      <c r="BL320" s="15" t="s">
        <v>173</v>
      </c>
      <c r="BM320" s="168" t="s">
        <v>945</v>
      </c>
    </row>
    <row r="321" spans="2:65" s="1" customFormat="1" ht="24.2" customHeight="1">
      <c r="B321" s="34"/>
      <c r="C321" s="157" t="s">
        <v>946</v>
      </c>
      <c r="D321" s="157" t="s">
        <v>169</v>
      </c>
      <c r="E321" s="158" t="s">
        <v>947</v>
      </c>
      <c r="F321" s="159" t="s">
        <v>948</v>
      </c>
      <c r="G321" s="160" t="s">
        <v>177</v>
      </c>
      <c r="H321" s="161">
        <v>950</v>
      </c>
      <c r="I321" s="162"/>
      <c r="J321" s="162"/>
      <c r="K321" s="163">
        <f>ROUND(P321*H321,2)</f>
        <v>0</v>
      </c>
      <c r="L321" s="164"/>
      <c r="M321" s="34"/>
      <c r="N321" s="165" t="s">
        <v>1</v>
      </c>
      <c r="O321" s="128" t="s">
        <v>45</v>
      </c>
      <c r="P321" s="33">
        <f>I321+J321</f>
        <v>0</v>
      </c>
      <c r="Q321" s="33">
        <f>ROUND(I321*H321,2)</f>
        <v>0</v>
      </c>
      <c r="R321" s="33">
        <f>ROUND(J321*H321,2)</f>
        <v>0</v>
      </c>
      <c r="T321" s="166">
        <f>S321*H321</f>
        <v>0</v>
      </c>
      <c r="U321" s="166">
        <v>0</v>
      </c>
      <c r="V321" s="166">
        <f>U321*H321</f>
        <v>0</v>
      </c>
      <c r="W321" s="166">
        <v>0</v>
      </c>
      <c r="X321" s="167">
        <f>W321*H321</f>
        <v>0</v>
      </c>
      <c r="AR321" s="168" t="s">
        <v>173</v>
      </c>
      <c r="AT321" s="168" t="s">
        <v>169</v>
      </c>
      <c r="AU321" s="168" t="s">
        <v>91</v>
      </c>
      <c r="AY321" s="15" t="s">
        <v>167</v>
      </c>
      <c r="BE321" s="97">
        <f>IF(O321="základní",K321,0)</f>
        <v>0</v>
      </c>
      <c r="BF321" s="97">
        <f>IF(O321="snížená",K321,0)</f>
        <v>0</v>
      </c>
      <c r="BG321" s="97">
        <f>IF(O321="zákl. přenesená",K321,0)</f>
        <v>0</v>
      </c>
      <c r="BH321" s="97">
        <f>IF(O321="sníž. přenesená",K321,0)</f>
        <v>0</v>
      </c>
      <c r="BI321" s="97">
        <f>IF(O321="nulová",K321,0)</f>
        <v>0</v>
      </c>
      <c r="BJ321" s="15" t="s">
        <v>89</v>
      </c>
      <c r="BK321" s="97">
        <f>ROUND(P321*H321,2)</f>
        <v>0</v>
      </c>
      <c r="BL321" s="15" t="s">
        <v>173</v>
      </c>
      <c r="BM321" s="168" t="s">
        <v>949</v>
      </c>
    </row>
    <row r="322" spans="2:65" s="1" customFormat="1" ht="16.5" customHeight="1">
      <c r="B322" s="34"/>
      <c r="C322" s="157" t="s">
        <v>950</v>
      </c>
      <c r="D322" s="157" t="s">
        <v>169</v>
      </c>
      <c r="E322" s="158" t="s">
        <v>951</v>
      </c>
      <c r="F322" s="159" t="s">
        <v>952</v>
      </c>
      <c r="G322" s="160" t="s">
        <v>177</v>
      </c>
      <c r="H322" s="161">
        <v>950</v>
      </c>
      <c r="I322" s="162"/>
      <c r="J322" s="162"/>
      <c r="K322" s="163">
        <f>ROUND(P322*H322,2)</f>
        <v>0</v>
      </c>
      <c r="L322" s="164"/>
      <c r="M322" s="34"/>
      <c r="N322" s="165" t="s">
        <v>1</v>
      </c>
      <c r="O322" s="128" t="s">
        <v>45</v>
      </c>
      <c r="P322" s="33">
        <f>I322+J322</f>
        <v>0</v>
      </c>
      <c r="Q322" s="33">
        <f>ROUND(I322*H322,2)</f>
        <v>0</v>
      </c>
      <c r="R322" s="33">
        <f>ROUND(J322*H322,2)</f>
        <v>0</v>
      </c>
      <c r="T322" s="166">
        <f>S322*H322</f>
        <v>0</v>
      </c>
      <c r="U322" s="166">
        <v>0</v>
      </c>
      <c r="V322" s="166">
        <f>U322*H322</f>
        <v>0</v>
      </c>
      <c r="W322" s="166">
        <v>0</v>
      </c>
      <c r="X322" s="167">
        <f>W322*H322</f>
        <v>0</v>
      </c>
      <c r="AR322" s="168" t="s">
        <v>173</v>
      </c>
      <c r="AT322" s="168" t="s">
        <v>169</v>
      </c>
      <c r="AU322" s="168" t="s">
        <v>91</v>
      </c>
      <c r="AY322" s="15" t="s">
        <v>167</v>
      </c>
      <c r="BE322" s="97">
        <f>IF(O322="základní",K322,0)</f>
        <v>0</v>
      </c>
      <c r="BF322" s="97">
        <f>IF(O322="snížená",K322,0)</f>
        <v>0</v>
      </c>
      <c r="BG322" s="97">
        <f>IF(O322="zákl. přenesená",K322,0)</f>
        <v>0</v>
      </c>
      <c r="BH322" s="97">
        <f>IF(O322="sníž. přenesená",K322,0)</f>
        <v>0</v>
      </c>
      <c r="BI322" s="97">
        <f>IF(O322="nulová",K322,0)</f>
        <v>0</v>
      </c>
      <c r="BJ322" s="15" t="s">
        <v>89</v>
      </c>
      <c r="BK322" s="97">
        <f>ROUND(P322*H322,2)</f>
        <v>0</v>
      </c>
      <c r="BL322" s="15" t="s">
        <v>173</v>
      </c>
      <c r="BM322" s="168" t="s">
        <v>953</v>
      </c>
    </row>
    <row r="323" spans="2:65" s="1" customFormat="1" ht="37.9" customHeight="1">
      <c r="B323" s="34"/>
      <c r="C323" s="157" t="s">
        <v>954</v>
      </c>
      <c r="D323" s="157" t="s">
        <v>169</v>
      </c>
      <c r="E323" s="158" t="s">
        <v>955</v>
      </c>
      <c r="F323" s="159" t="s">
        <v>956</v>
      </c>
      <c r="G323" s="160" t="s">
        <v>440</v>
      </c>
      <c r="H323" s="161">
        <v>1</v>
      </c>
      <c r="I323" s="162"/>
      <c r="J323" s="162"/>
      <c r="K323" s="163">
        <f>ROUND(P323*H323,2)</f>
        <v>0</v>
      </c>
      <c r="L323" s="164"/>
      <c r="M323" s="34"/>
      <c r="N323" s="165" t="s">
        <v>1</v>
      </c>
      <c r="O323" s="128" t="s">
        <v>45</v>
      </c>
      <c r="P323" s="33">
        <f>I323+J323</f>
        <v>0</v>
      </c>
      <c r="Q323" s="33">
        <f>ROUND(I323*H323,2)</f>
        <v>0</v>
      </c>
      <c r="R323" s="33">
        <f>ROUND(J323*H323,2)</f>
        <v>0</v>
      </c>
      <c r="T323" s="166">
        <f>S323*H323</f>
        <v>0</v>
      </c>
      <c r="U323" s="166">
        <v>1.4468700000000001</v>
      </c>
      <c r="V323" s="166">
        <f>U323*H323</f>
        <v>1.4468700000000001</v>
      </c>
      <c r="W323" s="166">
        <v>0.4</v>
      </c>
      <c r="X323" s="167">
        <f>W323*H323</f>
        <v>0.4</v>
      </c>
      <c r="AR323" s="168" t="s">
        <v>173</v>
      </c>
      <c r="AT323" s="168" t="s">
        <v>169</v>
      </c>
      <c r="AU323" s="168" t="s">
        <v>91</v>
      </c>
      <c r="AY323" s="15" t="s">
        <v>167</v>
      </c>
      <c r="BE323" s="97">
        <f>IF(O323="základní",K323,0)</f>
        <v>0</v>
      </c>
      <c r="BF323" s="97">
        <f>IF(O323="snížená",K323,0)</f>
        <v>0</v>
      </c>
      <c r="BG323" s="97">
        <f>IF(O323="zákl. přenesená",K323,0)</f>
        <v>0</v>
      </c>
      <c r="BH323" s="97">
        <f>IF(O323="sníž. přenesená",K323,0)</f>
        <v>0</v>
      </c>
      <c r="BI323" s="97">
        <f>IF(O323="nulová",K323,0)</f>
        <v>0</v>
      </c>
      <c r="BJ323" s="15" t="s">
        <v>89</v>
      </c>
      <c r="BK323" s="97">
        <f>ROUND(P323*H323,2)</f>
        <v>0</v>
      </c>
      <c r="BL323" s="15" t="s">
        <v>173</v>
      </c>
      <c r="BM323" s="168" t="s">
        <v>957</v>
      </c>
    </row>
    <row r="324" spans="2:65" s="11" customFormat="1" ht="22.9" customHeight="1">
      <c r="B324" s="144"/>
      <c r="D324" s="145" t="s">
        <v>81</v>
      </c>
      <c r="E324" s="155" t="s">
        <v>186</v>
      </c>
      <c r="F324" s="155" t="s">
        <v>187</v>
      </c>
      <c r="I324" s="147"/>
      <c r="J324" s="147"/>
      <c r="K324" s="156">
        <f>BK324</f>
        <v>0</v>
      </c>
      <c r="M324" s="144"/>
      <c r="N324" s="149"/>
      <c r="Q324" s="150">
        <f>SUM(Q325:Q353)</f>
        <v>0</v>
      </c>
      <c r="R324" s="150">
        <f>SUM(R325:R353)</f>
        <v>0</v>
      </c>
      <c r="T324" s="151">
        <f>SUM(T325:T353)</f>
        <v>0</v>
      </c>
      <c r="V324" s="151">
        <f>SUM(V325:V353)</f>
        <v>0.59931999999999996</v>
      </c>
      <c r="X324" s="152">
        <f>SUM(X325:X353)</f>
        <v>8.016</v>
      </c>
      <c r="AR324" s="145" t="s">
        <v>89</v>
      </c>
      <c r="AT324" s="153" t="s">
        <v>81</v>
      </c>
      <c r="AU324" s="153" t="s">
        <v>89</v>
      </c>
      <c r="AY324" s="145" t="s">
        <v>167</v>
      </c>
      <c r="BK324" s="154">
        <f>SUM(BK325:BK353)</f>
        <v>0</v>
      </c>
    </row>
    <row r="325" spans="2:65" s="1" customFormat="1" ht="37.9" customHeight="1">
      <c r="B325" s="34"/>
      <c r="C325" s="157" t="s">
        <v>958</v>
      </c>
      <c r="D325" s="157" t="s">
        <v>169</v>
      </c>
      <c r="E325" s="158" t="s">
        <v>959</v>
      </c>
      <c r="F325" s="159" t="s">
        <v>960</v>
      </c>
      <c r="G325" s="160" t="s">
        <v>172</v>
      </c>
      <c r="H325" s="161">
        <v>86.9</v>
      </c>
      <c r="I325" s="162"/>
      <c r="J325" s="162"/>
      <c r="K325" s="163">
        <f>ROUND(P325*H325,2)</f>
        <v>0</v>
      </c>
      <c r="L325" s="164"/>
      <c r="M325" s="34"/>
      <c r="N325" s="165" t="s">
        <v>1</v>
      </c>
      <c r="O325" s="128" t="s">
        <v>45</v>
      </c>
      <c r="P325" s="33">
        <f>I325+J325</f>
        <v>0</v>
      </c>
      <c r="Q325" s="33">
        <f>ROUND(I325*H325,2)</f>
        <v>0</v>
      </c>
      <c r="R325" s="33">
        <f>ROUND(J325*H325,2)</f>
        <v>0</v>
      </c>
      <c r="T325" s="166">
        <f>S325*H325</f>
        <v>0</v>
      </c>
      <c r="U325" s="166">
        <v>0</v>
      </c>
      <c r="V325" s="166">
        <f>U325*H325</f>
        <v>0</v>
      </c>
      <c r="W325" s="166">
        <v>0</v>
      </c>
      <c r="X325" s="167">
        <f>W325*H325</f>
        <v>0</v>
      </c>
      <c r="AR325" s="168" t="s">
        <v>173</v>
      </c>
      <c r="AT325" s="168" t="s">
        <v>169</v>
      </c>
      <c r="AU325" s="168" t="s">
        <v>91</v>
      </c>
      <c r="AY325" s="15" t="s">
        <v>167</v>
      </c>
      <c r="BE325" s="97">
        <f>IF(O325="základní",K325,0)</f>
        <v>0</v>
      </c>
      <c r="BF325" s="97">
        <f>IF(O325="snížená",K325,0)</f>
        <v>0</v>
      </c>
      <c r="BG325" s="97">
        <f>IF(O325="zákl. přenesená",K325,0)</f>
        <v>0</v>
      </c>
      <c r="BH325" s="97">
        <f>IF(O325="sníž. přenesená",K325,0)</f>
        <v>0</v>
      </c>
      <c r="BI325" s="97">
        <f>IF(O325="nulová",K325,0)</f>
        <v>0</v>
      </c>
      <c r="BJ325" s="15" t="s">
        <v>89</v>
      </c>
      <c r="BK325" s="97">
        <f>ROUND(P325*H325,2)</f>
        <v>0</v>
      </c>
      <c r="BL325" s="15" t="s">
        <v>173</v>
      </c>
      <c r="BM325" s="168" t="s">
        <v>961</v>
      </c>
    </row>
    <row r="326" spans="2:65" s="12" customFormat="1" ht="11.25">
      <c r="B326" s="169"/>
      <c r="D326" s="170" t="s">
        <v>196</v>
      </c>
      <c r="E326" s="171" t="s">
        <v>1</v>
      </c>
      <c r="F326" s="172" t="s">
        <v>962</v>
      </c>
      <c r="H326" s="173">
        <v>86.9</v>
      </c>
      <c r="I326" s="174"/>
      <c r="J326" s="174"/>
      <c r="M326" s="169"/>
      <c r="N326" s="175"/>
      <c r="X326" s="176"/>
      <c r="AT326" s="171" t="s">
        <v>196</v>
      </c>
      <c r="AU326" s="171" t="s">
        <v>91</v>
      </c>
      <c r="AV326" s="12" t="s">
        <v>91</v>
      </c>
      <c r="AW326" s="12" t="s">
        <v>5</v>
      </c>
      <c r="AX326" s="12" t="s">
        <v>89</v>
      </c>
      <c r="AY326" s="171" t="s">
        <v>167</v>
      </c>
    </row>
    <row r="327" spans="2:65" s="1" customFormat="1" ht="37.9" customHeight="1">
      <c r="B327" s="34"/>
      <c r="C327" s="157" t="s">
        <v>963</v>
      </c>
      <c r="D327" s="157" t="s">
        <v>169</v>
      </c>
      <c r="E327" s="158" t="s">
        <v>964</v>
      </c>
      <c r="F327" s="159" t="s">
        <v>965</v>
      </c>
      <c r="G327" s="160" t="s">
        <v>172</v>
      </c>
      <c r="H327" s="161">
        <v>5214</v>
      </c>
      <c r="I327" s="162"/>
      <c r="J327" s="162"/>
      <c r="K327" s="163">
        <f>ROUND(P327*H327,2)</f>
        <v>0</v>
      </c>
      <c r="L327" s="164"/>
      <c r="M327" s="34"/>
      <c r="N327" s="165" t="s">
        <v>1</v>
      </c>
      <c r="O327" s="128" t="s">
        <v>45</v>
      </c>
      <c r="P327" s="33">
        <f>I327+J327</f>
        <v>0</v>
      </c>
      <c r="Q327" s="33">
        <f>ROUND(I327*H327,2)</f>
        <v>0</v>
      </c>
      <c r="R327" s="33">
        <f>ROUND(J327*H327,2)</f>
        <v>0</v>
      </c>
      <c r="T327" s="166">
        <f>S327*H327</f>
        <v>0</v>
      </c>
      <c r="U327" s="166">
        <v>0</v>
      </c>
      <c r="V327" s="166">
        <f>U327*H327</f>
        <v>0</v>
      </c>
      <c r="W327" s="166">
        <v>0</v>
      </c>
      <c r="X327" s="167">
        <f>W327*H327</f>
        <v>0</v>
      </c>
      <c r="AR327" s="168" t="s">
        <v>173</v>
      </c>
      <c r="AT327" s="168" t="s">
        <v>169</v>
      </c>
      <c r="AU327" s="168" t="s">
        <v>91</v>
      </c>
      <c r="AY327" s="15" t="s">
        <v>167</v>
      </c>
      <c r="BE327" s="97">
        <f>IF(O327="základní",K327,0)</f>
        <v>0</v>
      </c>
      <c r="BF327" s="97">
        <f>IF(O327="snížená",K327,0)</f>
        <v>0</v>
      </c>
      <c r="BG327" s="97">
        <f>IF(O327="zákl. přenesená",K327,0)</f>
        <v>0</v>
      </c>
      <c r="BH327" s="97">
        <f>IF(O327="sníž. přenesená",K327,0)</f>
        <v>0</v>
      </c>
      <c r="BI327" s="97">
        <f>IF(O327="nulová",K327,0)</f>
        <v>0</v>
      </c>
      <c r="BJ327" s="15" t="s">
        <v>89</v>
      </c>
      <c r="BK327" s="97">
        <f>ROUND(P327*H327,2)</f>
        <v>0</v>
      </c>
      <c r="BL327" s="15" t="s">
        <v>173</v>
      </c>
      <c r="BM327" s="168" t="s">
        <v>966</v>
      </c>
    </row>
    <row r="328" spans="2:65" s="12" customFormat="1" ht="11.25">
      <c r="B328" s="169"/>
      <c r="D328" s="170" t="s">
        <v>196</v>
      </c>
      <c r="E328" s="171" t="s">
        <v>1</v>
      </c>
      <c r="F328" s="172" t="s">
        <v>962</v>
      </c>
      <c r="H328" s="173">
        <v>86.9</v>
      </c>
      <c r="I328" s="174"/>
      <c r="J328" s="174"/>
      <c r="M328" s="169"/>
      <c r="N328" s="175"/>
      <c r="X328" s="176"/>
      <c r="AT328" s="171" t="s">
        <v>196</v>
      </c>
      <c r="AU328" s="171" t="s">
        <v>91</v>
      </c>
      <c r="AV328" s="12" t="s">
        <v>91</v>
      </c>
      <c r="AW328" s="12" t="s">
        <v>5</v>
      </c>
      <c r="AX328" s="12" t="s">
        <v>89</v>
      </c>
      <c r="AY328" s="171" t="s">
        <v>167</v>
      </c>
    </row>
    <row r="329" spans="2:65" s="12" customFormat="1" ht="11.25">
      <c r="B329" s="169"/>
      <c r="D329" s="170" t="s">
        <v>196</v>
      </c>
      <c r="F329" s="172" t="s">
        <v>967</v>
      </c>
      <c r="H329" s="173">
        <v>5214</v>
      </c>
      <c r="I329" s="174"/>
      <c r="J329" s="174"/>
      <c r="M329" s="169"/>
      <c r="N329" s="175"/>
      <c r="X329" s="176"/>
      <c r="AT329" s="171" t="s">
        <v>196</v>
      </c>
      <c r="AU329" s="171" t="s">
        <v>91</v>
      </c>
      <c r="AV329" s="12" t="s">
        <v>91</v>
      </c>
      <c r="AW329" s="12" t="s">
        <v>4</v>
      </c>
      <c r="AX329" s="12" t="s">
        <v>89</v>
      </c>
      <c r="AY329" s="171" t="s">
        <v>167</v>
      </c>
    </row>
    <row r="330" spans="2:65" s="1" customFormat="1" ht="44.25" customHeight="1">
      <c r="B330" s="34"/>
      <c r="C330" s="157" t="s">
        <v>968</v>
      </c>
      <c r="D330" s="157" t="s">
        <v>169</v>
      </c>
      <c r="E330" s="158" t="s">
        <v>969</v>
      </c>
      <c r="F330" s="159" t="s">
        <v>970</v>
      </c>
      <c r="G330" s="160" t="s">
        <v>184</v>
      </c>
      <c r="H330" s="161">
        <v>1</v>
      </c>
      <c r="I330" s="162"/>
      <c r="J330" s="162"/>
      <c r="K330" s="163">
        <f>ROUND(P330*H330,2)</f>
        <v>0</v>
      </c>
      <c r="L330" s="164"/>
      <c r="M330" s="34"/>
      <c r="N330" s="165" t="s">
        <v>1</v>
      </c>
      <c r="O330" s="128" t="s">
        <v>45</v>
      </c>
      <c r="P330" s="33">
        <f>I330+J330</f>
        <v>0</v>
      </c>
      <c r="Q330" s="33">
        <f>ROUND(I330*H330,2)</f>
        <v>0</v>
      </c>
      <c r="R330" s="33">
        <f>ROUND(J330*H330,2)</f>
        <v>0</v>
      </c>
      <c r="T330" s="166">
        <f>S330*H330</f>
        <v>0</v>
      </c>
      <c r="U330" s="166">
        <v>0</v>
      </c>
      <c r="V330" s="166">
        <f>U330*H330</f>
        <v>0</v>
      </c>
      <c r="W330" s="166">
        <v>0</v>
      </c>
      <c r="X330" s="167">
        <f>W330*H330</f>
        <v>0</v>
      </c>
      <c r="AR330" s="168" t="s">
        <v>173</v>
      </c>
      <c r="AT330" s="168" t="s">
        <v>169</v>
      </c>
      <c r="AU330" s="168" t="s">
        <v>91</v>
      </c>
      <c r="AY330" s="15" t="s">
        <v>167</v>
      </c>
      <c r="BE330" s="97">
        <f>IF(O330="základní",K330,0)</f>
        <v>0</v>
      </c>
      <c r="BF330" s="97">
        <f>IF(O330="snížená",K330,0)</f>
        <v>0</v>
      </c>
      <c r="BG330" s="97">
        <f>IF(O330="zákl. přenesená",K330,0)</f>
        <v>0</v>
      </c>
      <c r="BH330" s="97">
        <f>IF(O330="sníž. přenesená",K330,0)</f>
        <v>0</v>
      </c>
      <c r="BI330" s="97">
        <f>IF(O330="nulová",K330,0)</f>
        <v>0</v>
      </c>
      <c r="BJ330" s="15" t="s">
        <v>89</v>
      </c>
      <c r="BK330" s="97">
        <f>ROUND(P330*H330,2)</f>
        <v>0</v>
      </c>
      <c r="BL330" s="15" t="s">
        <v>173</v>
      </c>
      <c r="BM330" s="168" t="s">
        <v>971</v>
      </c>
    </row>
    <row r="331" spans="2:65" s="1" customFormat="1" ht="37.9" customHeight="1">
      <c r="B331" s="34"/>
      <c r="C331" s="157" t="s">
        <v>972</v>
      </c>
      <c r="D331" s="157" t="s">
        <v>169</v>
      </c>
      <c r="E331" s="158" t="s">
        <v>973</v>
      </c>
      <c r="F331" s="159" t="s">
        <v>974</v>
      </c>
      <c r="G331" s="160" t="s">
        <v>172</v>
      </c>
      <c r="H331" s="161">
        <v>79</v>
      </c>
      <c r="I331" s="162"/>
      <c r="J331" s="162"/>
      <c r="K331" s="163">
        <f>ROUND(P331*H331,2)</f>
        <v>0</v>
      </c>
      <c r="L331" s="164"/>
      <c r="M331" s="34"/>
      <c r="N331" s="165" t="s">
        <v>1</v>
      </c>
      <c r="O331" s="128" t="s">
        <v>45</v>
      </c>
      <c r="P331" s="33">
        <f>I331+J331</f>
        <v>0</v>
      </c>
      <c r="Q331" s="33">
        <f>ROUND(I331*H331,2)</f>
        <v>0</v>
      </c>
      <c r="R331" s="33">
        <f>ROUND(J331*H331,2)</f>
        <v>0</v>
      </c>
      <c r="T331" s="166">
        <f>S331*H331</f>
        <v>0</v>
      </c>
      <c r="U331" s="166">
        <v>0</v>
      </c>
      <c r="V331" s="166">
        <f>U331*H331</f>
        <v>0</v>
      </c>
      <c r="W331" s="166">
        <v>0</v>
      </c>
      <c r="X331" s="167">
        <f>W331*H331</f>
        <v>0</v>
      </c>
      <c r="AR331" s="168" t="s">
        <v>173</v>
      </c>
      <c r="AT331" s="168" t="s">
        <v>169</v>
      </c>
      <c r="AU331" s="168" t="s">
        <v>91</v>
      </c>
      <c r="AY331" s="15" t="s">
        <v>167</v>
      </c>
      <c r="BE331" s="97">
        <f>IF(O331="základní",K331,0)</f>
        <v>0</v>
      </c>
      <c r="BF331" s="97">
        <f>IF(O331="snížená",K331,0)</f>
        <v>0</v>
      </c>
      <c r="BG331" s="97">
        <f>IF(O331="zákl. přenesená",K331,0)</f>
        <v>0</v>
      </c>
      <c r="BH331" s="97">
        <f>IF(O331="sníž. přenesená",K331,0)</f>
        <v>0</v>
      </c>
      <c r="BI331" s="97">
        <f>IF(O331="nulová",K331,0)</f>
        <v>0</v>
      </c>
      <c r="BJ331" s="15" t="s">
        <v>89</v>
      </c>
      <c r="BK331" s="97">
        <f>ROUND(P331*H331,2)</f>
        <v>0</v>
      </c>
      <c r="BL331" s="15" t="s">
        <v>173</v>
      </c>
      <c r="BM331" s="168" t="s">
        <v>975</v>
      </c>
    </row>
    <row r="332" spans="2:65" s="1" customFormat="1" ht="33" customHeight="1">
      <c r="B332" s="34"/>
      <c r="C332" s="157" t="s">
        <v>976</v>
      </c>
      <c r="D332" s="157" t="s">
        <v>169</v>
      </c>
      <c r="E332" s="158" t="s">
        <v>977</v>
      </c>
      <c r="F332" s="159" t="s">
        <v>978</v>
      </c>
      <c r="G332" s="160" t="s">
        <v>177</v>
      </c>
      <c r="H332" s="161">
        <v>39.5</v>
      </c>
      <c r="I332" s="162"/>
      <c r="J332" s="162"/>
      <c r="K332" s="163">
        <f>ROUND(P332*H332,2)</f>
        <v>0</v>
      </c>
      <c r="L332" s="164"/>
      <c r="M332" s="34"/>
      <c r="N332" s="165" t="s">
        <v>1</v>
      </c>
      <c r="O332" s="128" t="s">
        <v>45</v>
      </c>
      <c r="P332" s="33">
        <f>I332+J332</f>
        <v>0</v>
      </c>
      <c r="Q332" s="33">
        <f>ROUND(I332*H332,2)</f>
        <v>0</v>
      </c>
      <c r="R332" s="33">
        <f>ROUND(J332*H332,2)</f>
        <v>0</v>
      </c>
      <c r="T332" s="166">
        <f>S332*H332</f>
        <v>0</v>
      </c>
      <c r="U332" s="166">
        <v>0</v>
      </c>
      <c r="V332" s="166">
        <f>U332*H332</f>
        <v>0</v>
      </c>
      <c r="W332" s="166">
        <v>0</v>
      </c>
      <c r="X332" s="167">
        <f>W332*H332</f>
        <v>0</v>
      </c>
      <c r="AR332" s="168" t="s">
        <v>173</v>
      </c>
      <c r="AT332" s="168" t="s">
        <v>169</v>
      </c>
      <c r="AU332" s="168" t="s">
        <v>91</v>
      </c>
      <c r="AY332" s="15" t="s">
        <v>167</v>
      </c>
      <c r="BE332" s="97">
        <f>IF(O332="základní",K332,0)</f>
        <v>0</v>
      </c>
      <c r="BF332" s="97">
        <f>IF(O332="snížená",K332,0)</f>
        <v>0</v>
      </c>
      <c r="BG332" s="97">
        <f>IF(O332="zákl. přenesená",K332,0)</f>
        <v>0</v>
      </c>
      <c r="BH332" s="97">
        <f>IF(O332="sníž. přenesená",K332,0)</f>
        <v>0</v>
      </c>
      <c r="BI332" s="97">
        <f>IF(O332="nulová",K332,0)</f>
        <v>0</v>
      </c>
      <c r="BJ332" s="15" t="s">
        <v>89</v>
      </c>
      <c r="BK332" s="97">
        <f>ROUND(P332*H332,2)</f>
        <v>0</v>
      </c>
      <c r="BL332" s="15" t="s">
        <v>173</v>
      </c>
      <c r="BM332" s="168" t="s">
        <v>979</v>
      </c>
    </row>
    <row r="333" spans="2:65" s="12" customFormat="1" ht="11.25">
      <c r="B333" s="169"/>
      <c r="D333" s="170" t="s">
        <v>196</v>
      </c>
      <c r="E333" s="171" t="s">
        <v>1</v>
      </c>
      <c r="F333" s="172" t="s">
        <v>980</v>
      </c>
      <c r="H333" s="173">
        <v>39.5</v>
      </c>
      <c r="I333" s="174"/>
      <c r="J333" s="174"/>
      <c r="M333" s="169"/>
      <c r="N333" s="175"/>
      <c r="X333" s="176"/>
      <c r="AT333" s="171" t="s">
        <v>196</v>
      </c>
      <c r="AU333" s="171" t="s">
        <v>91</v>
      </c>
      <c r="AV333" s="12" t="s">
        <v>91</v>
      </c>
      <c r="AW333" s="12" t="s">
        <v>5</v>
      </c>
      <c r="AX333" s="12" t="s">
        <v>89</v>
      </c>
      <c r="AY333" s="171" t="s">
        <v>167</v>
      </c>
    </row>
    <row r="334" spans="2:65" s="1" customFormat="1" ht="16.5" customHeight="1">
      <c r="B334" s="34"/>
      <c r="C334" s="157" t="s">
        <v>981</v>
      </c>
      <c r="D334" s="157" t="s">
        <v>169</v>
      </c>
      <c r="E334" s="158" t="s">
        <v>982</v>
      </c>
      <c r="F334" s="159" t="s">
        <v>983</v>
      </c>
      <c r="G334" s="160" t="s">
        <v>172</v>
      </c>
      <c r="H334" s="161">
        <v>86.9</v>
      </c>
      <c r="I334" s="162"/>
      <c r="J334" s="162"/>
      <c r="K334" s="163">
        <f>ROUND(P334*H334,2)</f>
        <v>0</v>
      </c>
      <c r="L334" s="164"/>
      <c r="M334" s="34"/>
      <c r="N334" s="165" t="s">
        <v>1</v>
      </c>
      <c r="O334" s="128" t="s">
        <v>45</v>
      </c>
      <c r="P334" s="33">
        <f>I334+J334</f>
        <v>0</v>
      </c>
      <c r="Q334" s="33">
        <f>ROUND(I334*H334,2)</f>
        <v>0</v>
      </c>
      <c r="R334" s="33">
        <f>ROUND(J334*H334,2)</f>
        <v>0</v>
      </c>
      <c r="T334" s="166">
        <f>S334*H334</f>
        <v>0</v>
      </c>
      <c r="U334" s="166">
        <v>0</v>
      </c>
      <c r="V334" s="166">
        <f>U334*H334</f>
        <v>0</v>
      </c>
      <c r="W334" s="166">
        <v>0</v>
      </c>
      <c r="X334" s="167">
        <f>W334*H334</f>
        <v>0</v>
      </c>
      <c r="AR334" s="168" t="s">
        <v>173</v>
      </c>
      <c r="AT334" s="168" t="s">
        <v>169</v>
      </c>
      <c r="AU334" s="168" t="s">
        <v>91</v>
      </c>
      <c r="AY334" s="15" t="s">
        <v>167</v>
      </c>
      <c r="BE334" s="97">
        <f>IF(O334="základní",K334,0)</f>
        <v>0</v>
      </c>
      <c r="BF334" s="97">
        <f>IF(O334="snížená",K334,0)</f>
        <v>0</v>
      </c>
      <c r="BG334" s="97">
        <f>IF(O334="zákl. přenesená",K334,0)</f>
        <v>0</v>
      </c>
      <c r="BH334" s="97">
        <f>IF(O334="sníž. přenesená",K334,0)</f>
        <v>0</v>
      </c>
      <c r="BI334" s="97">
        <f>IF(O334="nulová",K334,0)</f>
        <v>0</v>
      </c>
      <c r="BJ334" s="15" t="s">
        <v>89</v>
      </c>
      <c r="BK334" s="97">
        <f>ROUND(P334*H334,2)</f>
        <v>0</v>
      </c>
      <c r="BL334" s="15" t="s">
        <v>173</v>
      </c>
      <c r="BM334" s="168" t="s">
        <v>984</v>
      </c>
    </row>
    <row r="335" spans="2:65" s="1" customFormat="1" ht="21.75" customHeight="1">
      <c r="B335" s="34"/>
      <c r="C335" s="157" t="s">
        <v>985</v>
      </c>
      <c r="D335" s="157" t="s">
        <v>169</v>
      </c>
      <c r="E335" s="158" t="s">
        <v>986</v>
      </c>
      <c r="F335" s="159" t="s">
        <v>987</v>
      </c>
      <c r="G335" s="160" t="s">
        <v>172</v>
      </c>
      <c r="H335" s="161">
        <v>5214</v>
      </c>
      <c r="I335" s="162"/>
      <c r="J335" s="162"/>
      <c r="K335" s="163">
        <f>ROUND(P335*H335,2)</f>
        <v>0</v>
      </c>
      <c r="L335" s="164"/>
      <c r="M335" s="34"/>
      <c r="N335" s="165" t="s">
        <v>1</v>
      </c>
      <c r="O335" s="128" t="s">
        <v>45</v>
      </c>
      <c r="P335" s="33">
        <f>I335+J335</f>
        <v>0</v>
      </c>
      <c r="Q335" s="33">
        <f>ROUND(I335*H335,2)</f>
        <v>0</v>
      </c>
      <c r="R335" s="33">
        <f>ROUND(J335*H335,2)</f>
        <v>0</v>
      </c>
      <c r="T335" s="166">
        <f>S335*H335</f>
        <v>0</v>
      </c>
      <c r="U335" s="166">
        <v>0</v>
      </c>
      <c r="V335" s="166">
        <f>U335*H335</f>
        <v>0</v>
      </c>
      <c r="W335" s="166">
        <v>0</v>
      </c>
      <c r="X335" s="167">
        <f>W335*H335</f>
        <v>0</v>
      </c>
      <c r="AR335" s="168" t="s">
        <v>173</v>
      </c>
      <c r="AT335" s="168" t="s">
        <v>169</v>
      </c>
      <c r="AU335" s="168" t="s">
        <v>91</v>
      </c>
      <c r="AY335" s="15" t="s">
        <v>167</v>
      </c>
      <c r="BE335" s="97">
        <f>IF(O335="základní",K335,0)</f>
        <v>0</v>
      </c>
      <c r="BF335" s="97">
        <f>IF(O335="snížená",K335,0)</f>
        <v>0</v>
      </c>
      <c r="BG335" s="97">
        <f>IF(O335="zákl. přenesená",K335,0)</f>
        <v>0</v>
      </c>
      <c r="BH335" s="97">
        <f>IF(O335="sníž. přenesená",K335,0)</f>
        <v>0</v>
      </c>
      <c r="BI335" s="97">
        <f>IF(O335="nulová",K335,0)</f>
        <v>0</v>
      </c>
      <c r="BJ335" s="15" t="s">
        <v>89</v>
      </c>
      <c r="BK335" s="97">
        <f>ROUND(P335*H335,2)</f>
        <v>0</v>
      </c>
      <c r="BL335" s="15" t="s">
        <v>173</v>
      </c>
      <c r="BM335" s="168" t="s">
        <v>988</v>
      </c>
    </row>
    <row r="336" spans="2:65" s="12" customFormat="1" ht="11.25">
      <c r="B336" s="169"/>
      <c r="D336" s="170" t="s">
        <v>196</v>
      </c>
      <c r="F336" s="172" t="s">
        <v>967</v>
      </c>
      <c r="H336" s="173">
        <v>5214</v>
      </c>
      <c r="I336" s="174"/>
      <c r="J336" s="174"/>
      <c r="M336" s="169"/>
      <c r="N336" s="175"/>
      <c r="X336" s="176"/>
      <c r="AT336" s="171" t="s">
        <v>196</v>
      </c>
      <c r="AU336" s="171" t="s">
        <v>91</v>
      </c>
      <c r="AV336" s="12" t="s">
        <v>91</v>
      </c>
      <c r="AW336" s="12" t="s">
        <v>4</v>
      </c>
      <c r="AX336" s="12" t="s">
        <v>89</v>
      </c>
      <c r="AY336" s="171" t="s">
        <v>167</v>
      </c>
    </row>
    <row r="337" spans="2:65" s="1" customFormat="1" ht="21.75" customHeight="1">
      <c r="B337" s="34"/>
      <c r="C337" s="157" t="s">
        <v>989</v>
      </c>
      <c r="D337" s="157" t="s">
        <v>169</v>
      </c>
      <c r="E337" s="158" t="s">
        <v>990</v>
      </c>
      <c r="F337" s="159" t="s">
        <v>991</v>
      </c>
      <c r="G337" s="160" t="s">
        <v>172</v>
      </c>
      <c r="H337" s="161">
        <v>86.9</v>
      </c>
      <c r="I337" s="162"/>
      <c r="J337" s="162"/>
      <c r="K337" s="163">
        <f>ROUND(P337*H337,2)</f>
        <v>0</v>
      </c>
      <c r="L337" s="164"/>
      <c r="M337" s="34"/>
      <c r="N337" s="165" t="s">
        <v>1</v>
      </c>
      <c r="O337" s="128" t="s">
        <v>45</v>
      </c>
      <c r="P337" s="33">
        <f>I337+J337</f>
        <v>0</v>
      </c>
      <c r="Q337" s="33">
        <f>ROUND(I337*H337,2)</f>
        <v>0</v>
      </c>
      <c r="R337" s="33">
        <f>ROUND(J337*H337,2)</f>
        <v>0</v>
      </c>
      <c r="T337" s="166">
        <f>S337*H337</f>
        <v>0</v>
      </c>
      <c r="U337" s="166">
        <v>0</v>
      </c>
      <c r="V337" s="166">
        <f>U337*H337</f>
        <v>0</v>
      </c>
      <c r="W337" s="166">
        <v>0</v>
      </c>
      <c r="X337" s="167">
        <f>W337*H337</f>
        <v>0</v>
      </c>
      <c r="AR337" s="168" t="s">
        <v>173</v>
      </c>
      <c r="AT337" s="168" t="s">
        <v>169</v>
      </c>
      <c r="AU337" s="168" t="s">
        <v>91</v>
      </c>
      <c r="AY337" s="15" t="s">
        <v>167</v>
      </c>
      <c r="BE337" s="97">
        <f>IF(O337="základní",K337,0)</f>
        <v>0</v>
      </c>
      <c r="BF337" s="97">
        <f>IF(O337="snížená",K337,0)</f>
        <v>0</v>
      </c>
      <c r="BG337" s="97">
        <f>IF(O337="zákl. přenesená",K337,0)</f>
        <v>0</v>
      </c>
      <c r="BH337" s="97">
        <f>IF(O337="sníž. přenesená",K337,0)</f>
        <v>0</v>
      </c>
      <c r="BI337" s="97">
        <f>IF(O337="nulová",K337,0)</f>
        <v>0</v>
      </c>
      <c r="BJ337" s="15" t="s">
        <v>89</v>
      </c>
      <c r="BK337" s="97">
        <f>ROUND(P337*H337,2)</f>
        <v>0</v>
      </c>
      <c r="BL337" s="15" t="s">
        <v>173</v>
      </c>
      <c r="BM337" s="168" t="s">
        <v>992</v>
      </c>
    </row>
    <row r="338" spans="2:65" s="1" customFormat="1" ht="24.2" customHeight="1">
      <c r="B338" s="34"/>
      <c r="C338" s="157" t="s">
        <v>993</v>
      </c>
      <c r="D338" s="157" t="s">
        <v>169</v>
      </c>
      <c r="E338" s="158" t="s">
        <v>994</v>
      </c>
      <c r="F338" s="159" t="s">
        <v>995</v>
      </c>
      <c r="G338" s="160" t="s">
        <v>177</v>
      </c>
      <c r="H338" s="161">
        <v>32.76</v>
      </c>
      <c r="I338" s="162"/>
      <c r="J338" s="162"/>
      <c r="K338" s="163">
        <f>ROUND(P338*H338,2)</f>
        <v>0</v>
      </c>
      <c r="L338" s="164"/>
      <c r="M338" s="34"/>
      <c r="N338" s="165" t="s">
        <v>1</v>
      </c>
      <c r="O338" s="128" t="s">
        <v>45</v>
      </c>
      <c r="P338" s="33">
        <f>I338+J338</f>
        <v>0</v>
      </c>
      <c r="Q338" s="33">
        <f>ROUND(I338*H338,2)</f>
        <v>0</v>
      </c>
      <c r="R338" s="33">
        <f>ROUND(J338*H338,2)</f>
        <v>0</v>
      </c>
      <c r="T338" s="166">
        <f>S338*H338</f>
        <v>0</v>
      </c>
      <c r="U338" s="166">
        <v>0</v>
      </c>
      <c r="V338" s="166">
        <f>U338*H338</f>
        <v>0</v>
      </c>
      <c r="W338" s="166">
        <v>0</v>
      </c>
      <c r="X338" s="167">
        <f>W338*H338</f>
        <v>0</v>
      </c>
      <c r="AR338" s="168" t="s">
        <v>173</v>
      </c>
      <c r="AT338" s="168" t="s">
        <v>169</v>
      </c>
      <c r="AU338" s="168" t="s">
        <v>91</v>
      </c>
      <c r="AY338" s="15" t="s">
        <v>167</v>
      </c>
      <c r="BE338" s="97">
        <f>IF(O338="základní",K338,0)</f>
        <v>0</v>
      </c>
      <c r="BF338" s="97">
        <f>IF(O338="snížená",K338,0)</f>
        <v>0</v>
      </c>
      <c r="BG338" s="97">
        <f>IF(O338="zákl. přenesená",K338,0)</f>
        <v>0</v>
      </c>
      <c r="BH338" s="97">
        <f>IF(O338="sníž. přenesená",K338,0)</f>
        <v>0</v>
      </c>
      <c r="BI338" s="97">
        <f>IF(O338="nulová",K338,0)</f>
        <v>0</v>
      </c>
      <c r="BJ338" s="15" t="s">
        <v>89</v>
      </c>
      <c r="BK338" s="97">
        <f>ROUND(P338*H338,2)</f>
        <v>0</v>
      </c>
      <c r="BL338" s="15" t="s">
        <v>173</v>
      </c>
      <c r="BM338" s="168" t="s">
        <v>996</v>
      </c>
    </row>
    <row r="339" spans="2:65" s="1" customFormat="1" ht="24.2" customHeight="1">
      <c r="B339" s="34"/>
      <c r="C339" s="157" t="s">
        <v>997</v>
      </c>
      <c r="D339" s="157" t="s">
        <v>169</v>
      </c>
      <c r="E339" s="158" t="s">
        <v>998</v>
      </c>
      <c r="F339" s="159" t="s">
        <v>999</v>
      </c>
      <c r="G339" s="160" t="s">
        <v>177</v>
      </c>
      <c r="H339" s="161">
        <v>327.60000000000002</v>
      </c>
      <c r="I339" s="162"/>
      <c r="J339" s="162"/>
      <c r="K339" s="163">
        <f>ROUND(P339*H339,2)</f>
        <v>0</v>
      </c>
      <c r="L339" s="164"/>
      <c r="M339" s="34"/>
      <c r="N339" s="165" t="s">
        <v>1</v>
      </c>
      <c r="O339" s="128" t="s">
        <v>45</v>
      </c>
      <c r="P339" s="33">
        <f>I339+J339</f>
        <v>0</v>
      </c>
      <c r="Q339" s="33">
        <f>ROUND(I339*H339,2)</f>
        <v>0</v>
      </c>
      <c r="R339" s="33">
        <f>ROUND(J339*H339,2)</f>
        <v>0</v>
      </c>
      <c r="T339" s="166">
        <f>S339*H339</f>
        <v>0</v>
      </c>
      <c r="U339" s="166">
        <v>0</v>
      </c>
      <c r="V339" s="166">
        <f>U339*H339</f>
        <v>0</v>
      </c>
      <c r="W339" s="166">
        <v>0</v>
      </c>
      <c r="X339" s="167">
        <f>W339*H339</f>
        <v>0</v>
      </c>
      <c r="AR339" s="168" t="s">
        <v>173</v>
      </c>
      <c r="AT339" s="168" t="s">
        <v>169</v>
      </c>
      <c r="AU339" s="168" t="s">
        <v>91</v>
      </c>
      <c r="AY339" s="15" t="s">
        <v>167</v>
      </c>
      <c r="BE339" s="97">
        <f>IF(O339="základní",K339,0)</f>
        <v>0</v>
      </c>
      <c r="BF339" s="97">
        <f>IF(O339="snížená",K339,0)</f>
        <v>0</v>
      </c>
      <c r="BG339" s="97">
        <f>IF(O339="zákl. přenesená",K339,0)</f>
        <v>0</v>
      </c>
      <c r="BH339" s="97">
        <f>IF(O339="sníž. přenesená",K339,0)</f>
        <v>0</v>
      </c>
      <c r="BI339" s="97">
        <f>IF(O339="nulová",K339,0)</f>
        <v>0</v>
      </c>
      <c r="BJ339" s="15" t="s">
        <v>89</v>
      </c>
      <c r="BK339" s="97">
        <f>ROUND(P339*H339,2)</f>
        <v>0</v>
      </c>
      <c r="BL339" s="15" t="s">
        <v>173</v>
      </c>
      <c r="BM339" s="168" t="s">
        <v>1000</v>
      </c>
    </row>
    <row r="340" spans="2:65" s="12" customFormat="1" ht="11.25">
      <c r="B340" s="169"/>
      <c r="D340" s="170" t="s">
        <v>196</v>
      </c>
      <c r="F340" s="172" t="s">
        <v>1001</v>
      </c>
      <c r="H340" s="173">
        <v>327.60000000000002</v>
      </c>
      <c r="I340" s="174"/>
      <c r="J340" s="174"/>
      <c r="M340" s="169"/>
      <c r="N340" s="175"/>
      <c r="X340" s="176"/>
      <c r="AT340" s="171" t="s">
        <v>196</v>
      </c>
      <c r="AU340" s="171" t="s">
        <v>91</v>
      </c>
      <c r="AV340" s="12" t="s">
        <v>91</v>
      </c>
      <c r="AW340" s="12" t="s">
        <v>4</v>
      </c>
      <c r="AX340" s="12" t="s">
        <v>89</v>
      </c>
      <c r="AY340" s="171" t="s">
        <v>167</v>
      </c>
    </row>
    <row r="341" spans="2:65" s="1" customFormat="1" ht="24.2" customHeight="1">
      <c r="B341" s="34"/>
      <c r="C341" s="157" t="s">
        <v>1002</v>
      </c>
      <c r="D341" s="157" t="s">
        <v>169</v>
      </c>
      <c r="E341" s="158" t="s">
        <v>1003</v>
      </c>
      <c r="F341" s="159" t="s">
        <v>1004</v>
      </c>
      <c r="G341" s="160" t="s">
        <v>177</v>
      </c>
      <c r="H341" s="161">
        <v>32.76</v>
      </c>
      <c r="I341" s="162"/>
      <c r="J341" s="162"/>
      <c r="K341" s="163">
        <f>ROUND(P341*H341,2)</f>
        <v>0</v>
      </c>
      <c r="L341" s="164"/>
      <c r="M341" s="34"/>
      <c r="N341" s="165" t="s">
        <v>1</v>
      </c>
      <c r="O341" s="128" t="s">
        <v>45</v>
      </c>
      <c r="P341" s="33">
        <f>I341+J341</f>
        <v>0</v>
      </c>
      <c r="Q341" s="33">
        <f>ROUND(I341*H341,2)</f>
        <v>0</v>
      </c>
      <c r="R341" s="33">
        <f>ROUND(J341*H341,2)</f>
        <v>0</v>
      </c>
      <c r="T341" s="166">
        <f>S341*H341</f>
        <v>0</v>
      </c>
      <c r="U341" s="166">
        <v>0</v>
      </c>
      <c r="V341" s="166">
        <f>U341*H341</f>
        <v>0</v>
      </c>
      <c r="W341" s="166">
        <v>0</v>
      </c>
      <c r="X341" s="167">
        <f>W341*H341</f>
        <v>0</v>
      </c>
      <c r="AR341" s="168" t="s">
        <v>173</v>
      </c>
      <c r="AT341" s="168" t="s">
        <v>169</v>
      </c>
      <c r="AU341" s="168" t="s">
        <v>91</v>
      </c>
      <c r="AY341" s="15" t="s">
        <v>167</v>
      </c>
      <c r="BE341" s="97">
        <f>IF(O341="základní",K341,0)</f>
        <v>0</v>
      </c>
      <c r="BF341" s="97">
        <f>IF(O341="snížená",K341,0)</f>
        <v>0</v>
      </c>
      <c r="BG341" s="97">
        <f>IF(O341="zákl. přenesená",K341,0)</f>
        <v>0</v>
      </c>
      <c r="BH341" s="97">
        <f>IF(O341="sníž. přenesená",K341,0)</f>
        <v>0</v>
      </c>
      <c r="BI341" s="97">
        <f>IF(O341="nulová",K341,0)</f>
        <v>0</v>
      </c>
      <c r="BJ341" s="15" t="s">
        <v>89</v>
      </c>
      <c r="BK341" s="97">
        <f>ROUND(P341*H341,2)</f>
        <v>0</v>
      </c>
      <c r="BL341" s="15" t="s">
        <v>173</v>
      </c>
      <c r="BM341" s="168" t="s">
        <v>1005</v>
      </c>
    </row>
    <row r="342" spans="2:65" s="1" customFormat="1" ht="24.2" customHeight="1">
      <c r="B342" s="34"/>
      <c r="C342" s="157" t="s">
        <v>1006</v>
      </c>
      <c r="D342" s="157" t="s">
        <v>169</v>
      </c>
      <c r="E342" s="158" t="s">
        <v>1007</v>
      </c>
      <c r="F342" s="159" t="s">
        <v>1008</v>
      </c>
      <c r="G342" s="160" t="s">
        <v>172</v>
      </c>
      <c r="H342" s="161">
        <v>1291</v>
      </c>
      <c r="I342" s="162"/>
      <c r="J342" s="162"/>
      <c r="K342" s="163">
        <f>ROUND(P342*H342,2)</f>
        <v>0</v>
      </c>
      <c r="L342" s="164"/>
      <c r="M342" s="34"/>
      <c r="N342" s="165" t="s">
        <v>1</v>
      </c>
      <c r="O342" s="128" t="s">
        <v>45</v>
      </c>
      <c r="P342" s="33">
        <f>I342+J342</f>
        <v>0</v>
      </c>
      <c r="Q342" s="33">
        <f>ROUND(I342*H342,2)</f>
        <v>0</v>
      </c>
      <c r="R342" s="33">
        <f>ROUND(J342*H342,2)</f>
        <v>0</v>
      </c>
      <c r="T342" s="166">
        <f>S342*H342</f>
        <v>0</v>
      </c>
      <c r="U342" s="166">
        <v>4.0000000000000003E-5</v>
      </c>
      <c r="V342" s="166">
        <f>U342*H342</f>
        <v>5.1640000000000005E-2</v>
      </c>
      <c r="W342" s="166">
        <v>0</v>
      </c>
      <c r="X342" s="167">
        <f>W342*H342</f>
        <v>0</v>
      </c>
      <c r="AR342" s="168" t="s">
        <v>173</v>
      </c>
      <c r="AT342" s="168" t="s">
        <v>169</v>
      </c>
      <c r="AU342" s="168" t="s">
        <v>91</v>
      </c>
      <c r="AY342" s="15" t="s">
        <v>167</v>
      </c>
      <c r="BE342" s="97">
        <f>IF(O342="základní",K342,0)</f>
        <v>0</v>
      </c>
      <c r="BF342" s="97">
        <f>IF(O342="snížená",K342,0)</f>
        <v>0</v>
      </c>
      <c r="BG342" s="97">
        <f>IF(O342="zákl. přenesená",K342,0)</f>
        <v>0</v>
      </c>
      <c r="BH342" s="97">
        <f>IF(O342="sníž. přenesená",K342,0)</f>
        <v>0</v>
      </c>
      <c r="BI342" s="97">
        <f>IF(O342="nulová",K342,0)</f>
        <v>0</v>
      </c>
      <c r="BJ342" s="15" t="s">
        <v>89</v>
      </c>
      <c r="BK342" s="97">
        <f>ROUND(P342*H342,2)</f>
        <v>0</v>
      </c>
      <c r="BL342" s="15" t="s">
        <v>173</v>
      </c>
      <c r="BM342" s="168" t="s">
        <v>1009</v>
      </c>
    </row>
    <row r="343" spans="2:65" s="1" customFormat="1" ht="16.5" customHeight="1">
      <c r="B343" s="34"/>
      <c r="C343" s="157" t="s">
        <v>1010</v>
      </c>
      <c r="D343" s="157" t="s">
        <v>169</v>
      </c>
      <c r="E343" s="158" t="s">
        <v>1011</v>
      </c>
      <c r="F343" s="159" t="s">
        <v>1012</v>
      </c>
      <c r="G343" s="160" t="s">
        <v>184</v>
      </c>
      <c r="H343" s="161">
        <v>30</v>
      </c>
      <c r="I343" s="162"/>
      <c r="J343" s="162"/>
      <c r="K343" s="163">
        <f>ROUND(P343*H343,2)</f>
        <v>0</v>
      </c>
      <c r="L343" s="164"/>
      <c r="M343" s="34"/>
      <c r="N343" s="165" t="s">
        <v>1</v>
      </c>
      <c r="O343" s="128" t="s">
        <v>45</v>
      </c>
      <c r="P343" s="33">
        <f>I343+J343</f>
        <v>0</v>
      </c>
      <c r="Q343" s="33">
        <f>ROUND(I343*H343,2)</f>
        <v>0</v>
      </c>
      <c r="R343" s="33">
        <f>ROUND(J343*H343,2)</f>
        <v>0</v>
      </c>
      <c r="T343" s="166">
        <f>S343*H343</f>
        <v>0</v>
      </c>
      <c r="U343" s="166">
        <v>1.8000000000000001E-4</v>
      </c>
      <c r="V343" s="166">
        <f>U343*H343</f>
        <v>5.4000000000000003E-3</v>
      </c>
      <c r="W343" s="166">
        <v>0</v>
      </c>
      <c r="X343" s="167">
        <f>W343*H343</f>
        <v>0</v>
      </c>
      <c r="AR343" s="168" t="s">
        <v>173</v>
      </c>
      <c r="AT343" s="168" t="s">
        <v>169</v>
      </c>
      <c r="AU343" s="168" t="s">
        <v>91</v>
      </c>
      <c r="AY343" s="15" t="s">
        <v>167</v>
      </c>
      <c r="BE343" s="97">
        <f>IF(O343="základní",K343,0)</f>
        <v>0</v>
      </c>
      <c r="BF343" s="97">
        <f>IF(O343="snížená",K343,0)</f>
        <v>0</v>
      </c>
      <c r="BG343" s="97">
        <f>IF(O343="zákl. přenesená",K343,0)</f>
        <v>0</v>
      </c>
      <c r="BH343" s="97">
        <f>IF(O343="sníž. přenesená",K343,0)</f>
        <v>0</v>
      </c>
      <c r="BI343" s="97">
        <f>IF(O343="nulová",K343,0)</f>
        <v>0</v>
      </c>
      <c r="BJ343" s="15" t="s">
        <v>89</v>
      </c>
      <c r="BK343" s="97">
        <f>ROUND(P343*H343,2)</f>
        <v>0</v>
      </c>
      <c r="BL343" s="15" t="s">
        <v>173</v>
      </c>
      <c r="BM343" s="168" t="s">
        <v>1013</v>
      </c>
    </row>
    <row r="344" spans="2:65" s="1" customFormat="1" ht="16.5" customHeight="1">
      <c r="B344" s="34"/>
      <c r="C344" s="190" t="s">
        <v>1014</v>
      </c>
      <c r="D344" s="190" t="s">
        <v>654</v>
      </c>
      <c r="E344" s="191" t="s">
        <v>1015</v>
      </c>
      <c r="F344" s="192" t="s">
        <v>1016</v>
      </c>
      <c r="G344" s="193" t="s">
        <v>184</v>
      </c>
      <c r="H344" s="194">
        <v>30</v>
      </c>
      <c r="I344" s="195"/>
      <c r="J344" s="196"/>
      <c r="K344" s="197">
        <f>ROUND(P344*H344,2)</f>
        <v>0</v>
      </c>
      <c r="L344" s="196"/>
      <c r="M344" s="198"/>
      <c r="N344" s="199" t="s">
        <v>1</v>
      </c>
      <c r="O344" s="128" t="s">
        <v>45</v>
      </c>
      <c r="P344" s="33">
        <f>I344+J344</f>
        <v>0</v>
      </c>
      <c r="Q344" s="33">
        <f>ROUND(I344*H344,2)</f>
        <v>0</v>
      </c>
      <c r="R344" s="33">
        <f>ROUND(J344*H344,2)</f>
        <v>0</v>
      </c>
      <c r="T344" s="166">
        <f>S344*H344</f>
        <v>0</v>
      </c>
      <c r="U344" s="166">
        <v>1.2E-2</v>
      </c>
      <c r="V344" s="166">
        <f>U344*H344</f>
        <v>0.36</v>
      </c>
      <c r="W344" s="166">
        <v>0</v>
      </c>
      <c r="X344" s="167">
        <f>W344*H344</f>
        <v>0</v>
      </c>
      <c r="AR344" s="168" t="s">
        <v>179</v>
      </c>
      <c r="AT344" s="168" t="s">
        <v>654</v>
      </c>
      <c r="AU344" s="168" t="s">
        <v>91</v>
      </c>
      <c r="AY344" s="15" t="s">
        <v>167</v>
      </c>
      <c r="BE344" s="97">
        <f>IF(O344="základní",K344,0)</f>
        <v>0</v>
      </c>
      <c r="BF344" s="97">
        <f>IF(O344="snížená",K344,0)</f>
        <v>0</v>
      </c>
      <c r="BG344" s="97">
        <f>IF(O344="zákl. přenesená",K344,0)</f>
        <v>0</v>
      </c>
      <c r="BH344" s="97">
        <f>IF(O344="sníž. přenesená",K344,0)</f>
        <v>0</v>
      </c>
      <c r="BI344" s="97">
        <f>IF(O344="nulová",K344,0)</f>
        <v>0</v>
      </c>
      <c r="BJ344" s="15" t="s">
        <v>89</v>
      </c>
      <c r="BK344" s="97">
        <f>ROUND(P344*H344,2)</f>
        <v>0</v>
      </c>
      <c r="BL344" s="15" t="s">
        <v>173</v>
      </c>
      <c r="BM344" s="168" t="s">
        <v>1017</v>
      </c>
    </row>
    <row r="345" spans="2:65" s="1" customFormat="1" ht="24.2" customHeight="1">
      <c r="B345" s="34"/>
      <c r="C345" s="157" t="s">
        <v>1018</v>
      </c>
      <c r="D345" s="157" t="s">
        <v>169</v>
      </c>
      <c r="E345" s="158" t="s">
        <v>1019</v>
      </c>
      <c r="F345" s="159" t="s">
        <v>1020</v>
      </c>
      <c r="G345" s="160" t="s">
        <v>184</v>
      </c>
      <c r="H345" s="161">
        <v>64</v>
      </c>
      <c r="I345" s="162"/>
      <c r="J345" s="162"/>
      <c r="K345" s="163">
        <f>ROUND(P345*H345,2)</f>
        <v>0</v>
      </c>
      <c r="L345" s="164"/>
      <c r="M345" s="34"/>
      <c r="N345" s="165" t="s">
        <v>1</v>
      </c>
      <c r="O345" s="128" t="s">
        <v>45</v>
      </c>
      <c r="P345" s="33">
        <f>I345+J345</f>
        <v>0</v>
      </c>
      <c r="Q345" s="33">
        <f>ROUND(I345*H345,2)</f>
        <v>0</v>
      </c>
      <c r="R345" s="33">
        <f>ROUND(J345*H345,2)</f>
        <v>0</v>
      </c>
      <c r="T345" s="166">
        <f>S345*H345</f>
        <v>0</v>
      </c>
      <c r="U345" s="166">
        <v>0</v>
      </c>
      <c r="V345" s="166">
        <f>U345*H345</f>
        <v>0</v>
      </c>
      <c r="W345" s="166">
        <v>0</v>
      </c>
      <c r="X345" s="167">
        <f>W345*H345</f>
        <v>0</v>
      </c>
      <c r="AR345" s="168" t="s">
        <v>173</v>
      </c>
      <c r="AT345" s="168" t="s">
        <v>169</v>
      </c>
      <c r="AU345" s="168" t="s">
        <v>91</v>
      </c>
      <c r="AY345" s="15" t="s">
        <v>167</v>
      </c>
      <c r="BE345" s="97">
        <f>IF(O345="základní",K345,0)</f>
        <v>0</v>
      </c>
      <c r="BF345" s="97">
        <f>IF(O345="snížená",K345,0)</f>
        <v>0</v>
      </c>
      <c r="BG345" s="97">
        <f>IF(O345="zákl. přenesená",K345,0)</f>
        <v>0</v>
      </c>
      <c r="BH345" s="97">
        <f>IF(O345="sníž. přenesená",K345,0)</f>
        <v>0</v>
      </c>
      <c r="BI345" s="97">
        <f>IF(O345="nulová",K345,0)</f>
        <v>0</v>
      </c>
      <c r="BJ345" s="15" t="s">
        <v>89</v>
      </c>
      <c r="BK345" s="97">
        <f>ROUND(P345*H345,2)</f>
        <v>0</v>
      </c>
      <c r="BL345" s="15" t="s">
        <v>173</v>
      </c>
      <c r="BM345" s="168" t="s">
        <v>1021</v>
      </c>
    </row>
    <row r="346" spans="2:65" s="12" customFormat="1" ht="11.25">
      <c r="B346" s="169"/>
      <c r="D346" s="170" t="s">
        <v>196</v>
      </c>
      <c r="E346" s="171" t="s">
        <v>1</v>
      </c>
      <c r="F346" s="172" t="s">
        <v>1022</v>
      </c>
      <c r="H346" s="173">
        <v>64</v>
      </c>
      <c r="I346" s="174"/>
      <c r="J346" s="174"/>
      <c r="M346" s="169"/>
      <c r="N346" s="175"/>
      <c r="X346" s="176"/>
      <c r="AT346" s="171" t="s">
        <v>196</v>
      </c>
      <c r="AU346" s="171" t="s">
        <v>91</v>
      </c>
      <c r="AV346" s="12" t="s">
        <v>91</v>
      </c>
      <c r="AW346" s="12" t="s">
        <v>5</v>
      </c>
      <c r="AX346" s="12" t="s">
        <v>89</v>
      </c>
      <c r="AY346" s="171" t="s">
        <v>167</v>
      </c>
    </row>
    <row r="347" spans="2:65" s="1" customFormat="1" ht="24.2" customHeight="1">
      <c r="B347" s="34"/>
      <c r="C347" s="190" t="s">
        <v>1023</v>
      </c>
      <c r="D347" s="190" t="s">
        <v>654</v>
      </c>
      <c r="E347" s="191" t="s">
        <v>1024</v>
      </c>
      <c r="F347" s="192" t="s">
        <v>1025</v>
      </c>
      <c r="G347" s="193" t="s">
        <v>184</v>
      </c>
      <c r="H347" s="194">
        <v>64</v>
      </c>
      <c r="I347" s="195"/>
      <c r="J347" s="196"/>
      <c r="K347" s="197">
        <f>ROUND(P347*H347,2)</f>
        <v>0</v>
      </c>
      <c r="L347" s="196"/>
      <c r="M347" s="198"/>
      <c r="N347" s="199" t="s">
        <v>1</v>
      </c>
      <c r="O347" s="128" t="s">
        <v>45</v>
      </c>
      <c r="P347" s="33">
        <f>I347+J347</f>
        <v>0</v>
      </c>
      <c r="Q347" s="33">
        <f>ROUND(I347*H347,2)</f>
        <v>0</v>
      </c>
      <c r="R347" s="33">
        <f>ROUND(J347*H347,2)</f>
        <v>0</v>
      </c>
      <c r="T347" s="166">
        <f>S347*H347</f>
        <v>0</v>
      </c>
      <c r="U347" s="166">
        <v>0</v>
      </c>
      <c r="V347" s="166">
        <f>U347*H347</f>
        <v>0</v>
      </c>
      <c r="W347" s="166">
        <v>0</v>
      </c>
      <c r="X347" s="167">
        <f>W347*H347</f>
        <v>0</v>
      </c>
      <c r="AR347" s="168" t="s">
        <v>179</v>
      </c>
      <c r="AT347" s="168" t="s">
        <v>654</v>
      </c>
      <c r="AU347" s="168" t="s">
        <v>91</v>
      </c>
      <c r="AY347" s="15" t="s">
        <v>167</v>
      </c>
      <c r="BE347" s="97">
        <f>IF(O347="základní",K347,0)</f>
        <v>0</v>
      </c>
      <c r="BF347" s="97">
        <f>IF(O347="snížená",K347,0)</f>
        <v>0</v>
      </c>
      <c r="BG347" s="97">
        <f>IF(O347="zákl. přenesená",K347,0)</f>
        <v>0</v>
      </c>
      <c r="BH347" s="97">
        <f>IF(O347="sníž. přenesená",K347,0)</f>
        <v>0</v>
      </c>
      <c r="BI347" s="97">
        <f>IF(O347="nulová",K347,0)</f>
        <v>0</v>
      </c>
      <c r="BJ347" s="15" t="s">
        <v>89</v>
      </c>
      <c r="BK347" s="97">
        <f>ROUND(P347*H347,2)</f>
        <v>0</v>
      </c>
      <c r="BL347" s="15" t="s">
        <v>173</v>
      </c>
      <c r="BM347" s="168" t="s">
        <v>1026</v>
      </c>
    </row>
    <row r="348" spans="2:65" s="1" customFormat="1" ht="16.5" customHeight="1">
      <c r="B348" s="34"/>
      <c r="C348" s="157" t="s">
        <v>1027</v>
      </c>
      <c r="D348" s="157" t="s">
        <v>169</v>
      </c>
      <c r="E348" s="158" t="s">
        <v>188</v>
      </c>
      <c r="F348" s="159" t="s">
        <v>189</v>
      </c>
      <c r="G348" s="160" t="s">
        <v>190</v>
      </c>
      <c r="H348" s="161">
        <v>3</v>
      </c>
      <c r="I348" s="162"/>
      <c r="J348" s="162"/>
      <c r="K348" s="163">
        <f>ROUND(P348*H348,2)</f>
        <v>0</v>
      </c>
      <c r="L348" s="164"/>
      <c r="M348" s="34"/>
      <c r="N348" s="165" t="s">
        <v>1</v>
      </c>
      <c r="O348" s="128" t="s">
        <v>45</v>
      </c>
      <c r="P348" s="33">
        <f>I348+J348</f>
        <v>0</v>
      </c>
      <c r="Q348" s="33">
        <f>ROUND(I348*H348,2)</f>
        <v>0</v>
      </c>
      <c r="R348" s="33">
        <f>ROUND(J348*H348,2)</f>
        <v>0</v>
      </c>
      <c r="T348" s="166">
        <f>S348*H348</f>
        <v>0</v>
      </c>
      <c r="U348" s="166">
        <v>0</v>
      </c>
      <c r="V348" s="166">
        <f>U348*H348</f>
        <v>0</v>
      </c>
      <c r="W348" s="166">
        <v>2</v>
      </c>
      <c r="X348" s="167">
        <f>W348*H348</f>
        <v>6</v>
      </c>
      <c r="AR348" s="168" t="s">
        <v>173</v>
      </c>
      <c r="AT348" s="168" t="s">
        <v>169</v>
      </c>
      <c r="AU348" s="168" t="s">
        <v>91</v>
      </c>
      <c r="AY348" s="15" t="s">
        <v>167</v>
      </c>
      <c r="BE348" s="97">
        <f>IF(O348="základní",K348,0)</f>
        <v>0</v>
      </c>
      <c r="BF348" s="97">
        <f>IF(O348="snížená",K348,0)</f>
        <v>0</v>
      </c>
      <c r="BG348" s="97">
        <f>IF(O348="zákl. přenesená",K348,0)</f>
        <v>0</v>
      </c>
      <c r="BH348" s="97">
        <f>IF(O348="sníž. přenesená",K348,0)</f>
        <v>0</v>
      </c>
      <c r="BI348" s="97">
        <f>IF(O348="nulová",K348,0)</f>
        <v>0</v>
      </c>
      <c r="BJ348" s="15" t="s">
        <v>89</v>
      </c>
      <c r="BK348" s="97">
        <f>ROUND(P348*H348,2)</f>
        <v>0</v>
      </c>
      <c r="BL348" s="15" t="s">
        <v>173</v>
      </c>
      <c r="BM348" s="168" t="s">
        <v>1028</v>
      </c>
    </row>
    <row r="349" spans="2:65" s="1" customFormat="1" ht="24.2" customHeight="1">
      <c r="B349" s="34"/>
      <c r="C349" s="157" t="s">
        <v>1029</v>
      </c>
      <c r="D349" s="157" t="s">
        <v>169</v>
      </c>
      <c r="E349" s="158" t="s">
        <v>272</v>
      </c>
      <c r="F349" s="159" t="s">
        <v>273</v>
      </c>
      <c r="G349" s="160" t="s">
        <v>184</v>
      </c>
      <c r="H349" s="161">
        <v>63</v>
      </c>
      <c r="I349" s="162"/>
      <c r="J349" s="162"/>
      <c r="K349" s="163">
        <f>ROUND(P349*H349,2)</f>
        <v>0</v>
      </c>
      <c r="L349" s="164"/>
      <c r="M349" s="34"/>
      <c r="N349" s="165" t="s">
        <v>1</v>
      </c>
      <c r="O349" s="128" t="s">
        <v>45</v>
      </c>
      <c r="P349" s="33">
        <f>I349+J349</f>
        <v>0</v>
      </c>
      <c r="Q349" s="33">
        <f>ROUND(I349*H349,2)</f>
        <v>0</v>
      </c>
      <c r="R349" s="33">
        <f>ROUND(J349*H349,2)</f>
        <v>0</v>
      </c>
      <c r="T349" s="166">
        <f>S349*H349</f>
        <v>0</v>
      </c>
      <c r="U349" s="166">
        <v>0</v>
      </c>
      <c r="V349" s="166">
        <f>U349*H349</f>
        <v>0</v>
      </c>
      <c r="W349" s="166">
        <v>3.2000000000000001E-2</v>
      </c>
      <c r="X349" s="167">
        <f>W349*H349</f>
        <v>2.016</v>
      </c>
      <c r="AR349" s="168" t="s">
        <v>173</v>
      </c>
      <c r="AT349" s="168" t="s">
        <v>169</v>
      </c>
      <c r="AU349" s="168" t="s">
        <v>91</v>
      </c>
      <c r="AY349" s="15" t="s">
        <v>167</v>
      </c>
      <c r="BE349" s="97">
        <f>IF(O349="základní",K349,0)</f>
        <v>0</v>
      </c>
      <c r="BF349" s="97">
        <f>IF(O349="snížená",K349,0)</f>
        <v>0</v>
      </c>
      <c r="BG349" s="97">
        <f>IF(O349="zákl. přenesená",K349,0)</f>
        <v>0</v>
      </c>
      <c r="BH349" s="97">
        <f>IF(O349="sníž. přenesená",K349,0)</f>
        <v>0</v>
      </c>
      <c r="BI349" s="97">
        <f>IF(O349="nulová",K349,0)</f>
        <v>0</v>
      </c>
      <c r="BJ349" s="15" t="s">
        <v>89</v>
      </c>
      <c r="BK349" s="97">
        <f>ROUND(P349*H349,2)</f>
        <v>0</v>
      </c>
      <c r="BL349" s="15" t="s">
        <v>173</v>
      </c>
      <c r="BM349" s="168" t="s">
        <v>1030</v>
      </c>
    </row>
    <row r="350" spans="2:65" s="12" customFormat="1" ht="11.25">
      <c r="B350" s="169"/>
      <c r="D350" s="170" t="s">
        <v>196</v>
      </c>
      <c r="E350" s="171" t="s">
        <v>1</v>
      </c>
      <c r="F350" s="172" t="s">
        <v>1031</v>
      </c>
      <c r="H350" s="173">
        <v>48</v>
      </c>
      <c r="I350" s="174"/>
      <c r="J350" s="174"/>
      <c r="M350" s="169"/>
      <c r="N350" s="175"/>
      <c r="X350" s="176"/>
      <c r="AT350" s="171" t="s">
        <v>196</v>
      </c>
      <c r="AU350" s="171" t="s">
        <v>91</v>
      </c>
      <c r="AV350" s="12" t="s">
        <v>91</v>
      </c>
      <c r="AW350" s="12" t="s">
        <v>5</v>
      </c>
      <c r="AX350" s="12" t="s">
        <v>82</v>
      </c>
      <c r="AY350" s="171" t="s">
        <v>167</v>
      </c>
    </row>
    <row r="351" spans="2:65" s="12" customFormat="1" ht="11.25">
      <c r="B351" s="169"/>
      <c r="D351" s="170" t="s">
        <v>196</v>
      </c>
      <c r="E351" s="171" t="s">
        <v>1</v>
      </c>
      <c r="F351" s="172" t="s">
        <v>246</v>
      </c>
      <c r="H351" s="173">
        <v>15</v>
      </c>
      <c r="I351" s="174"/>
      <c r="J351" s="174"/>
      <c r="M351" s="169"/>
      <c r="N351" s="175"/>
      <c r="X351" s="176"/>
      <c r="AT351" s="171" t="s">
        <v>196</v>
      </c>
      <c r="AU351" s="171" t="s">
        <v>91</v>
      </c>
      <c r="AV351" s="12" t="s">
        <v>91</v>
      </c>
      <c r="AW351" s="12" t="s">
        <v>5</v>
      </c>
      <c r="AX351" s="12" t="s">
        <v>82</v>
      </c>
      <c r="AY351" s="171" t="s">
        <v>167</v>
      </c>
    </row>
    <row r="352" spans="2:65" s="13" customFormat="1" ht="11.25">
      <c r="B352" s="177"/>
      <c r="D352" s="170" t="s">
        <v>196</v>
      </c>
      <c r="E352" s="178" t="s">
        <v>1</v>
      </c>
      <c r="F352" s="179" t="s">
        <v>204</v>
      </c>
      <c r="H352" s="180">
        <v>63</v>
      </c>
      <c r="I352" s="181"/>
      <c r="J352" s="181"/>
      <c r="M352" s="177"/>
      <c r="N352" s="182"/>
      <c r="X352" s="183"/>
      <c r="AT352" s="178" t="s">
        <v>196</v>
      </c>
      <c r="AU352" s="178" t="s">
        <v>91</v>
      </c>
      <c r="AV352" s="13" t="s">
        <v>173</v>
      </c>
      <c r="AW352" s="13" t="s">
        <v>5</v>
      </c>
      <c r="AX352" s="13" t="s">
        <v>89</v>
      </c>
      <c r="AY352" s="178" t="s">
        <v>167</v>
      </c>
    </row>
    <row r="353" spans="2:65" s="1" customFormat="1" ht="37.9" customHeight="1">
      <c r="B353" s="34"/>
      <c r="C353" s="157" t="s">
        <v>1032</v>
      </c>
      <c r="D353" s="157" t="s">
        <v>169</v>
      </c>
      <c r="E353" s="158" t="s">
        <v>1033</v>
      </c>
      <c r="F353" s="159" t="s">
        <v>1034</v>
      </c>
      <c r="G353" s="160" t="s">
        <v>177</v>
      </c>
      <c r="H353" s="161">
        <v>4</v>
      </c>
      <c r="I353" s="162"/>
      <c r="J353" s="162"/>
      <c r="K353" s="163">
        <f>ROUND(P353*H353,2)</f>
        <v>0</v>
      </c>
      <c r="L353" s="164"/>
      <c r="M353" s="34"/>
      <c r="N353" s="165" t="s">
        <v>1</v>
      </c>
      <c r="O353" s="128" t="s">
        <v>45</v>
      </c>
      <c r="P353" s="33">
        <f>I353+J353</f>
        <v>0</v>
      </c>
      <c r="Q353" s="33">
        <f>ROUND(I353*H353,2)</f>
        <v>0</v>
      </c>
      <c r="R353" s="33">
        <f>ROUND(J353*H353,2)</f>
        <v>0</v>
      </c>
      <c r="T353" s="166">
        <f>S353*H353</f>
        <v>0</v>
      </c>
      <c r="U353" s="166">
        <v>4.5569999999999999E-2</v>
      </c>
      <c r="V353" s="166">
        <f>U353*H353</f>
        <v>0.18228</v>
      </c>
      <c r="W353" s="166">
        <v>0</v>
      </c>
      <c r="X353" s="167">
        <f>W353*H353</f>
        <v>0</v>
      </c>
      <c r="AR353" s="168" t="s">
        <v>173</v>
      </c>
      <c r="AT353" s="168" t="s">
        <v>169</v>
      </c>
      <c r="AU353" s="168" t="s">
        <v>91</v>
      </c>
      <c r="AY353" s="15" t="s">
        <v>167</v>
      </c>
      <c r="BE353" s="97">
        <f>IF(O353="základní",K353,0)</f>
        <v>0</v>
      </c>
      <c r="BF353" s="97">
        <f>IF(O353="snížená",K353,0)</f>
        <v>0</v>
      </c>
      <c r="BG353" s="97">
        <f>IF(O353="zákl. přenesená",K353,0)</f>
        <v>0</v>
      </c>
      <c r="BH353" s="97">
        <f>IF(O353="sníž. přenesená",K353,0)</f>
        <v>0</v>
      </c>
      <c r="BI353" s="97">
        <f>IF(O353="nulová",K353,0)</f>
        <v>0</v>
      </c>
      <c r="BJ353" s="15" t="s">
        <v>89</v>
      </c>
      <c r="BK353" s="97">
        <f>ROUND(P353*H353,2)</f>
        <v>0</v>
      </c>
      <c r="BL353" s="15" t="s">
        <v>173</v>
      </c>
      <c r="BM353" s="168" t="s">
        <v>1035</v>
      </c>
    </row>
    <row r="354" spans="2:65" s="11" customFormat="1" ht="22.9" customHeight="1">
      <c r="B354" s="144"/>
      <c r="D354" s="145" t="s">
        <v>81</v>
      </c>
      <c r="E354" s="155" t="s">
        <v>334</v>
      </c>
      <c r="F354" s="155" t="s">
        <v>335</v>
      </c>
      <c r="I354" s="147"/>
      <c r="J354" s="147"/>
      <c r="K354" s="156">
        <f>BK354</f>
        <v>0</v>
      </c>
      <c r="M354" s="144"/>
      <c r="N354" s="149"/>
      <c r="Q354" s="150">
        <f>SUM(Q355:Q362)</f>
        <v>0</v>
      </c>
      <c r="R354" s="150">
        <f>SUM(R355:R362)</f>
        <v>0</v>
      </c>
      <c r="T354" s="151">
        <f>SUM(T355:T362)</f>
        <v>0</v>
      </c>
      <c r="V354" s="151">
        <f>SUM(V355:V362)</f>
        <v>7.4999999999999997E-3</v>
      </c>
      <c r="X354" s="152">
        <f>SUM(X355:X362)</f>
        <v>0</v>
      </c>
      <c r="AR354" s="145" t="s">
        <v>89</v>
      </c>
      <c r="AT354" s="153" t="s">
        <v>81</v>
      </c>
      <c r="AU354" s="153" t="s">
        <v>89</v>
      </c>
      <c r="AY354" s="145" t="s">
        <v>167</v>
      </c>
      <c r="BK354" s="154">
        <f>SUM(BK355:BK362)</f>
        <v>0</v>
      </c>
    </row>
    <row r="355" spans="2:65" s="1" customFormat="1" ht="24.2" customHeight="1">
      <c r="B355" s="34"/>
      <c r="C355" s="157" t="s">
        <v>1036</v>
      </c>
      <c r="D355" s="157" t="s">
        <v>169</v>
      </c>
      <c r="E355" s="158" t="s">
        <v>1037</v>
      </c>
      <c r="F355" s="159" t="s">
        <v>1038</v>
      </c>
      <c r="G355" s="160" t="s">
        <v>339</v>
      </c>
      <c r="H355" s="161">
        <v>1</v>
      </c>
      <c r="I355" s="162"/>
      <c r="J355" s="162"/>
      <c r="K355" s="163">
        <f>ROUND(P355*H355,2)</f>
        <v>0</v>
      </c>
      <c r="L355" s="164"/>
      <c r="M355" s="34"/>
      <c r="N355" s="165" t="s">
        <v>1</v>
      </c>
      <c r="O355" s="128" t="s">
        <v>45</v>
      </c>
      <c r="P355" s="33">
        <f>I355+J355</f>
        <v>0</v>
      </c>
      <c r="Q355" s="33">
        <f>ROUND(I355*H355,2)</f>
        <v>0</v>
      </c>
      <c r="R355" s="33">
        <f>ROUND(J355*H355,2)</f>
        <v>0</v>
      </c>
      <c r="T355" s="166">
        <f>S355*H355</f>
        <v>0</v>
      </c>
      <c r="U355" s="166">
        <v>7.4999999999999997E-3</v>
      </c>
      <c r="V355" s="166">
        <f>U355*H355</f>
        <v>7.4999999999999997E-3</v>
      </c>
      <c r="W355" s="166">
        <v>0</v>
      </c>
      <c r="X355" s="167">
        <f>W355*H355</f>
        <v>0</v>
      </c>
      <c r="AR355" s="168" t="s">
        <v>227</v>
      </c>
      <c r="AT355" s="168" t="s">
        <v>169</v>
      </c>
      <c r="AU355" s="168" t="s">
        <v>91</v>
      </c>
      <c r="AY355" s="15" t="s">
        <v>167</v>
      </c>
      <c r="BE355" s="97">
        <f>IF(O355="základní",K355,0)</f>
        <v>0</v>
      </c>
      <c r="BF355" s="97">
        <f>IF(O355="snížená",K355,0)</f>
        <v>0</v>
      </c>
      <c r="BG355" s="97">
        <f>IF(O355="zákl. přenesená",K355,0)</f>
        <v>0</v>
      </c>
      <c r="BH355" s="97">
        <f>IF(O355="sníž. přenesená",K355,0)</f>
        <v>0</v>
      </c>
      <c r="BI355" s="97">
        <f>IF(O355="nulová",K355,0)</f>
        <v>0</v>
      </c>
      <c r="BJ355" s="15" t="s">
        <v>89</v>
      </c>
      <c r="BK355" s="97">
        <f>ROUND(P355*H355,2)</f>
        <v>0</v>
      </c>
      <c r="BL355" s="15" t="s">
        <v>227</v>
      </c>
      <c r="BM355" s="168" t="s">
        <v>1039</v>
      </c>
    </row>
    <row r="356" spans="2:65" s="1" customFormat="1" ht="33" customHeight="1">
      <c r="B356" s="34"/>
      <c r="C356" s="157" t="s">
        <v>1040</v>
      </c>
      <c r="D356" s="157" t="s">
        <v>169</v>
      </c>
      <c r="E356" s="158" t="s">
        <v>1041</v>
      </c>
      <c r="F356" s="159" t="s">
        <v>1042</v>
      </c>
      <c r="G356" s="160" t="s">
        <v>339</v>
      </c>
      <c r="H356" s="161">
        <v>15.967000000000001</v>
      </c>
      <c r="I356" s="162"/>
      <c r="J356" s="162"/>
      <c r="K356" s="163">
        <f>ROUND(P356*H356,2)</f>
        <v>0</v>
      </c>
      <c r="L356" s="164"/>
      <c r="M356" s="34"/>
      <c r="N356" s="165" t="s">
        <v>1</v>
      </c>
      <c r="O356" s="128" t="s">
        <v>45</v>
      </c>
      <c r="P356" s="33">
        <f>I356+J356</f>
        <v>0</v>
      </c>
      <c r="Q356" s="33">
        <f>ROUND(I356*H356,2)</f>
        <v>0</v>
      </c>
      <c r="R356" s="33">
        <f>ROUND(J356*H356,2)</f>
        <v>0</v>
      </c>
      <c r="T356" s="166">
        <f>S356*H356</f>
        <v>0</v>
      </c>
      <c r="U356" s="166">
        <v>0</v>
      </c>
      <c r="V356" s="166">
        <f>U356*H356</f>
        <v>0</v>
      </c>
      <c r="W356" s="166">
        <v>0</v>
      </c>
      <c r="X356" s="167">
        <f>W356*H356</f>
        <v>0</v>
      </c>
      <c r="AR356" s="168" t="s">
        <v>173</v>
      </c>
      <c r="AT356" s="168" t="s">
        <v>169</v>
      </c>
      <c r="AU356" s="168" t="s">
        <v>91</v>
      </c>
      <c r="AY356" s="15" t="s">
        <v>167</v>
      </c>
      <c r="BE356" s="97">
        <f>IF(O356="základní",K356,0)</f>
        <v>0</v>
      </c>
      <c r="BF356" s="97">
        <f>IF(O356="snížená",K356,0)</f>
        <v>0</v>
      </c>
      <c r="BG356" s="97">
        <f>IF(O356="zákl. přenesená",K356,0)</f>
        <v>0</v>
      </c>
      <c r="BH356" s="97">
        <f>IF(O356="sníž. přenesená",K356,0)</f>
        <v>0</v>
      </c>
      <c r="BI356" s="97">
        <f>IF(O356="nulová",K356,0)</f>
        <v>0</v>
      </c>
      <c r="BJ356" s="15" t="s">
        <v>89</v>
      </c>
      <c r="BK356" s="97">
        <f>ROUND(P356*H356,2)</f>
        <v>0</v>
      </c>
      <c r="BL356" s="15" t="s">
        <v>173</v>
      </c>
      <c r="BM356" s="168" t="s">
        <v>1043</v>
      </c>
    </row>
    <row r="357" spans="2:65" s="1" customFormat="1" ht="24.2" customHeight="1">
      <c r="B357" s="34"/>
      <c r="C357" s="157" t="s">
        <v>1044</v>
      </c>
      <c r="D357" s="157" t="s">
        <v>169</v>
      </c>
      <c r="E357" s="158" t="s">
        <v>351</v>
      </c>
      <c r="F357" s="159" t="s">
        <v>352</v>
      </c>
      <c r="G357" s="160" t="s">
        <v>339</v>
      </c>
      <c r="H357" s="161">
        <v>15.967000000000001</v>
      </c>
      <c r="I357" s="162"/>
      <c r="J357" s="162"/>
      <c r="K357" s="163">
        <f>ROUND(P357*H357,2)</f>
        <v>0</v>
      </c>
      <c r="L357" s="164"/>
      <c r="M357" s="34"/>
      <c r="N357" s="165" t="s">
        <v>1</v>
      </c>
      <c r="O357" s="128" t="s">
        <v>45</v>
      </c>
      <c r="P357" s="33">
        <f>I357+J357</f>
        <v>0</v>
      </c>
      <c r="Q357" s="33">
        <f>ROUND(I357*H357,2)</f>
        <v>0</v>
      </c>
      <c r="R357" s="33">
        <f>ROUND(J357*H357,2)</f>
        <v>0</v>
      </c>
      <c r="T357" s="166">
        <f>S357*H357</f>
        <v>0</v>
      </c>
      <c r="U357" s="166">
        <v>0</v>
      </c>
      <c r="V357" s="166">
        <f>U357*H357</f>
        <v>0</v>
      </c>
      <c r="W357" s="166">
        <v>0</v>
      </c>
      <c r="X357" s="167">
        <f>W357*H357</f>
        <v>0</v>
      </c>
      <c r="AR357" s="168" t="s">
        <v>173</v>
      </c>
      <c r="AT357" s="168" t="s">
        <v>169</v>
      </c>
      <c r="AU357" s="168" t="s">
        <v>91</v>
      </c>
      <c r="AY357" s="15" t="s">
        <v>167</v>
      </c>
      <c r="BE357" s="97">
        <f>IF(O357="základní",K357,0)</f>
        <v>0</v>
      </c>
      <c r="BF357" s="97">
        <f>IF(O357="snížená",K357,0)</f>
        <v>0</v>
      </c>
      <c r="BG357" s="97">
        <f>IF(O357="zákl. přenesená",K357,0)</f>
        <v>0</v>
      </c>
      <c r="BH357" s="97">
        <f>IF(O357="sníž. přenesená",K357,0)</f>
        <v>0</v>
      </c>
      <c r="BI357" s="97">
        <f>IF(O357="nulová",K357,0)</f>
        <v>0</v>
      </c>
      <c r="BJ357" s="15" t="s">
        <v>89</v>
      </c>
      <c r="BK357" s="97">
        <f>ROUND(P357*H357,2)</f>
        <v>0</v>
      </c>
      <c r="BL357" s="15" t="s">
        <v>173</v>
      </c>
      <c r="BM357" s="168" t="s">
        <v>1045</v>
      </c>
    </row>
    <row r="358" spans="2:65" s="1" customFormat="1" ht="24.2" customHeight="1">
      <c r="B358" s="34"/>
      <c r="C358" s="157" t="s">
        <v>1046</v>
      </c>
      <c r="D358" s="157" t="s">
        <v>169</v>
      </c>
      <c r="E358" s="158" t="s">
        <v>355</v>
      </c>
      <c r="F358" s="159" t="s">
        <v>356</v>
      </c>
      <c r="G358" s="160" t="s">
        <v>339</v>
      </c>
      <c r="H358" s="161">
        <v>479.01</v>
      </c>
      <c r="I358" s="162"/>
      <c r="J358" s="162"/>
      <c r="K358" s="163">
        <f>ROUND(P358*H358,2)</f>
        <v>0</v>
      </c>
      <c r="L358" s="164"/>
      <c r="M358" s="34"/>
      <c r="N358" s="165" t="s">
        <v>1</v>
      </c>
      <c r="O358" s="128" t="s">
        <v>45</v>
      </c>
      <c r="P358" s="33">
        <f>I358+J358</f>
        <v>0</v>
      </c>
      <c r="Q358" s="33">
        <f>ROUND(I358*H358,2)</f>
        <v>0</v>
      </c>
      <c r="R358" s="33">
        <f>ROUND(J358*H358,2)</f>
        <v>0</v>
      </c>
      <c r="T358" s="166">
        <f>S358*H358</f>
        <v>0</v>
      </c>
      <c r="U358" s="166">
        <v>0</v>
      </c>
      <c r="V358" s="166">
        <f>U358*H358</f>
        <v>0</v>
      </c>
      <c r="W358" s="166">
        <v>0</v>
      </c>
      <c r="X358" s="167">
        <f>W358*H358</f>
        <v>0</v>
      </c>
      <c r="AR358" s="168" t="s">
        <v>173</v>
      </c>
      <c r="AT358" s="168" t="s">
        <v>169</v>
      </c>
      <c r="AU358" s="168" t="s">
        <v>91</v>
      </c>
      <c r="AY358" s="15" t="s">
        <v>167</v>
      </c>
      <c r="BE358" s="97">
        <f>IF(O358="základní",K358,0)</f>
        <v>0</v>
      </c>
      <c r="BF358" s="97">
        <f>IF(O358="snížená",K358,0)</f>
        <v>0</v>
      </c>
      <c r="BG358" s="97">
        <f>IF(O358="zákl. přenesená",K358,0)</f>
        <v>0</v>
      </c>
      <c r="BH358" s="97">
        <f>IF(O358="sníž. přenesená",K358,0)</f>
        <v>0</v>
      </c>
      <c r="BI358" s="97">
        <f>IF(O358="nulová",K358,0)</f>
        <v>0</v>
      </c>
      <c r="BJ358" s="15" t="s">
        <v>89</v>
      </c>
      <c r="BK358" s="97">
        <f>ROUND(P358*H358,2)</f>
        <v>0</v>
      </c>
      <c r="BL358" s="15" t="s">
        <v>173</v>
      </c>
      <c r="BM358" s="168" t="s">
        <v>1047</v>
      </c>
    </row>
    <row r="359" spans="2:65" s="12" customFormat="1" ht="11.25">
      <c r="B359" s="169"/>
      <c r="D359" s="170" t="s">
        <v>196</v>
      </c>
      <c r="F359" s="172" t="s">
        <v>1048</v>
      </c>
      <c r="H359" s="173">
        <v>479.01</v>
      </c>
      <c r="I359" s="174"/>
      <c r="J359" s="174"/>
      <c r="M359" s="169"/>
      <c r="N359" s="175"/>
      <c r="X359" s="176"/>
      <c r="AT359" s="171" t="s">
        <v>196</v>
      </c>
      <c r="AU359" s="171" t="s">
        <v>91</v>
      </c>
      <c r="AV359" s="12" t="s">
        <v>91</v>
      </c>
      <c r="AW359" s="12" t="s">
        <v>4</v>
      </c>
      <c r="AX359" s="12" t="s">
        <v>89</v>
      </c>
      <c r="AY359" s="171" t="s">
        <v>167</v>
      </c>
    </row>
    <row r="360" spans="2:65" s="1" customFormat="1" ht="49.15" customHeight="1">
      <c r="B360" s="34"/>
      <c r="C360" s="157" t="s">
        <v>1049</v>
      </c>
      <c r="D360" s="157" t="s">
        <v>169</v>
      </c>
      <c r="E360" s="158" t="s">
        <v>360</v>
      </c>
      <c r="F360" s="159" t="s">
        <v>361</v>
      </c>
      <c r="G360" s="160" t="s">
        <v>339</v>
      </c>
      <c r="H360" s="161">
        <v>12.516999999999999</v>
      </c>
      <c r="I360" s="162"/>
      <c r="J360" s="162"/>
      <c r="K360" s="163">
        <f>ROUND(P360*H360,2)</f>
        <v>0</v>
      </c>
      <c r="L360" s="164"/>
      <c r="M360" s="34"/>
      <c r="N360" s="165" t="s">
        <v>1</v>
      </c>
      <c r="O360" s="128" t="s">
        <v>45</v>
      </c>
      <c r="P360" s="33">
        <f>I360+J360</f>
        <v>0</v>
      </c>
      <c r="Q360" s="33">
        <f>ROUND(I360*H360,2)</f>
        <v>0</v>
      </c>
      <c r="R360" s="33">
        <f>ROUND(J360*H360,2)</f>
        <v>0</v>
      </c>
      <c r="T360" s="166">
        <f>S360*H360</f>
        <v>0</v>
      </c>
      <c r="U360" s="166">
        <v>0</v>
      </c>
      <c r="V360" s="166">
        <f>U360*H360</f>
        <v>0</v>
      </c>
      <c r="W360" s="166">
        <v>0</v>
      </c>
      <c r="X360" s="167">
        <f>W360*H360</f>
        <v>0</v>
      </c>
      <c r="AR360" s="168" t="s">
        <v>173</v>
      </c>
      <c r="AT360" s="168" t="s">
        <v>169</v>
      </c>
      <c r="AU360" s="168" t="s">
        <v>91</v>
      </c>
      <c r="AY360" s="15" t="s">
        <v>167</v>
      </c>
      <c r="BE360" s="97">
        <f>IF(O360="základní",K360,0)</f>
        <v>0</v>
      </c>
      <c r="BF360" s="97">
        <f>IF(O360="snížená",K360,0)</f>
        <v>0</v>
      </c>
      <c r="BG360" s="97">
        <f>IF(O360="zákl. přenesená",K360,0)</f>
        <v>0</v>
      </c>
      <c r="BH360" s="97">
        <f>IF(O360="sníž. přenesená",K360,0)</f>
        <v>0</v>
      </c>
      <c r="BI360" s="97">
        <f>IF(O360="nulová",K360,0)</f>
        <v>0</v>
      </c>
      <c r="BJ360" s="15" t="s">
        <v>89</v>
      </c>
      <c r="BK360" s="97">
        <f>ROUND(P360*H360,2)</f>
        <v>0</v>
      </c>
      <c r="BL360" s="15" t="s">
        <v>173</v>
      </c>
      <c r="BM360" s="168" t="s">
        <v>1050</v>
      </c>
    </row>
    <row r="361" spans="2:65" s="1" customFormat="1" ht="33" customHeight="1">
      <c r="B361" s="34"/>
      <c r="C361" s="157" t="s">
        <v>1051</v>
      </c>
      <c r="D361" s="157" t="s">
        <v>169</v>
      </c>
      <c r="E361" s="158" t="s">
        <v>368</v>
      </c>
      <c r="F361" s="159" t="s">
        <v>369</v>
      </c>
      <c r="G361" s="160" t="s">
        <v>339</v>
      </c>
      <c r="H361" s="161">
        <v>2.4500000000000002</v>
      </c>
      <c r="I361" s="162"/>
      <c r="J361" s="162"/>
      <c r="K361" s="163">
        <f>ROUND(P361*H361,2)</f>
        <v>0</v>
      </c>
      <c r="L361" s="164"/>
      <c r="M361" s="34"/>
      <c r="N361" s="165" t="s">
        <v>1</v>
      </c>
      <c r="O361" s="128" t="s">
        <v>45</v>
      </c>
      <c r="P361" s="33">
        <f>I361+J361</f>
        <v>0</v>
      </c>
      <c r="Q361" s="33">
        <f>ROUND(I361*H361,2)</f>
        <v>0</v>
      </c>
      <c r="R361" s="33">
        <f>ROUND(J361*H361,2)</f>
        <v>0</v>
      </c>
      <c r="T361" s="166">
        <f>S361*H361</f>
        <v>0</v>
      </c>
      <c r="U361" s="166">
        <v>0</v>
      </c>
      <c r="V361" s="166">
        <f>U361*H361</f>
        <v>0</v>
      </c>
      <c r="W361" s="166">
        <v>0</v>
      </c>
      <c r="X361" s="167">
        <f>W361*H361</f>
        <v>0</v>
      </c>
      <c r="AR361" s="168" t="s">
        <v>173</v>
      </c>
      <c r="AT361" s="168" t="s">
        <v>169</v>
      </c>
      <c r="AU361" s="168" t="s">
        <v>91</v>
      </c>
      <c r="AY361" s="15" t="s">
        <v>167</v>
      </c>
      <c r="BE361" s="97">
        <f>IF(O361="základní",K361,0)</f>
        <v>0</v>
      </c>
      <c r="BF361" s="97">
        <f>IF(O361="snížená",K361,0)</f>
        <v>0</v>
      </c>
      <c r="BG361" s="97">
        <f>IF(O361="zákl. přenesená",K361,0)</f>
        <v>0</v>
      </c>
      <c r="BH361" s="97">
        <f>IF(O361="sníž. přenesená",K361,0)</f>
        <v>0</v>
      </c>
      <c r="BI361" s="97">
        <f>IF(O361="nulová",K361,0)</f>
        <v>0</v>
      </c>
      <c r="BJ361" s="15" t="s">
        <v>89</v>
      </c>
      <c r="BK361" s="97">
        <f>ROUND(P361*H361,2)</f>
        <v>0</v>
      </c>
      <c r="BL361" s="15" t="s">
        <v>173</v>
      </c>
      <c r="BM361" s="168" t="s">
        <v>1052</v>
      </c>
    </row>
    <row r="362" spans="2:65" s="1" customFormat="1" ht="37.9" customHeight="1">
      <c r="B362" s="34"/>
      <c r="C362" s="157" t="s">
        <v>1053</v>
      </c>
      <c r="D362" s="157" t="s">
        <v>169</v>
      </c>
      <c r="E362" s="158" t="s">
        <v>1054</v>
      </c>
      <c r="F362" s="159" t="s">
        <v>1055</v>
      </c>
      <c r="G362" s="160" t="s">
        <v>339</v>
      </c>
      <c r="H362" s="161">
        <v>1</v>
      </c>
      <c r="I362" s="162"/>
      <c r="J362" s="162"/>
      <c r="K362" s="163">
        <f>ROUND(P362*H362,2)</f>
        <v>0</v>
      </c>
      <c r="L362" s="164"/>
      <c r="M362" s="34"/>
      <c r="N362" s="165" t="s">
        <v>1</v>
      </c>
      <c r="O362" s="128" t="s">
        <v>45</v>
      </c>
      <c r="P362" s="33">
        <f>I362+J362</f>
        <v>0</v>
      </c>
      <c r="Q362" s="33">
        <f>ROUND(I362*H362,2)</f>
        <v>0</v>
      </c>
      <c r="R362" s="33">
        <f>ROUND(J362*H362,2)</f>
        <v>0</v>
      </c>
      <c r="T362" s="166">
        <f>S362*H362</f>
        <v>0</v>
      </c>
      <c r="U362" s="166">
        <v>0</v>
      </c>
      <c r="V362" s="166">
        <f>U362*H362</f>
        <v>0</v>
      </c>
      <c r="W362" s="166">
        <v>0</v>
      </c>
      <c r="X362" s="167">
        <f>W362*H362</f>
        <v>0</v>
      </c>
      <c r="AR362" s="168" t="s">
        <v>173</v>
      </c>
      <c r="AT362" s="168" t="s">
        <v>169</v>
      </c>
      <c r="AU362" s="168" t="s">
        <v>91</v>
      </c>
      <c r="AY362" s="15" t="s">
        <v>167</v>
      </c>
      <c r="BE362" s="97">
        <f>IF(O362="základní",K362,0)</f>
        <v>0</v>
      </c>
      <c r="BF362" s="97">
        <f>IF(O362="snížená",K362,0)</f>
        <v>0</v>
      </c>
      <c r="BG362" s="97">
        <f>IF(O362="zákl. přenesená",K362,0)</f>
        <v>0</v>
      </c>
      <c r="BH362" s="97">
        <f>IF(O362="sníž. přenesená",K362,0)</f>
        <v>0</v>
      </c>
      <c r="BI362" s="97">
        <f>IF(O362="nulová",K362,0)</f>
        <v>0</v>
      </c>
      <c r="BJ362" s="15" t="s">
        <v>89</v>
      </c>
      <c r="BK362" s="97">
        <f>ROUND(P362*H362,2)</f>
        <v>0</v>
      </c>
      <c r="BL362" s="15" t="s">
        <v>173</v>
      </c>
      <c r="BM362" s="168" t="s">
        <v>1056</v>
      </c>
    </row>
    <row r="363" spans="2:65" s="11" customFormat="1" ht="22.9" customHeight="1">
      <c r="B363" s="144"/>
      <c r="D363" s="145" t="s">
        <v>81</v>
      </c>
      <c r="E363" s="155" t="s">
        <v>375</v>
      </c>
      <c r="F363" s="155" t="s">
        <v>376</v>
      </c>
      <c r="I363" s="147"/>
      <c r="J363" s="147"/>
      <c r="K363" s="156">
        <f>BK363</f>
        <v>0</v>
      </c>
      <c r="M363" s="144"/>
      <c r="N363" s="149"/>
      <c r="Q363" s="150">
        <f>Q364</f>
        <v>0</v>
      </c>
      <c r="R363" s="150">
        <f>R364</f>
        <v>0</v>
      </c>
      <c r="T363" s="151">
        <f>T364</f>
        <v>0</v>
      </c>
      <c r="V363" s="151">
        <f>V364</f>
        <v>0</v>
      </c>
      <c r="X363" s="152">
        <f>X364</f>
        <v>0</v>
      </c>
      <c r="AR363" s="145" t="s">
        <v>89</v>
      </c>
      <c r="AT363" s="153" t="s">
        <v>81</v>
      </c>
      <c r="AU363" s="153" t="s">
        <v>89</v>
      </c>
      <c r="AY363" s="145" t="s">
        <v>167</v>
      </c>
      <c r="BK363" s="154">
        <f>BK364</f>
        <v>0</v>
      </c>
    </row>
    <row r="364" spans="2:65" s="1" customFormat="1" ht="16.5" customHeight="1">
      <c r="B364" s="34"/>
      <c r="C364" s="157" t="s">
        <v>1057</v>
      </c>
      <c r="D364" s="157" t="s">
        <v>169</v>
      </c>
      <c r="E364" s="158" t="s">
        <v>1058</v>
      </c>
      <c r="F364" s="159" t="s">
        <v>1059</v>
      </c>
      <c r="G364" s="160" t="s">
        <v>339</v>
      </c>
      <c r="H364" s="161">
        <v>562.27099999999996</v>
      </c>
      <c r="I364" s="162"/>
      <c r="J364" s="162"/>
      <c r="K364" s="163">
        <f>ROUND(P364*H364,2)</f>
        <v>0</v>
      </c>
      <c r="L364" s="164"/>
      <c r="M364" s="34"/>
      <c r="N364" s="165" t="s">
        <v>1</v>
      </c>
      <c r="O364" s="128" t="s">
        <v>45</v>
      </c>
      <c r="P364" s="33">
        <f>I364+J364</f>
        <v>0</v>
      </c>
      <c r="Q364" s="33">
        <f>ROUND(I364*H364,2)</f>
        <v>0</v>
      </c>
      <c r="R364" s="33">
        <f>ROUND(J364*H364,2)</f>
        <v>0</v>
      </c>
      <c r="T364" s="166">
        <f>S364*H364</f>
        <v>0</v>
      </c>
      <c r="U364" s="166">
        <v>0</v>
      </c>
      <c r="V364" s="166">
        <f>U364*H364</f>
        <v>0</v>
      </c>
      <c r="W364" s="166">
        <v>0</v>
      </c>
      <c r="X364" s="167">
        <f>W364*H364</f>
        <v>0</v>
      </c>
      <c r="AR364" s="168" t="s">
        <v>173</v>
      </c>
      <c r="AT364" s="168" t="s">
        <v>169</v>
      </c>
      <c r="AU364" s="168" t="s">
        <v>91</v>
      </c>
      <c r="AY364" s="15" t="s">
        <v>167</v>
      </c>
      <c r="BE364" s="97">
        <f>IF(O364="základní",K364,0)</f>
        <v>0</v>
      </c>
      <c r="BF364" s="97">
        <f>IF(O364="snížená",K364,0)</f>
        <v>0</v>
      </c>
      <c r="BG364" s="97">
        <f>IF(O364="zákl. přenesená",K364,0)</f>
        <v>0</v>
      </c>
      <c r="BH364" s="97">
        <f>IF(O364="sníž. přenesená",K364,0)</f>
        <v>0</v>
      </c>
      <c r="BI364" s="97">
        <f>IF(O364="nulová",K364,0)</f>
        <v>0</v>
      </c>
      <c r="BJ364" s="15" t="s">
        <v>89</v>
      </c>
      <c r="BK364" s="97">
        <f>ROUND(P364*H364,2)</f>
        <v>0</v>
      </c>
      <c r="BL364" s="15" t="s">
        <v>173</v>
      </c>
      <c r="BM364" s="168" t="s">
        <v>1060</v>
      </c>
    </row>
    <row r="365" spans="2:65" s="11" customFormat="1" ht="25.9" customHeight="1">
      <c r="B365" s="144"/>
      <c r="D365" s="145" t="s">
        <v>81</v>
      </c>
      <c r="E365" s="146" t="s">
        <v>381</v>
      </c>
      <c r="F365" s="146" t="s">
        <v>382</v>
      </c>
      <c r="I365" s="147"/>
      <c r="J365" s="147"/>
      <c r="K365" s="148">
        <f>BK365</f>
        <v>0</v>
      </c>
      <c r="M365" s="144"/>
      <c r="N365" s="149"/>
      <c r="Q365" s="150">
        <f>Q366+Q385+Q409+Q432+Q446+Q489+Q532+Q575+Q583+Q588+Q602+Q621+Q708+Q811+Q813+Q837+Q841+Q890+Q898+Q936+Q959+Q971+Q973+Q986+Q1017</f>
        <v>0</v>
      </c>
      <c r="R365" s="150">
        <f>R366+R385+R409+R432+R446+R489+R532+R575+R583+R588+R602+R621+R708+R811+R813+R837+R841+R890+R898+R936+R959+R971+R973+R986+R1017</f>
        <v>0</v>
      </c>
      <c r="T365" s="151">
        <f>T366+T385+T409+T432+T446+T489+T532+T575+T583+T588+T602+T621+T708+T811+T813+T837+T841+T890+T898+T936+T959+T971+T973+T986+T1017</f>
        <v>0</v>
      </c>
      <c r="V365" s="151">
        <f>V366+V385+V409+V432+V446+V489+V532+V575+V583+V588+V602+V621+V708+V811+V813+V837+V841+V890+V898+V936+V959+V971+V973+V986+V1017</f>
        <v>128.50971626999998</v>
      </c>
      <c r="X365" s="152">
        <f>X366+X385+X409+X432+X446+X489+X532+X575+X583+X588+X602+X621+X708+X811+X813+X837+X841+X890+X898+X936+X959+X971+X973+X986+X1017</f>
        <v>5.4656280000000006</v>
      </c>
      <c r="AR365" s="145" t="s">
        <v>91</v>
      </c>
      <c r="AT365" s="153" t="s">
        <v>81</v>
      </c>
      <c r="AU365" s="153" t="s">
        <v>82</v>
      </c>
      <c r="AY365" s="145" t="s">
        <v>167</v>
      </c>
      <c r="BK365" s="154">
        <f>BK366+BK385+BK409+BK432+BK446+BK489+BK532+BK575+BK583+BK588+BK602+BK621+BK708+BK811+BK813+BK837+BK841+BK890+BK898+BK936+BK959+BK971+BK973+BK986+BK1017</f>
        <v>0</v>
      </c>
    </row>
    <row r="366" spans="2:65" s="11" customFormat="1" ht="22.9" customHeight="1">
      <c r="B366" s="144"/>
      <c r="D366" s="145" t="s">
        <v>81</v>
      </c>
      <c r="E366" s="155" t="s">
        <v>1061</v>
      </c>
      <c r="F366" s="155" t="s">
        <v>1062</v>
      </c>
      <c r="I366" s="147"/>
      <c r="J366" s="147"/>
      <c r="K366" s="156">
        <f>BK366</f>
        <v>0</v>
      </c>
      <c r="M366" s="144"/>
      <c r="N366" s="149"/>
      <c r="Q366" s="150">
        <f>SUM(Q367:Q384)</f>
        <v>0</v>
      </c>
      <c r="R366" s="150">
        <f>SUM(R367:R384)</f>
        <v>0</v>
      </c>
      <c r="T366" s="151">
        <f>SUM(T367:T384)</f>
        <v>0</v>
      </c>
      <c r="V366" s="151">
        <f>SUM(V367:V384)</f>
        <v>1.0497576000000002</v>
      </c>
      <c r="X366" s="152">
        <f>SUM(X367:X384)</f>
        <v>0</v>
      </c>
      <c r="AR366" s="145" t="s">
        <v>91</v>
      </c>
      <c r="AT366" s="153" t="s">
        <v>81</v>
      </c>
      <c r="AU366" s="153" t="s">
        <v>89</v>
      </c>
      <c r="AY366" s="145" t="s">
        <v>167</v>
      </c>
      <c r="BK366" s="154">
        <f>SUM(BK367:BK384)</f>
        <v>0</v>
      </c>
    </row>
    <row r="367" spans="2:65" s="1" customFormat="1" ht="24.2" customHeight="1">
      <c r="B367" s="34"/>
      <c r="C367" s="157" t="s">
        <v>1063</v>
      </c>
      <c r="D367" s="157" t="s">
        <v>169</v>
      </c>
      <c r="E367" s="158" t="s">
        <v>1064</v>
      </c>
      <c r="F367" s="159" t="s">
        <v>1065</v>
      </c>
      <c r="G367" s="160" t="s">
        <v>172</v>
      </c>
      <c r="H367" s="161">
        <v>143</v>
      </c>
      <c r="I367" s="162"/>
      <c r="J367" s="162"/>
      <c r="K367" s="163">
        <f>ROUND(P367*H367,2)</f>
        <v>0</v>
      </c>
      <c r="L367" s="164"/>
      <c r="M367" s="34"/>
      <c r="N367" s="165" t="s">
        <v>1</v>
      </c>
      <c r="O367" s="128" t="s">
        <v>45</v>
      </c>
      <c r="P367" s="33">
        <f>I367+J367</f>
        <v>0</v>
      </c>
      <c r="Q367" s="33">
        <f>ROUND(I367*H367,2)</f>
        <v>0</v>
      </c>
      <c r="R367" s="33">
        <f>ROUND(J367*H367,2)</f>
        <v>0</v>
      </c>
      <c r="T367" s="166">
        <f>S367*H367</f>
        <v>0</v>
      </c>
      <c r="U367" s="166">
        <v>0</v>
      </c>
      <c r="V367" s="166">
        <f>U367*H367</f>
        <v>0</v>
      </c>
      <c r="W367" s="166">
        <v>0</v>
      </c>
      <c r="X367" s="167">
        <f>W367*H367</f>
        <v>0</v>
      </c>
      <c r="AR367" s="168" t="s">
        <v>227</v>
      </c>
      <c r="AT367" s="168" t="s">
        <v>169</v>
      </c>
      <c r="AU367" s="168" t="s">
        <v>91</v>
      </c>
      <c r="AY367" s="15" t="s">
        <v>167</v>
      </c>
      <c r="BE367" s="97">
        <f>IF(O367="základní",K367,0)</f>
        <v>0</v>
      </c>
      <c r="BF367" s="97">
        <f>IF(O367="snížená",K367,0)</f>
        <v>0</v>
      </c>
      <c r="BG367" s="97">
        <f>IF(O367="zákl. přenesená",K367,0)</f>
        <v>0</v>
      </c>
      <c r="BH367" s="97">
        <f>IF(O367="sníž. přenesená",K367,0)</f>
        <v>0</v>
      </c>
      <c r="BI367" s="97">
        <f>IF(O367="nulová",K367,0)</f>
        <v>0</v>
      </c>
      <c r="BJ367" s="15" t="s">
        <v>89</v>
      </c>
      <c r="BK367" s="97">
        <f>ROUND(P367*H367,2)</f>
        <v>0</v>
      </c>
      <c r="BL367" s="15" t="s">
        <v>227</v>
      </c>
      <c r="BM367" s="168" t="s">
        <v>1066</v>
      </c>
    </row>
    <row r="368" spans="2:65" s="12" customFormat="1" ht="11.25">
      <c r="B368" s="169"/>
      <c r="D368" s="170" t="s">
        <v>196</v>
      </c>
      <c r="E368" s="171" t="s">
        <v>1</v>
      </c>
      <c r="F368" s="172" t="s">
        <v>1067</v>
      </c>
      <c r="H368" s="173">
        <v>143</v>
      </c>
      <c r="I368" s="174"/>
      <c r="J368" s="174"/>
      <c r="M368" s="169"/>
      <c r="N368" s="175"/>
      <c r="X368" s="176"/>
      <c r="AT368" s="171" t="s">
        <v>196</v>
      </c>
      <c r="AU368" s="171" t="s">
        <v>91</v>
      </c>
      <c r="AV368" s="12" t="s">
        <v>91</v>
      </c>
      <c r="AW368" s="12" t="s">
        <v>5</v>
      </c>
      <c r="AX368" s="12" t="s">
        <v>82</v>
      </c>
      <c r="AY368" s="171" t="s">
        <v>167</v>
      </c>
    </row>
    <row r="369" spans="2:65" s="13" customFormat="1" ht="11.25">
      <c r="B369" s="177"/>
      <c r="D369" s="170" t="s">
        <v>196</v>
      </c>
      <c r="E369" s="178" t="s">
        <v>1</v>
      </c>
      <c r="F369" s="179" t="s">
        <v>204</v>
      </c>
      <c r="H369" s="180">
        <v>143</v>
      </c>
      <c r="I369" s="181"/>
      <c r="J369" s="181"/>
      <c r="M369" s="177"/>
      <c r="N369" s="182"/>
      <c r="X369" s="183"/>
      <c r="AT369" s="178" t="s">
        <v>196</v>
      </c>
      <c r="AU369" s="178" t="s">
        <v>91</v>
      </c>
      <c r="AV369" s="13" t="s">
        <v>173</v>
      </c>
      <c r="AW369" s="13" t="s">
        <v>5</v>
      </c>
      <c r="AX369" s="13" t="s">
        <v>89</v>
      </c>
      <c r="AY369" s="178" t="s">
        <v>167</v>
      </c>
    </row>
    <row r="370" spans="2:65" s="1" customFormat="1" ht="24.2" customHeight="1">
      <c r="B370" s="34"/>
      <c r="C370" s="157" t="s">
        <v>1068</v>
      </c>
      <c r="D370" s="157" t="s">
        <v>169</v>
      </c>
      <c r="E370" s="158" t="s">
        <v>1069</v>
      </c>
      <c r="F370" s="159" t="s">
        <v>1070</v>
      </c>
      <c r="G370" s="160" t="s">
        <v>172</v>
      </c>
      <c r="H370" s="161">
        <v>12.64</v>
      </c>
      <c r="I370" s="162"/>
      <c r="J370" s="162"/>
      <c r="K370" s="163">
        <f>ROUND(P370*H370,2)</f>
        <v>0</v>
      </c>
      <c r="L370" s="164"/>
      <c r="M370" s="34"/>
      <c r="N370" s="165" t="s">
        <v>1</v>
      </c>
      <c r="O370" s="128" t="s">
        <v>45</v>
      </c>
      <c r="P370" s="33">
        <f>I370+J370</f>
        <v>0</v>
      </c>
      <c r="Q370" s="33">
        <f>ROUND(I370*H370,2)</f>
        <v>0</v>
      </c>
      <c r="R370" s="33">
        <f>ROUND(J370*H370,2)</f>
        <v>0</v>
      </c>
      <c r="T370" s="166">
        <f>S370*H370</f>
        <v>0</v>
      </c>
      <c r="U370" s="166">
        <v>0</v>
      </c>
      <c r="V370" s="166">
        <f>U370*H370</f>
        <v>0</v>
      </c>
      <c r="W370" s="166">
        <v>0</v>
      </c>
      <c r="X370" s="167">
        <f>W370*H370</f>
        <v>0</v>
      </c>
      <c r="AR370" s="168" t="s">
        <v>227</v>
      </c>
      <c r="AT370" s="168" t="s">
        <v>169</v>
      </c>
      <c r="AU370" s="168" t="s">
        <v>91</v>
      </c>
      <c r="AY370" s="15" t="s">
        <v>167</v>
      </c>
      <c r="BE370" s="97">
        <f>IF(O370="základní",K370,0)</f>
        <v>0</v>
      </c>
      <c r="BF370" s="97">
        <f>IF(O370="snížená",K370,0)</f>
        <v>0</v>
      </c>
      <c r="BG370" s="97">
        <f>IF(O370="zákl. přenesená",K370,0)</f>
        <v>0</v>
      </c>
      <c r="BH370" s="97">
        <f>IF(O370="sníž. přenesená",K370,0)</f>
        <v>0</v>
      </c>
      <c r="BI370" s="97">
        <f>IF(O370="nulová",K370,0)</f>
        <v>0</v>
      </c>
      <c r="BJ370" s="15" t="s">
        <v>89</v>
      </c>
      <c r="BK370" s="97">
        <f>ROUND(P370*H370,2)</f>
        <v>0</v>
      </c>
      <c r="BL370" s="15" t="s">
        <v>227</v>
      </c>
      <c r="BM370" s="168" t="s">
        <v>1071</v>
      </c>
    </row>
    <row r="371" spans="2:65" s="12" customFormat="1" ht="11.25">
      <c r="B371" s="169"/>
      <c r="D371" s="170" t="s">
        <v>196</v>
      </c>
      <c r="E371" s="171" t="s">
        <v>1</v>
      </c>
      <c r="F371" s="172" t="s">
        <v>1072</v>
      </c>
      <c r="H371" s="173">
        <v>12.64</v>
      </c>
      <c r="I371" s="174"/>
      <c r="J371" s="174"/>
      <c r="M371" s="169"/>
      <c r="N371" s="175"/>
      <c r="X371" s="176"/>
      <c r="AT371" s="171" t="s">
        <v>196</v>
      </c>
      <c r="AU371" s="171" t="s">
        <v>91</v>
      </c>
      <c r="AV371" s="12" t="s">
        <v>91</v>
      </c>
      <c r="AW371" s="12" t="s">
        <v>5</v>
      </c>
      <c r="AX371" s="12" t="s">
        <v>89</v>
      </c>
      <c r="AY371" s="171" t="s">
        <v>167</v>
      </c>
    </row>
    <row r="372" spans="2:65" s="1" customFormat="1" ht="16.5" customHeight="1">
      <c r="B372" s="34"/>
      <c r="C372" s="190" t="s">
        <v>1073</v>
      </c>
      <c r="D372" s="190" t="s">
        <v>654</v>
      </c>
      <c r="E372" s="191" t="s">
        <v>1074</v>
      </c>
      <c r="F372" s="192" t="s">
        <v>1075</v>
      </c>
      <c r="G372" s="193" t="s">
        <v>339</v>
      </c>
      <c r="H372" s="194">
        <v>2.7E-2</v>
      </c>
      <c r="I372" s="195"/>
      <c r="J372" s="196"/>
      <c r="K372" s="197">
        <f>ROUND(P372*H372,2)</f>
        <v>0</v>
      </c>
      <c r="L372" s="196"/>
      <c r="M372" s="198"/>
      <c r="N372" s="199" t="s">
        <v>1</v>
      </c>
      <c r="O372" s="128" t="s">
        <v>45</v>
      </c>
      <c r="P372" s="33">
        <f>I372+J372</f>
        <v>0</v>
      </c>
      <c r="Q372" s="33">
        <f>ROUND(I372*H372,2)</f>
        <v>0</v>
      </c>
      <c r="R372" s="33">
        <f>ROUND(J372*H372,2)</f>
        <v>0</v>
      </c>
      <c r="T372" s="166">
        <f>S372*H372</f>
        <v>0</v>
      </c>
      <c r="U372" s="166">
        <v>1</v>
      </c>
      <c r="V372" s="166">
        <f>U372*H372</f>
        <v>2.7E-2</v>
      </c>
      <c r="W372" s="166">
        <v>0</v>
      </c>
      <c r="X372" s="167">
        <f>W372*H372</f>
        <v>0</v>
      </c>
      <c r="AR372" s="168" t="s">
        <v>318</v>
      </c>
      <c r="AT372" s="168" t="s">
        <v>654</v>
      </c>
      <c r="AU372" s="168" t="s">
        <v>91</v>
      </c>
      <c r="AY372" s="15" t="s">
        <v>167</v>
      </c>
      <c r="BE372" s="97">
        <f>IF(O372="základní",K372,0)</f>
        <v>0</v>
      </c>
      <c r="BF372" s="97">
        <f>IF(O372="snížená",K372,0)</f>
        <v>0</v>
      </c>
      <c r="BG372" s="97">
        <f>IF(O372="zákl. přenesená",K372,0)</f>
        <v>0</v>
      </c>
      <c r="BH372" s="97">
        <f>IF(O372="sníž. přenesená",K372,0)</f>
        <v>0</v>
      </c>
      <c r="BI372" s="97">
        <f>IF(O372="nulová",K372,0)</f>
        <v>0</v>
      </c>
      <c r="BJ372" s="15" t="s">
        <v>89</v>
      </c>
      <c r="BK372" s="97">
        <f>ROUND(P372*H372,2)</f>
        <v>0</v>
      </c>
      <c r="BL372" s="15" t="s">
        <v>227</v>
      </c>
      <c r="BM372" s="168" t="s">
        <v>1076</v>
      </c>
    </row>
    <row r="373" spans="2:65" s="1" customFormat="1" ht="24.2" customHeight="1">
      <c r="B373" s="34"/>
      <c r="C373" s="157" t="s">
        <v>1077</v>
      </c>
      <c r="D373" s="157" t="s">
        <v>169</v>
      </c>
      <c r="E373" s="158" t="s">
        <v>1078</v>
      </c>
      <c r="F373" s="159" t="s">
        <v>1079</v>
      </c>
      <c r="G373" s="160" t="s">
        <v>172</v>
      </c>
      <c r="H373" s="161">
        <v>143</v>
      </c>
      <c r="I373" s="162"/>
      <c r="J373" s="162"/>
      <c r="K373" s="163">
        <f>ROUND(P373*H373,2)</f>
        <v>0</v>
      </c>
      <c r="L373" s="164"/>
      <c r="M373" s="34"/>
      <c r="N373" s="165" t="s">
        <v>1</v>
      </c>
      <c r="O373" s="128" t="s">
        <v>45</v>
      </c>
      <c r="P373" s="33">
        <f>I373+J373</f>
        <v>0</v>
      </c>
      <c r="Q373" s="33">
        <f>ROUND(I373*H373,2)</f>
        <v>0</v>
      </c>
      <c r="R373" s="33">
        <f>ROUND(J373*H373,2)</f>
        <v>0</v>
      </c>
      <c r="T373" s="166">
        <f>S373*H373</f>
        <v>0</v>
      </c>
      <c r="U373" s="166">
        <v>4.0000000000000002E-4</v>
      </c>
      <c r="V373" s="166">
        <f>U373*H373</f>
        <v>5.7200000000000001E-2</v>
      </c>
      <c r="W373" s="166">
        <v>0</v>
      </c>
      <c r="X373" s="167">
        <f>W373*H373</f>
        <v>0</v>
      </c>
      <c r="AR373" s="168" t="s">
        <v>227</v>
      </c>
      <c r="AT373" s="168" t="s">
        <v>169</v>
      </c>
      <c r="AU373" s="168" t="s">
        <v>91</v>
      </c>
      <c r="AY373" s="15" t="s">
        <v>167</v>
      </c>
      <c r="BE373" s="97">
        <f>IF(O373="základní",K373,0)</f>
        <v>0</v>
      </c>
      <c r="BF373" s="97">
        <f>IF(O373="snížená",K373,0)</f>
        <v>0</v>
      </c>
      <c r="BG373" s="97">
        <f>IF(O373="zákl. přenesená",K373,0)</f>
        <v>0</v>
      </c>
      <c r="BH373" s="97">
        <f>IF(O373="sníž. přenesená",K373,0)</f>
        <v>0</v>
      </c>
      <c r="BI373" s="97">
        <f>IF(O373="nulová",K373,0)</f>
        <v>0</v>
      </c>
      <c r="BJ373" s="15" t="s">
        <v>89</v>
      </c>
      <c r="BK373" s="97">
        <f>ROUND(P373*H373,2)</f>
        <v>0</v>
      </c>
      <c r="BL373" s="15" t="s">
        <v>227</v>
      </c>
      <c r="BM373" s="168" t="s">
        <v>1080</v>
      </c>
    </row>
    <row r="374" spans="2:65" s="12" customFormat="1" ht="11.25">
      <c r="B374" s="169"/>
      <c r="D374" s="170" t="s">
        <v>196</v>
      </c>
      <c r="E374" s="171" t="s">
        <v>1</v>
      </c>
      <c r="F374" s="172" t="s">
        <v>205</v>
      </c>
      <c r="H374" s="173">
        <v>7</v>
      </c>
      <c r="I374" s="174"/>
      <c r="J374" s="174"/>
      <c r="M374" s="169"/>
      <c r="N374" s="175"/>
      <c r="X374" s="176"/>
      <c r="AT374" s="171" t="s">
        <v>196</v>
      </c>
      <c r="AU374" s="171" t="s">
        <v>91</v>
      </c>
      <c r="AV374" s="12" t="s">
        <v>91</v>
      </c>
      <c r="AW374" s="12" t="s">
        <v>5</v>
      </c>
      <c r="AX374" s="12" t="s">
        <v>82</v>
      </c>
      <c r="AY374" s="171" t="s">
        <v>167</v>
      </c>
    </row>
    <row r="375" spans="2:65" s="12" customFormat="1" ht="11.25">
      <c r="B375" s="169"/>
      <c r="D375" s="170" t="s">
        <v>196</v>
      </c>
      <c r="E375" s="171" t="s">
        <v>1</v>
      </c>
      <c r="F375" s="172" t="s">
        <v>330</v>
      </c>
      <c r="H375" s="173">
        <v>35</v>
      </c>
      <c r="I375" s="174"/>
      <c r="J375" s="174"/>
      <c r="M375" s="169"/>
      <c r="N375" s="175"/>
      <c r="X375" s="176"/>
      <c r="AT375" s="171" t="s">
        <v>196</v>
      </c>
      <c r="AU375" s="171" t="s">
        <v>91</v>
      </c>
      <c r="AV375" s="12" t="s">
        <v>91</v>
      </c>
      <c r="AW375" s="12" t="s">
        <v>5</v>
      </c>
      <c r="AX375" s="12" t="s">
        <v>82</v>
      </c>
      <c r="AY375" s="171" t="s">
        <v>167</v>
      </c>
    </row>
    <row r="376" spans="2:65" s="12" customFormat="1" ht="11.25">
      <c r="B376" s="169"/>
      <c r="D376" s="170" t="s">
        <v>196</v>
      </c>
      <c r="E376" s="171" t="s">
        <v>1</v>
      </c>
      <c r="F376" s="172" t="s">
        <v>1081</v>
      </c>
      <c r="H376" s="173">
        <v>101</v>
      </c>
      <c r="I376" s="174"/>
      <c r="J376" s="174"/>
      <c r="M376" s="169"/>
      <c r="N376" s="175"/>
      <c r="X376" s="176"/>
      <c r="AT376" s="171" t="s">
        <v>196</v>
      </c>
      <c r="AU376" s="171" t="s">
        <v>91</v>
      </c>
      <c r="AV376" s="12" t="s">
        <v>91</v>
      </c>
      <c r="AW376" s="12" t="s">
        <v>5</v>
      </c>
      <c r="AX376" s="12" t="s">
        <v>82</v>
      </c>
      <c r="AY376" s="171" t="s">
        <v>167</v>
      </c>
    </row>
    <row r="377" spans="2:65" s="13" customFormat="1" ht="11.25">
      <c r="B377" s="177"/>
      <c r="D377" s="170" t="s">
        <v>196</v>
      </c>
      <c r="E377" s="178" t="s">
        <v>1</v>
      </c>
      <c r="F377" s="179" t="s">
        <v>204</v>
      </c>
      <c r="H377" s="180">
        <v>143</v>
      </c>
      <c r="I377" s="181"/>
      <c r="J377" s="181"/>
      <c r="M377" s="177"/>
      <c r="N377" s="182"/>
      <c r="X377" s="183"/>
      <c r="AT377" s="178" t="s">
        <v>196</v>
      </c>
      <c r="AU377" s="178" t="s">
        <v>91</v>
      </c>
      <c r="AV377" s="13" t="s">
        <v>173</v>
      </c>
      <c r="AW377" s="13" t="s">
        <v>5</v>
      </c>
      <c r="AX377" s="13" t="s">
        <v>89</v>
      </c>
      <c r="AY377" s="178" t="s">
        <v>167</v>
      </c>
    </row>
    <row r="378" spans="2:65" s="1" customFormat="1" ht="24.2" customHeight="1">
      <c r="B378" s="34"/>
      <c r="C378" s="157" t="s">
        <v>1082</v>
      </c>
      <c r="D378" s="157" t="s">
        <v>169</v>
      </c>
      <c r="E378" s="158" t="s">
        <v>1083</v>
      </c>
      <c r="F378" s="159" t="s">
        <v>1084</v>
      </c>
      <c r="G378" s="160" t="s">
        <v>172</v>
      </c>
      <c r="H378" s="161">
        <v>12.64</v>
      </c>
      <c r="I378" s="162"/>
      <c r="J378" s="162"/>
      <c r="K378" s="163">
        <f>ROUND(P378*H378,2)</f>
        <v>0</v>
      </c>
      <c r="L378" s="164"/>
      <c r="M378" s="34"/>
      <c r="N378" s="165" t="s">
        <v>1</v>
      </c>
      <c r="O378" s="128" t="s">
        <v>45</v>
      </c>
      <c r="P378" s="33">
        <f>I378+J378</f>
        <v>0</v>
      </c>
      <c r="Q378" s="33">
        <f>ROUND(I378*H378,2)</f>
        <v>0</v>
      </c>
      <c r="R378" s="33">
        <f>ROUND(J378*H378,2)</f>
        <v>0</v>
      </c>
      <c r="T378" s="166">
        <f>S378*H378</f>
        <v>0</v>
      </c>
      <c r="U378" s="166">
        <v>4.0000000000000002E-4</v>
      </c>
      <c r="V378" s="166">
        <f>U378*H378</f>
        <v>5.0560000000000006E-3</v>
      </c>
      <c r="W378" s="166">
        <v>0</v>
      </c>
      <c r="X378" s="167">
        <f>W378*H378</f>
        <v>0</v>
      </c>
      <c r="AR378" s="168" t="s">
        <v>227</v>
      </c>
      <c r="AT378" s="168" t="s">
        <v>169</v>
      </c>
      <c r="AU378" s="168" t="s">
        <v>91</v>
      </c>
      <c r="AY378" s="15" t="s">
        <v>167</v>
      </c>
      <c r="BE378" s="97">
        <f>IF(O378="základní",K378,0)</f>
        <v>0</v>
      </c>
      <c r="BF378" s="97">
        <f>IF(O378="snížená",K378,0)</f>
        <v>0</v>
      </c>
      <c r="BG378" s="97">
        <f>IF(O378="zákl. přenesená",K378,0)</f>
        <v>0</v>
      </c>
      <c r="BH378" s="97">
        <f>IF(O378="sníž. přenesená",K378,0)</f>
        <v>0</v>
      </c>
      <c r="BI378" s="97">
        <f>IF(O378="nulová",K378,0)</f>
        <v>0</v>
      </c>
      <c r="BJ378" s="15" t="s">
        <v>89</v>
      </c>
      <c r="BK378" s="97">
        <f>ROUND(P378*H378,2)</f>
        <v>0</v>
      </c>
      <c r="BL378" s="15" t="s">
        <v>227</v>
      </c>
      <c r="BM378" s="168" t="s">
        <v>1085</v>
      </c>
    </row>
    <row r="379" spans="2:65" s="12" customFormat="1" ht="11.25">
      <c r="B379" s="169"/>
      <c r="D379" s="170" t="s">
        <v>196</v>
      </c>
      <c r="E379" s="171" t="s">
        <v>1</v>
      </c>
      <c r="F379" s="172" t="s">
        <v>1072</v>
      </c>
      <c r="H379" s="173">
        <v>12.64</v>
      </c>
      <c r="I379" s="174"/>
      <c r="J379" s="174"/>
      <c r="M379" s="169"/>
      <c r="N379" s="175"/>
      <c r="X379" s="176"/>
      <c r="AT379" s="171" t="s">
        <v>196</v>
      </c>
      <c r="AU379" s="171" t="s">
        <v>91</v>
      </c>
      <c r="AV379" s="12" t="s">
        <v>91</v>
      </c>
      <c r="AW379" s="12" t="s">
        <v>5</v>
      </c>
      <c r="AX379" s="12" t="s">
        <v>89</v>
      </c>
      <c r="AY379" s="171" t="s">
        <v>167</v>
      </c>
    </row>
    <row r="380" spans="2:65" s="1" customFormat="1" ht="44.25" customHeight="1">
      <c r="B380" s="34"/>
      <c r="C380" s="190" t="s">
        <v>1086</v>
      </c>
      <c r="D380" s="190" t="s">
        <v>654</v>
      </c>
      <c r="E380" s="191" t="s">
        <v>1087</v>
      </c>
      <c r="F380" s="192" t="s">
        <v>1088</v>
      </c>
      <c r="G380" s="193" t="s">
        <v>172</v>
      </c>
      <c r="H380" s="194">
        <v>171.20400000000001</v>
      </c>
      <c r="I380" s="195"/>
      <c r="J380" s="196"/>
      <c r="K380" s="197">
        <f>ROUND(P380*H380,2)</f>
        <v>0</v>
      </c>
      <c r="L380" s="196"/>
      <c r="M380" s="198"/>
      <c r="N380" s="199" t="s">
        <v>1</v>
      </c>
      <c r="O380" s="128" t="s">
        <v>45</v>
      </c>
      <c r="P380" s="33">
        <f>I380+J380</f>
        <v>0</v>
      </c>
      <c r="Q380" s="33">
        <f>ROUND(I380*H380,2)</f>
        <v>0</v>
      </c>
      <c r="R380" s="33">
        <f>ROUND(J380*H380,2)</f>
        <v>0</v>
      </c>
      <c r="T380" s="166">
        <f>S380*H380</f>
        <v>0</v>
      </c>
      <c r="U380" s="166">
        <v>5.4000000000000003E-3</v>
      </c>
      <c r="V380" s="166">
        <f>U380*H380</f>
        <v>0.92450160000000015</v>
      </c>
      <c r="W380" s="166">
        <v>0</v>
      </c>
      <c r="X380" s="167">
        <f>W380*H380</f>
        <v>0</v>
      </c>
      <c r="AR380" s="168" t="s">
        <v>318</v>
      </c>
      <c r="AT380" s="168" t="s">
        <v>654</v>
      </c>
      <c r="AU380" s="168" t="s">
        <v>91</v>
      </c>
      <c r="AY380" s="15" t="s">
        <v>167</v>
      </c>
      <c r="BE380" s="97">
        <f>IF(O380="základní",K380,0)</f>
        <v>0</v>
      </c>
      <c r="BF380" s="97">
        <f>IF(O380="snížená",K380,0)</f>
        <v>0</v>
      </c>
      <c r="BG380" s="97">
        <f>IF(O380="zákl. přenesená",K380,0)</f>
        <v>0</v>
      </c>
      <c r="BH380" s="97">
        <f>IF(O380="sníž. přenesená",K380,0)</f>
        <v>0</v>
      </c>
      <c r="BI380" s="97">
        <f>IF(O380="nulová",K380,0)</f>
        <v>0</v>
      </c>
      <c r="BJ380" s="15" t="s">
        <v>89</v>
      </c>
      <c r="BK380" s="97">
        <f>ROUND(P380*H380,2)</f>
        <v>0</v>
      </c>
      <c r="BL380" s="15" t="s">
        <v>227</v>
      </c>
      <c r="BM380" s="168" t="s">
        <v>1089</v>
      </c>
    </row>
    <row r="381" spans="2:65" s="12" customFormat="1" ht="11.25">
      <c r="B381" s="169"/>
      <c r="D381" s="170" t="s">
        <v>196</v>
      </c>
      <c r="F381" s="172" t="s">
        <v>1090</v>
      </c>
      <c r="H381" s="173">
        <v>171.20400000000001</v>
      </c>
      <c r="I381" s="174"/>
      <c r="J381" s="174"/>
      <c r="M381" s="169"/>
      <c r="N381" s="175"/>
      <c r="X381" s="176"/>
      <c r="AT381" s="171" t="s">
        <v>196</v>
      </c>
      <c r="AU381" s="171" t="s">
        <v>91</v>
      </c>
      <c r="AV381" s="12" t="s">
        <v>91</v>
      </c>
      <c r="AW381" s="12" t="s">
        <v>4</v>
      </c>
      <c r="AX381" s="12" t="s">
        <v>89</v>
      </c>
      <c r="AY381" s="171" t="s">
        <v>167</v>
      </c>
    </row>
    <row r="382" spans="2:65" s="1" customFormat="1" ht="24.2" customHeight="1">
      <c r="B382" s="34"/>
      <c r="C382" s="157" t="s">
        <v>1091</v>
      </c>
      <c r="D382" s="157" t="s">
        <v>169</v>
      </c>
      <c r="E382" s="158" t="s">
        <v>1092</v>
      </c>
      <c r="F382" s="159" t="s">
        <v>1093</v>
      </c>
      <c r="G382" s="160" t="s">
        <v>184</v>
      </c>
      <c r="H382" s="161">
        <v>12</v>
      </c>
      <c r="I382" s="162"/>
      <c r="J382" s="162"/>
      <c r="K382" s="163">
        <f>ROUND(P382*H382,2)</f>
        <v>0</v>
      </c>
      <c r="L382" s="164"/>
      <c r="M382" s="34"/>
      <c r="N382" s="165" t="s">
        <v>1</v>
      </c>
      <c r="O382" s="128" t="s">
        <v>45</v>
      </c>
      <c r="P382" s="33">
        <f>I382+J382</f>
        <v>0</v>
      </c>
      <c r="Q382" s="33">
        <f>ROUND(I382*H382,2)</f>
        <v>0</v>
      </c>
      <c r="R382" s="33">
        <f>ROUND(J382*H382,2)</f>
        <v>0</v>
      </c>
      <c r="T382" s="166">
        <f>S382*H382</f>
        <v>0</v>
      </c>
      <c r="U382" s="166">
        <v>2.9999999999999997E-4</v>
      </c>
      <c r="V382" s="166">
        <f>U382*H382</f>
        <v>3.5999999999999999E-3</v>
      </c>
      <c r="W382" s="166">
        <v>0</v>
      </c>
      <c r="X382" s="167">
        <f>W382*H382</f>
        <v>0</v>
      </c>
      <c r="AR382" s="168" t="s">
        <v>227</v>
      </c>
      <c r="AT382" s="168" t="s">
        <v>169</v>
      </c>
      <c r="AU382" s="168" t="s">
        <v>91</v>
      </c>
      <c r="AY382" s="15" t="s">
        <v>167</v>
      </c>
      <c r="BE382" s="97">
        <f>IF(O382="základní",K382,0)</f>
        <v>0</v>
      </c>
      <c r="BF382" s="97">
        <f>IF(O382="snížená",K382,0)</f>
        <v>0</v>
      </c>
      <c r="BG382" s="97">
        <f>IF(O382="zákl. přenesená",K382,0)</f>
        <v>0</v>
      </c>
      <c r="BH382" s="97">
        <f>IF(O382="sníž. přenesená",K382,0)</f>
        <v>0</v>
      </c>
      <c r="BI382" s="97">
        <f>IF(O382="nulová",K382,0)</f>
        <v>0</v>
      </c>
      <c r="BJ382" s="15" t="s">
        <v>89</v>
      </c>
      <c r="BK382" s="97">
        <f>ROUND(P382*H382,2)</f>
        <v>0</v>
      </c>
      <c r="BL382" s="15" t="s">
        <v>227</v>
      </c>
      <c r="BM382" s="168" t="s">
        <v>1094</v>
      </c>
    </row>
    <row r="383" spans="2:65" s="1" customFormat="1" ht="49.15" customHeight="1">
      <c r="B383" s="34"/>
      <c r="C383" s="190" t="s">
        <v>1095</v>
      </c>
      <c r="D383" s="190" t="s">
        <v>654</v>
      </c>
      <c r="E383" s="191" t="s">
        <v>1096</v>
      </c>
      <c r="F383" s="192" t="s">
        <v>1097</v>
      </c>
      <c r="G383" s="193" t="s">
        <v>172</v>
      </c>
      <c r="H383" s="194">
        <v>6</v>
      </c>
      <c r="I383" s="195"/>
      <c r="J383" s="196"/>
      <c r="K383" s="197">
        <f>ROUND(P383*H383,2)</f>
        <v>0</v>
      </c>
      <c r="L383" s="196"/>
      <c r="M383" s="198"/>
      <c r="N383" s="199" t="s">
        <v>1</v>
      </c>
      <c r="O383" s="128" t="s">
        <v>45</v>
      </c>
      <c r="P383" s="33">
        <f>I383+J383</f>
        <v>0</v>
      </c>
      <c r="Q383" s="33">
        <f>ROUND(I383*H383,2)</f>
        <v>0</v>
      </c>
      <c r="R383" s="33">
        <f>ROUND(J383*H383,2)</f>
        <v>0</v>
      </c>
      <c r="T383" s="166">
        <f>S383*H383</f>
        <v>0</v>
      </c>
      <c r="U383" s="166">
        <v>5.4000000000000003E-3</v>
      </c>
      <c r="V383" s="166">
        <f>U383*H383</f>
        <v>3.2399999999999998E-2</v>
      </c>
      <c r="W383" s="166">
        <v>0</v>
      </c>
      <c r="X383" s="167">
        <f>W383*H383</f>
        <v>0</v>
      </c>
      <c r="AR383" s="168" t="s">
        <v>318</v>
      </c>
      <c r="AT383" s="168" t="s">
        <v>654</v>
      </c>
      <c r="AU383" s="168" t="s">
        <v>91</v>
      </c>
      <c r="AY383" s="15" t="s">
        <v>167</v>
      </c>
      <c r="BE383" s="97">
        <f>IF(O383="základní",K383,0)</f>
        <v>0</v>
      </c>
      <c r="BF383" s="97">
        <f>IF(O383="snížená",K383,0)</f>
        <v>0</v>
      </c>
      <c r="BG383" s="97">
        <f>IF(O383="zákl. přenesená",K383,0)</f>
        <v>0</v>
      </c>
      <c r="BH383" s="97">
        <f>IF(O383="sníž. přenesená",K383,0)</f>
        <v>0</v>
      </c>
      <c r="BI383" s="97">
        <f>IF(O383="nulová",K383,0)</f>
        <v>0</v>
      </c>
      <c r="BJ383" s="15" t="s">
        <v>89</v>
      </c>
      <c r="BK383" s="97">
        <f>ROUND(P383*H383,2)</f>
        <v>0</v>
      </c>
      <c r="BL383" s="15" t="s">
        <v>227</v>
      </c>
      <c r="BM383" s="168" t="s">
        <v>1098</v>
      </c>
    </row>
    <row r="384" spans="2:65" s="1" customFormat="1" ht="24.2" customHeight="1">
      <c r="B384" s="34"/>
      <c r="C384" s="157" t="s">
        <v>1099</v>
      </c>
      <c r="D384" s="157" t="s">
        <v>169</v>
      </c>
      <c r="E384" s="158" t="s">
        <v>1100</v>
      </c>
      <c r="F384" s="159" t="s">
        <v>1101</v>
      </c>
      <c r="G384" s="160" t="s">
        <v>339</v>
      </c>
      <c r="H384" s="161">
        <v>1.05</v>
      </c>
      <c r="I384" s="162"/>
      <c r="J384" s="162"/>
      <c r="K384" s="163">
        <f>ROUND(P384*H384,2)</f>
        <v>0</v>
      </c>
      <c r="L384" s="164"/>
      <c r="M384" s="34"/>
      <c r="N384" s="165" t="s">
        <v>1</v>
      </c>
      <c r="O384" s="128" t="s">
        <v>45</v>
      </c>
      <c r="P384" s="33">
        <f>I384+J384</f>
        <v>0</v>
      </c>
      <c r="Q384" s="33">
        <f>ROUND(I384*H384,2)</f>
        <v>0</v>
      </c>
      <c r="R384" s="33">
        <f>ROUND(J384*H384,2)</f>
        <v>0</v>
      </c>
      <c r="T384" s="166">
        <f>S384*H384</f>
        <v>0</v>
      </c>
      <c r="U384" s="166">
        <v>0</v>
      </c>
      <c r="V384" s="166">
        <f>U384*H384</f>
        <v>0</v>
      </c>
      <c r="W384" s="166">
        <v>0</v>
      </c>
      <c r="X384" s="167">
        <f>W384*H384</f>
        <v>0</v>
      </c>
      <c r="AR384" s="168" t="s">
        <v>227</v>
      </c>
      <c r="AT384" s="168" t="s">
        <v>169</v>
      </c>
      <c r="AU384" s="168" t="s">
        <v>91</v>
      </c>
      <c r="AY384" s="15" t="s">
        <v>167</v>
      </c>
      <c r="BE384" s="97">
        <f>IF(O384="základní",K384,0)</f>
        <v>0</v>
      </c>
      <c r="BF384" s="97">
        <f>IF(O384="snížená",K384,0)</f>
        <v>0</v>
      </c>
      <c r="BG384" s="97">
        <f>IF(O384="zákl. přenesená",K384,0)</f>
        <v>0</v>
      </c>
      <c r="BH384" s="97">
        <f>IF(O384="sníž. přenesená",K384,0)</f>
        <v>0</v>
      </c>
      <c r="BI384" s="97">
        <f>IF(O384="nulová",K384,0)</f>
        <v>0</v>
      </c>
      <c r="BJ384" s="15" t="s">
        <v>89</v>
      </c>
      <c r="BK384" s="97">
        <f>ROUND(P384*H384,2)</f>
        <v>0</v>
      </c>
      <c r="BL384" s="15" t="s">
        <v>227</v>
      </c>
      <c r="BM384" s="168" t="s">
        <v>1102</v>
      </c>
    </row>
    <row r="385" spans="2:65" s="11" customFormat="1" ht="22.9" customHeight="1">
      <c r="B385" s="144"/>
      <c r="D385" s="145" t="s">
        <v>81</v>
      </c>
      <c r="E385" s="155" t="s">
        <v>383</v>
      </c>
      <c r="F385" s="155" t="s">
        <v>384</v>
      </c>
      <c r="I385" s="147"/>
      <c r="J385" s="147"/>
      <c r="K385" s="156">
        <f>BK385</f>
        <v>0</v>
      </c>
      <c r="M385" s="144"/>
      <c r="N385" s="149"/>
      <c r="Q385" s="150">
        <f>SUM(Q386:Q408)</f>
        <v>0</v>
      </c>
      <c r="R385" s="150">
        <f>SUM(R386:R408)</f>
        <v>0</v>
      </c>
      <c r="T385" s="151">
        <f>SUM(T386:T408)</f>
        <v>0</v>
      </c>
      <c r="V385" s="151">
        <f>SUM(V386:V408)</f>
        <v>0.17124715000000001</v>
      </c>
      <c r="X385" s="152">
        <f>SUM(X386:X408)</f>
        <v>0</v>
      </c>
      <c r="AR385" s="145" t="s">
        <v>91</v>
      </c>
      <c r="AT385" s="153" t="s">
        <v>81</v>
      </c>
      <c r="AU385" s="153" t="s">
        <v>89</v>
      </c>
      <c r="AY385" s="145" t="s">
        <v>167</v>
      </c>
      <c r="BK385" s="154">
        <f>SUM(BK386:BK408)</f>
        <v>0</v>
      </c>
    </row>
    <row r="386" spans="2:65" s="1" customFormat="1" ht="24.2" customHeight="1">
      <c r="B386" s="34"/>
      <c r="C386" s="157" t="s">
        <v>1103</v>
      </c>
      <c r="D386" s="157" t="s">
        <v>169</v>
      </c>
      <c r="E386" s="158" t="s">
        <v>1104</v>
      </c>
      <c r="F386" s="159" t="s">
        <v>1105</v>
      </c>
      <c r="G386" s="160" t="s">
        <v>172</v>
      </c>
      <c r="H386" s="161">
        <v>8</v>
      </c>
      <c r="I386" s="162"/>
      <c r="J386" s="162"/>
      <c r="K386" s="163">
        <f t="shared" ref="K386:K394" si="46">ROUND(P386*H386,2)</f>
        <v>0</v>
      </c>
      <c r="L386" s="164"/>
      <c r="M386" s="34"/>
      <c r="N386" s="165" t="s">
        <v>1</v>
      </c>
      <c r="O386" s="128" t="s">
        <v>45</v>
      </c>
      <c r="P386" s="33">
        <f t="shared" ref="P386:P394" si="47">I386+J386</f>
        <v>0</v>
      </c>
      <c r="Q386" s="33">
        <f t="shared" ref="Q386:Q394" si="48">ROUND(I386*H386,2)</f>
        <v>0</v>
      </c>
      <c r="R386" s="33">
        <f t="shared" ref="R386:R394" si="49">ROUND(J386*H386,2)</f>
        <v>0</v>
      </c>
      <c r="T386" s="166">
        <f t="shared" ref="T386:T394" si="50">S386*H386</f>
        <v>0</v>
      </c>
      <c r="U386" s="166">
        <v>0</v>
      </c>
      <c r="V386" s="166">
        <f t="shared" ref="V386:V394" si="51">U386*H386</f>
        <v>0</v>
      </c>
      <c r="W386" s="166">
        <v>0</v>
      </c>
      <c r="X386" s="167">
        <f t="shared" ref="X386:X394" si="52">W386*H386</f>
        <v>0</v>
      </c>
      <c r="AR386" s="168" t="s">
        <v>227</v>
      </c>
      <c r="AT386" s="168" t="s">
        <v>169</v>
      </c>
      <c r="AU386" s="168" t="s">
        <v>91</v>
      </c>
      <c r="AY386" s="15" t="s">
        <v>167</v>
      </c>
      <c r="BE386" s="97">
        <f t="shared" ref="BE386:BE394" si="53">IF(O386="základní",K386,0)</f>
        <v>0</v>
      </c>
      <c r="BF386" s="97">
        <f t="shared" ref="BF386:BF394" si="54">IF(O386="snížená",K386,0)</f>
        <v>0</v>
      </c>
      <c r="BG386" s="97">
        <f t="shared" ref="BG386:BG394" si="55">IF(O386="zákl. přenesená",K386,0)</f>
        <v>0</v>
      </c>
      <c r="BH386" s="97">
        <f t="shared" ref="BH386:BH394" si="56">IF(O386="sníž. přenesená",K386,0)</f>
        <v>0</v>
      </c>
      <c r="BI386" s="97">
        <f t="shared" ref="BI386:BI394" si="57">IF(O386="nulová",K386,0)</f>
        <v>0</v>
      </c>
      <c r="BJ386" s="15" t="s">
        <v>89</v>
      </c>
      <c r="BK386" s="97">
        <f t="shared" ref="BK386:BK394" si="58">ROUND(P386*H386,2)</f>
        <v>0</v>
      </c>
      <c r="BL386" s="15" t="s">
        <v>227</v>
      </c>
      <c r="BM386" s="168" t="s">
        <v>1106</v>
      </c>
    </row>
    <row r="387" spans="2:65" s="1" customFormat="1" ht="16.5" customHeight="1">
      <c r="B387" s="34"/>
      <c r="C387" s="190" t="s">
        <v>1107</v>
      </c>
      <c r="D387" s="190" t="s">
        <v>654</v>
      </c>
      <c r="E387" s="191" t="s">
        <v>1108</v>
      </c>
      <c r="F387" s="192" t="s">
        <v>1109</v>
      </c>
      <c r="G387" s="193" t="s">
        <v>1110</v>
      </c>
      <c r="H387" s="194">
        <v>1</v>
      </c>
      <c r="I387" s="195"/>
      <c r="J387" s="196"/>
      <c r="K387" s="197">
        <f t="shared" si="46"/>
        <v>0</v>
      </c>
      <c r="L387" s="196"/>
      <c r="M387" s="198"/>
      <c r="N387" s="199" t="s">
        <v>1</v>
      </c>
      <c r="O387" s="128" t="s">
        <v>45</v>
      </c>
      <c r="P387" s="33">
        <f t="shared" si="47"/>
        <v>0</v>
      </c>
      <c r="Q387" s="33">
        <f t="shared" si="48"/>
        <v>0</v>
      </c>
      <c r="R387" s="33">
        <f t="shared" si="49"/>
        <v>0</v>
      </c>
      <c r="T387" s="166">
        <f t="shared" si="50"/>
        <v>0</v>
      </c>
      <c r="U387" s="166">
        <v>1E-3</v>
      </c>
      <c r="V387" s="166">
        <f t="shared" si="51"/>
        <v>1E-3</v>
      </c>
      <c r="W387" s="166">
        <v>0</v>
      </c>
      <c r="X387" s="167">
        <f t="shared" si="52"/>
        <v>0</v>
      </c>
      <c r="AR387" s="168" t="s">
        <v>318</v>
      </c>
      <c r="AT387" s="168" t="s">
        <v>654</v>
      </c>
      <c r="AU387" s="168" t="s">
        <v>91</v>
      </c>
      <c r="AY387" s="15" t="s">
        <v>167</v>
      </c>
      <c r="BE387" s="97">
        <f t="shared" si="53"/>
        <v>0</v>
      </c>
      <c r="BF387" s="97">
        <f t="shared" si="54"/>
        <v>0</v>
      </c>
      <c r="BG387" s="97">
        <f t="shared" si="55"/>
        <v>0</v>
      </c>
      <c r="BH387" s="97">
        <f t="shared" si="56"/>
        <v>0</v>
      </c>
      <c r="BI387" s="97">
        <f t="shared" si="57"/>
        <v>0</v>
      </c>
      <c r="BJ387" s="15" t="s">
        <v>89</v>
      </c>
      <c r="BK387" s="97">
        <f t="shared" si="58"/>
        <v>0</v>
      </c>
      <c r="BL387" s="15" t="s">
        <v>227</v>
      </c>
      <c r="BM387" s="168" t="s">
        <v>1111</v>
      </c>
    </row>
    <row r="388" spans="2:65" s="1" customFormat="1" ht="24.2" customHeight="1">
      <c r="B388" s="34"/>
      <c r="C388" s="157" t="s">
        <v>1112</v>
      </c>
      <c r="D388" s="157" t="s">
        <v>169</v>
      </c>
      <c r="E388" s="158" t="s">
        <v>1113</v>
      </c>
      <c r="F388" s="159" t="s">
        <v>1114</v>
      </c>
      <c r="G388" s="160" t="s">
        <v>172</v>
      </c>
      <c r="H388" s="161">
        <v>8</v>
      </c>
      <c r="I388" s="162"/>
      <c r="J388" s="162"/>
      <c r="K388" s="163">
        <f t="shared" si="46"/>
        <v>0</v>
      </c>
      <c r="L388" s="164"/>
      <c r="M388" s="34"/>
      <c r="N388" s="165" t="s">
        <v>1</v>
      </c>
      <c r="O388" s="128" t="s">
        <v>45</v>
      </c>
      <c r="P388" s="33">
        <f t="shared" si="47"/>
        <v>0</v>
      </c>
      <c r="Q388" s="33">
        <f t="shared" si="48"/>
        <v>0</v>
      </c>
      <c r="R388" s="33">
        <f t="shared" si="49"/>
        <v>0</v>
      </c>
      <c r="T388" s="166">
        <f t="shared" si="50"/>
        <v>0</v>
      </c>
      <c r="U388" s="166">
        <v>8.8000000000000003E-4</v>
      </c>
      <c r="V388" s="166">
        <f t="shared" si="51"/>
        <v>7.0400000000000003E-3</v>
      </c>
      <c r="W388" s="166">
        <v>0</v>
      </c>
      <c r="X388" s="167">
        <f t="shared" si="52"/>
        <v>0</v>
      </c>
      <c r="AR388" s="168" t="s">
        <v>227</v>
      </c>
      <c r="AT388" s="168" t="s">
        <v>169</v>
      </c>
      <c r="AU388" s="168" t="s">
        <v>91</v>
      </c>
      <c r="AY388" s="15" t="s">
        <v>167</v>
      </c>
      <c r="BE388" s="97">
        <f t="shared" si="53"/>
        <v>0</v>
      </c>
      <c r="BF388" s="97">
        <f t="shared" si="54"/>
        <v>0</v>
      </c>
      <c r="BG388" s="97">
        <f t="shared" si="55"/>
        <v>0</v>
      </c>
      <c r="BH388" s="97">
        <f t="shared" si="56"/>
        <v>0</v>
      </c>
      <c r="BI388" s="97">
        <f t="shared" si="57"/>
        <v>0</v>
      </c>
      <c r="BJ388" s="15" t="s">
        <v>89</v>
      </c>
      <c r="BK388" s="97">
        <f t="shared" si="58"/>
        <v>0</v>
      </c>
      <c r="BL388" s="15" t="s">
        <v>227</v>
      </c>
      <c r="BM388" s="168" t="s">
        <v>1115</v>
      </c>
    </row>
    <row r="389" spans="2:65" s="1" customFormat="1" ht="49.15" customHeight="1">
      <c r="B389" s="34"/>
      <c r="C389" s="190" t="s">
        <v>1116</v>
      </c>
      <c r="D389" s="190" t="s">
        <v>654</v>
      </c>
      <c r="E389" s="191" t="s">
        <v>1117</v>
      </c>
      <c r="F389" s="192" t="s">
        <v>1118</v>
      </c>
      <c r="G389" s="193" t="s">
        <v>172</v>
      </c>
      <c r="H389" s="194">
        <v>9</v>
      </c>
      <c r="I389" s="195"/>
      <c r="J389" s="196"/>
      <c r="K389" s="197">
        <f t="shared" si="46"/>
        <v>0</v>
      </c>
      <c r="L389" s="196"/>
      <c r="M389" s="198"/>
      <c r="N389" s="199" t="s">
        <v>1</v>
      </c>
      <c r="O389" s="128" t="s">
        <v>45</v>
      </c>
      <c r="P389" s="33">
        <f t="shared" si="47"/>
        <v>0</v>
      </c>
      <c r="Q389" s="33">
        <f t="shared" si="48"/>
        <v>0</v>
      </c>
      <c r="R389" s="33">
        <f t="shared" si="49"/>
        <v>0</v>
      </c>
      <c r="T389" s="166">
        <f t="shared" si="50"/>
        <v>0</v>
      </c>
      <c r="U389" s="166">
        <v>5.3E-3</v>
      </c>
      <c r="V389" s="166">
        <f t="shared" si="51"/>
        <v>4.7699999999999999E-2</v>
      </c>
      <c r="W389" s="166">
        <v>0</v>
      </c>
      <c r="X389" s="167">
        <f t="shared" si="52"/>
        <v>0</v>
      </c>
      <c r="AR389" s="168" t="s">
        <v>318</v>
      </c>
      <c r="AT389" s="168" t="s">
        <v>654</v>
      </c>
      <c r="AU389" s="168" t="s">
        <v>91</v>
      </c>
      <c r="AY389" s="15" t="s">
        <v>167</v>
      </c>
      <c r="BE389" s="97">
        <f t="shared" si="53"/>
        <v>0</v>
      </c>
      <c r="BF389" s="97">
        <f t="shared" si="54"/>
        <v>0</v>
      </c>
      <c r="BG389" s="97">
        <f t="shared" si="55"/>
        <v>0</v>
      </c>
      <c r="BH389" s="97">
        <f t="shared" si="56"/>
        <v>0</v>
      </c>
      <c r="BI389" s="97">
        <f t="shared" si="57"/>
        <v>0</v>
      </c>
      <c r="BJ389" s="15" t="s">
        <v>89</v>
      </c>
      <c r="BK389" s="97">
        <f t="shared" si="58"/>
        <v>0</v>
      </c>
      <c r="BL389" s="15" t="s">
        <v>227</v>
      </c>
      <c r="BM389" s="168" t="s">
        <v>1119</v>
      </c>
    </row>
    <row r="390" spans="2:65" s="1" customFormat="1" ht="37.9" customHeight="1">
      <c r="B390" s="34"/>
      <c r="C390" s="157" t="s">
        <v>1120</v>
      </c>
      <c r="D390" s="157" t="s">
        <v>169</v>
      </c>
      <c r="E390" s="158" t="s">
        <v>1121</v>
      </c>
      <c r="F390" s="159" t="s">
        <v>1122</v>
      </c>
      <c r="G390" s="160" t="s">
        <v>184</v>
      </c>
      <c r="H390" s="161">
        <v>1</v>
      </c>
      <c r="I390" s="162"/>
      <c r="J390" s="162"/>
      <c r="K390" s="163">
        <f t="shared" si="46"/>
        <v>0</v>
      </c>
      <c r="L390" s="164"/>
      <c r="M390" s="34"/>
      <c r="N390" s="165" t="s">
        <v>1</v>
      </c>
      <c r="O390" s="128" t="s">
        <v>45</v>
      </c>
      <c r="P390" s="33">
        <f t="shared" si="47"/>
        <v>0</v>
      </c>
      <c r="Q390" s="33">
        <f t="shared" si="48"/>
        <v>0</v>
      </c>
      <c r="R390" s="33">
        <f t="shared" si="49"/>
        <v>0</v>
      </c>
      <c r="T390" s="166">
        <f t="shared" si="50"/>
        <v>0</v>
      </c>
      <c r="U390" s="166">
        <v>1.08E-3</v>
      </c>
      <c r="V390" s="166">
        <f t="shared" si="51"/>
        <v>1.08E-3</v>
      </c>
      <c r="W390" s="166">
        <v>0</v>
      </c>
      <c r="X390" s="167">
        <f t="shared" si="52"/>
        <v>0</v>
      </c>
      <c r="AR390" s="168" t="s">
        <v>227</v>
      </c>
      <c r="AT390" s="168" t="s">
        <v>169</v>
      </c>
      <c r="AU390" s="168" t="s">
        <v>91</v>
      </c>
      <c r="AY390" s="15" t="s">
        <v>167</v>
      </c>
      <c r="BE390" s="97">
        <f t="shared" si="53"/>
        <v>0</v>
      </c>
      <c r="BF390" s="97">
        <f t="shared" si="54"/>
        <v>0</v>
      </c>
      <c r="BG390" s="97">
        <f t="shared" si="55"/>
        <v>0</v>
      </c>
      <c r="BH390" s="97">
        <f t="shared" si="56"/>
        <v>0</v>
      </c>
      <c r="BI390" s="97">
        <f t="shared" si="57"/>
        <v>0</v>
      </c>
      <c r="BJ390" s="15" t="s">
        <v>89</v>
      </c>
      <c r="BK390" s="97">
        <f t="shared" si="58"/>
        <v>0</v>
      </c>
      <c r="BL390" s="15" t="s">
        <v>227</v>
      </c>
      <c r="BM390" s="168" t="s">
        <v>1123</v>
      </c>
    </row>
    <row r="391" spans="2:65" s="1" customFormat="1" ht="24.2" customHeight="1">
      <c r="B391" s="34"/>
      <c r="C391" s="190" t="s">
        <v>1124</v>
      </c>
      <c r="D391" s="190" t="s">
        <v>654</v>
      </c>
      <c r="E391" s="191" t="s">
        <v>1125</v>
      </c>
      <c r="F391" s="192" t="s">
        <v>1126</v>
      </c>
      <c r="G391" s="193" t="s">
        <v>184</v>
      </c>
      <c r="H391" s="194">
        <v>1</v>
      </c>
      <c r="I391" s="195"/>
      <c r="J391" s="196"/>
      <c r="K391" s="197">
        <f t="shared" si="46"/>
        <v>0</v>
      </c>
      <c r="L391" s="196"/>
      <c r="M391" s="198"/>
      <c r="N391" s="199" t="s">
        <v>1</v>
      </c>
      <c r="O391" s="128" t="s">
        <v>45</v>
      </c>
      <c r="P391" s="33">
        <f t="shared" si="47"/>
        <v>0</v>
      </c>
      <c r="Q391" s="33">
        <f t="shared" si="48"/>
        <v>0</v>
      </c>
      <c r="R391" s="33">
        <f t="shared" si="49"/>
        <v>0</v>
      </c>
      <c r="T391" s="166">
        <f t="shared" si="50"/>
        <v>0</v>
      </c>
      <c r="U391" s="166">
        <v>2.8400000000000001E-3</v>
      </c>
      <c r="V391" s="166">
        <f t="shared" si="51"/>
        <v>2.8400000000000001E-3</v>
      </c>
      <c r="W391" s="166">
        <v>0</v>
      </c>
      <c r="X391" s="167">
        <f t="shared" si="52"/>
        <v>0</v>
      </c>
      <c r="AR391" s="168" t="s">
        <v>318</v>
      </c>
      <c r="AT391" s="168" t="s">
        <v>654</v>
      </c>
      <c r="AU391" s="168" t="s">
        <v>91</v>
      </c>
      <c r="AY391" s="15" t="s">
        <v>167</v>
      </c>
      <c r="BE391" s="97">
        <f t="shared" si="53"/>
        <v>0</v>
      </c>
      <c r="BF391" s="97">
        <f t="shared" si="54"/>
        <v>0</v>
      </c>
      <c r="BG391" s="97">
        <f t="shared" si="55"/>
        <v>0</v>
      </c>
      <c r="BH391" s="97">
        <f t="shared" si="56"/>
        <v>0</v>
      </c>
      <c r="BI391" s="97">
        <f t="shared" si="57"/>
        <v>0</v>
      </c>
      <c r="BJ391" s="15" t="s">
        <v>89</v>
      </c>
      <c r="BK391" s="97">
        <f t="shared" si="58"/>
        <v>0</v>
      </c>
      <c r="BL391" s="15" t="s">
        <v>227</v>
      </c>
      <c r="BM391" s="168" t="s">
        <v>1127</v>
      </c>
    </row>
    <row r="392" spans="2:65" s="1" customFormat="1" ht="24.2" customHeight="1">
      <c r="B392" s="34"/>
      <c r="C392" s="190" t="s">
        <v>1128</v>
      </c>
      <c r="D392" s="190" t="s">
        <v>654</v>
      </c>
      <c r="E392" s="191" t="s">
        <v>1129</v>
      </c>
      <c r="F392" s="192" t="s">
        <v>1130</v>
      </c>
      <c r="G392" s="193" t="s">
        <v>184</v>
      </c>
      <c r="H392" s="194">
        <v>1</v>
      </c>
      <c r="I392" s="195"/>
      <c r="J392" s="196"/>
      <c r="K392" s="197">
        <f t="shared" si="46"/>
        <v>0</v>
      </c>
      <c r="L392" s="196"/>
      <c r="M392" s="198"/>
      <c r="N392" s="199" t="s">
        <v>1</v>
      </c>
      <c r="O392" s="128" t="s">
        <v>45</v>
      </c>
      <c r="P392" s="33">
        <f t="shared" si="47"/>
        <v>0</v>
      </c>
      <c r="Q392" s="33">
        <f t="shared" si="48"/>
        <v>0</v>
      </c>
      <c r="R392" s="33">
        <f t="shared" si="49"/>
        <v>0</v>
      </c>
      <c r="T392" s="166">
        <f t="shared" si="50"/>
        <v>0</v>
      </c>
      <c r="U392" s="166">
        <v>2.2599999999999999E-3</v>
      </c>
      <c r="V392" s="166">
        <f t="shared" si="51"/>
        <v>2.2599999999999999E-3</v>
      </c>
      <c r="W392" s="166">
        <v>0</v>
      </c>
      <c r="X392" s="167">
        <f t="shared" si="52"/>
        <v>0</v>
      </c>
      <c r="AR392" s="168" t="s">
        <v>318</v>
      </c>
      <c r="AT392" s="168" t="s">
        <v>654</v>
      </c>
      <c r="AU392" s="168" t="s">
        <v>91</v>
      </c>
      <c r="AY392" s="15" t="s">
        <v>167</v>
      </c>
      <c r="BE392" s="97">
        <f t="shared" si="53"/>
        <v>0</v>
      </c>
      <c r="BF392" s="97">
        <f t="shared" si="54"/>
        <v>0</v>
      </c>
      <c r="BG392" s="97">
        <f t="shared" si="55"/>
        <v>0</v>
      </c>
      <c r="BH392" s="97">
        <f t="shared" si="56"/>
        <v>0</v>
      </c>
      <c r="BI392" s="97">
        <f t="shared" si="57"/>
        <v>0</v>
      </c>
      <c r="BJ392" s="15" t="s">
        <v>89</v>
      </c>
      <c r="BK392" s="97">
        <f t="shared" si="58"/>
        <v>0</v>
      </c>
      <c r="BL392" s="15" t="s">
        <v>227</v>
      </c>
      <c r="BM392" s="168" t="s">
        <v>1131</v>
      </c>
    </row>
    <row r="393" spans="2:65" s="1" customFormat="1" ht="37.9" customHeight="1">
      <c r="B393" s="34"/>
      <c r="C393" s="157" t="s">
        <v>1132</v>
      </c>
      <c r="D393" s="157" t="s">
        <v>169</v>
      </c>
      <c r="E393" s="158" t="s">
        <v>1133</v>
      </c>
      <c r="F393" s="159" t="s">
        <v>1134</v>
      </c>
      <c r="G393" s="160" t="s">
        <v>172</v>
      </c>
      <c r="H393" s="161">
        <v>10</v>
      </c>
      <c r="I393" s="162"/>
      <c r="J393" s="162"/>
      <c r="K393" s="163">
        <f t="shared" si="46"/>
        <v>0</v>
      </c>
      <c r="L393" s="164"/>
      <c r="M393" s="34"/>
      <c r="N393" s="165" t="s">
        <v>1</v>
      </c>
      <c r="O393" s="128" t="s">
        <v>45</v>
      </c>
      <c r="P393" s="33">
        <f t="shared" si="47"/>
        <v>0</v>
      </c>
      <c r="Q393" s="33">
        <f t="shared" si="48"/>
        <v>0</v>
      </c>
      <c r="R393" s="33">
        <f t="shared" si="49"/>
        <v>0</v>
      </c>
      <c r="T393" s="166">
        <f t="shared" si="50"/>
        <v>0</v>
      </c>
      <c r="U393" s="166">
        <v>0</v>
      </c>
      <c r="V393" s="166">
        <f t="shared" si="51"/>
        <v>0</v>
      </c>
      <c r="W393" s="166">
        <v>0</v>
      </c>
      <c r="X393" s="167">
        <f t="shared" si="52"/>
        <v>0</v>
      </c>
      <c r="AR393" s="168" t="s">
        <v>227</v>
      </c>
      <c r="AT393" s="168" t="s">
        <v>169</v>
      </c>
      <c r="AU393" s="168" t="s">
        <v>91</v>
      </c>
      <c r="AY393" s="15" t="s">
        <v>167</v>
      </c>
      <c r="BE393" s="97">
        <f t="shared" si="53"/>
        <v>0</v>
      </c>
      <c r="BF393" s="97">
        <f t="shared" si="54"/>
        <v>0</v>
      </c>
      <c r="BG393" s="97">
        <f t="shared" si="55"/>
        <v>0</v>
      </c>
      <c r="BH393" s="97">
        <f t="shared" si="56"/>
        <v>0</v>
      </c>
      <c r="BI393" s="97">
        <f t="shared" si="57"/>
        <v>0</v>
      </c>
      <c r="BJ393" s="15" t="s">
        <v>89</v>
      </c>
      <c r="BK393" s="97">
        <f t="shared" si="58"/>
        <v>0</v>
      </c>
      <c r="BL393" s="15" t="s">
        <v>227</v>
      </c>
      <c r="BM393" s="168" t="s">
        <v>1135</v>
      </c>
    </row>
    <row r="394" spans="2:65" s="1" customFormat="1" ht="33" customHeight="1">
      <c r="B394" s="34"/>
      <c r="C394" s="190" t="s">
        <v>1136</v>
      </c>
      <c r="D394" s="190" t="s">
        <v>654</v>
      </c>
      <c r="E394" s="191" t="s">
        <v>1137</v>
      </c>
      <c r="F394" s="192" t="s">
        <v>1138</v>
      </c>
      <c r="G394" s="193" t="s">
        <v>172</v>
      </c>
      <c r="H394" s="194">
        <v>11.654999999999999</v>
      </c>
      <c r="I394" s="195"/>
      <c r="J394" s="196"/>
      <c r="K394" s="197">
        <f t="shared" si="46"/>
        <v>0</v>
      </c>
      <c r="L394" s="196"/>
      <c r="M394" s="198"/>
      <c r="N394" s="199" t="s">
        <v>1</v>
      </c>
      <c r="O394" s="128" t="s">
        <v>45</v>
      </c>
      <c r="P394" s="33">
        <f t="shared" si="47"/>
        <v>0</v>
      </c>
      <c r="Q394" s="33">
        <f t="shared" si="48"/>
        <v>0</v>
      </c>
      <c r="R394" s="33">
        <f t="shared" si="49"/>
        <v>0</v>
      </c>
      <c r="T394" s="166">
        <f t="shared" si="50"/>
        <v>0</v>
      </c>
      <c r="U394" s="166">
        <v>2.2300000000000002E-3</v>
      </c>
      <c r="V394" s="166">
        <f t="shared" si="51"/>
        <v>2.5990650000000001E-2</v>
      </c>
      <c r="W394" s="166">
        <v>0</v>
      </c>
      <c r="X394" s="167">
        <f t="shared" si="52"/>
        <v>0</v>
      </c>
      <c r="AR394" s="168" t="s">
        <v>318</v>
      </c>
      <c r="AT394" s="168" t="s">
        <v>654</v>
      </c>
      <c r="AU394" s="168" t="s">
        <v>91</v>
      </c>
      <c r="AY394" s="15" t="s">
        <v>167</v>
      </c>
      <c r="BE394" s="97">
        <f t="shared" si="53"/>
        <v>0</v>
      </c>
      <c r="BF394" s="97">
        <f t="shared" si="54"/>
        <v>0</v>
      </c>
      <c r="BG394" s="97">
        <f t="shared" si="55"/>
        <v>0</v>
      </c>
      <c r="BH394" s="97">
        <f t="shared" si="56"/>
        <v>0</v>
      </c>
      <c r="BI394" s="97">
        <f t="shared" si="57"/>
        <v>0</v>
      </c>
      <c r="BJ394" s="15" t="s">
        <v>89</v>
      </c>
      <c r="BK394" s="97">
        <f t="shared" si="58"/>
        <v>0</v>
      </c>
      <c r="BL394" s="15" t="s">
        <v>227</v>
      </c>
      <c r="BM394" s="168" t="s">
        <v>1139</v>
      </c>
    </row>
    <row r="395" spans="2:65" s="12" customFormat="1" ht="11.25">
      <c r="B395" s="169"/>
      <c r="D395" s="170" t="s">
        <v>196</v>
      </c>
      <c r="F395" s="172" t="s">
        <v>1140</v>
      </c>
      <c r="H395" s="173">
        <v>11.654999999999999</v>
      </c>
      <c r="I395" s="174"/>
      <c r="J395" s="174"/>
      <c r="M395" s="169"/>
      <c r="N395" s="175"/>
      <c r="X395" s="176"/>
      <c r="AT395" s="171" t="s">
        <v>196</v>
      </c>
      <c r="AU395" s="171" t="s">
        <v>91</v>
      </c>
      <c r="AV395" s="12" t="s">
        <v>91</v>
      </c>
      <c r="AW395" s="12" t="s">
        <v>4</v>
      </c>
      <c r="AX395" s="12" t="s">
        <v>89</v>
      </c>
      <c r="AY395" s="171" t="s">
        <v>167</v>
      </c>
    </row>
    <row r="396" spans="2:65" s="1" customFormat="1" ht="33" customHeight="1">
      <c r="B396" s="34"/>
      <c r="C396" s="157" t="s">
        <v>1141</v>
      </c>
      <c r="D396" s="157" t="s">
        <v>169</v>
      </c>
      <c r="E396" s="158" t="s">
        <v>1142</v>
      </c>
      <c r="F396" s="159" t="s">
        <v>1143</v>
      </c>
      <c r="G396" s="160" t="s">
        <v>184</v>
      </c>
      <c r="H396" s="161">
        <v>2</v>
      </c>
      <c r="I396" s="162"/>
      <c r="J396" s="162"/>
      <c r="K396" s="163">
        <f t="shared" ref="K396:K406" si="59">ROUND(P396*H396,2)</f>
        <v>0</v>
      </c>
      <c r="L396" s="164"/>
      <c r="M396" s="34"/>
      <c r="N396" s="165" t="s">
        <v>1</v>
      </c>
      <c r="O396" s="128" t="s">
        <v>45</v>
      </c>
      <c r="P396" s="33">
        <f t="shared" ref="P396:P406" si="60">I396+J396</f>
        <v>0</v>
      </c>
      <c r="Q396" s="33">
        <f t="shared" ref="Q396:Q406" si="61">ROUND(I396*H396,2)</f>
        <v>0</v>
      </c>
      <c r="R396" s="33">
        <f t="shared" ref="R396:R406" si="62">ROUND(J396*H396,2)</f>
        <v>0</v>
      </c>
      <c r="T396" s="166">
        <f t="shared" ref="T396:T406" si="63">S396*H396</f>
        <v>0</v>
      </c>
      <c r="U396" s="166">
        <v>7.4999999999999997E-3</v>
      </c>
      <c r="V396" s="166">
        <f t="shared" ref="V396:V406" si="64">U396*H396</f>
        <v>1.4999999999999999E-2</v>
      </c>
      <c r="W396" s="166">
        <v>0</v>
      </c>
      <c r="X396" s="167">
        <f t="shared" ref="X396:X406" si="65">W396*H396</f>
        <v>0</v>
      </c>
      <c r="AR396" s="168" t="s">
        <v>227</v>
      </c>
      <c r="AT396" s="168" t="s">
        <v>169</v>
      </c>
      <c r="AU396" s="168" t="s">
        <v>91</v>
      </c>
      <c r="AY396" s="15" t="s">
        <v>167</v>
      </c>
      <c r="BE396" s="97">
        <f t="shared" ref="BE396:BE406" si="66">IF(O396="základní",K396,0)</f>
        <v>0</v>
      </c>
      <c r="BF396" s="97">
        <f t="shared" ref="BF396:BF406" si="67">IF(O396="snížená",K396,0)</f>
        <v>0</v>
      </c>
      <c r="BG396" s="97">
        <f t="shared" ref="BG396:BG406" si="68">IF(O396="zákl. přenesená",K396,0)</f>
        <v>0</v>
      </c>
      <c r="BH396" s="97">
        <f t="shared" ref="BH396:BH406" si="69">IF(O396="sníž. přenesená",K396,0)</f>
        <v>0</v>
      </c>
      <c r="BI396" s="97">
        <f t="shared" ref="BI396:BI406" si="70">IF(O396="nulová",K396,0)</f>
        <v>0</v>
      </c>
      <c r="BJ396" s="15" t="s">
        <v>89</v>
      </c>
      <c r="BK396" s="97">
        <f t="shared" ref="BK396:BK406" si="71">ROUND(P396*H396,2)</f>
        <v>0</v>
      </c>
      <c r="BL396" s="15" t="s">
        <v>227</v>
      </c>
      <c r="BM396" s="168" t="s">
        <v>1144</v>
      </c>
    </row>
    <row r="397" spans="2:65" s="1" customFormat="1" ht="24.2" customHeight="1">
      <c r="B397" s="34"/>
      <c r="C397" s="190" t="s">
        <v>1145</v>
      </c>
      <c r="D397" s="190" t="s">
        <v>654</v>
      </c>
      <c r="E397" s="191" t="s">
        <v>1146</v>
      </c>
      <c r="F397" s="192" t="s">
        <v>1147</v>
      </c>
      <c r="G397" s="193" t="s">
        <v>184</v>
      </c>
      <c r="H397" s="194">
        <v>2</v>
      </c>
      <c r="I397" s="195"/>
      <c r="J397" s="196"/>
      <c r="K397" s="197">
        <f t="shared" si="59"/>
        <v>0</v>
      </c>
      <c r="L397" s="196"/>
      <c r="M397" s="198"/>
      <c r="N397" s="199" t="s">
        <v>1</v>
      </c>
      <c r="O397" s="128" t="s">
        <v>45</v>
      </c>
      <c r="P397" s="33">
        <f t="shared" si="60"/>
        <v>0</v>
      </c>
      <c r="Q397" s="33">
        <f t="shared" si="61"/>
        <v>0</v>
      </c>
      <c r="R397" s="33">
        <f t="shared" si="62"/>
        <v>0</v>
      </c>
      <c r="T397" s="166">
        <f t="shared" si="63"/>
        <v>0</v>
      </c>
      <c r="U397" s="166">
        <v>2.9999999999999997E-4</v>
      </c>
      <c r="V397" s="166">
        <f t="shared" si="64"/>
        <v>5.9999999999999995E-4</v>
      </c>
      <c r="W397" s="166">
        <v>0</v>
      </c>
      <c r="X397" s="167">
        <f t="shared" si="65"/>
        <v>0</v>
      </c>
      <c r="AR397" s="168" t="s">
        <v>318</v>
      </c>
      <c r="AT397" s="168" t="s">
        <v>654</v>
      </c>
      <c r="AU397" s="168" t="s">
        <v>91</v>
      </c>
      <c r="AY397" s="15" t="s">
        <v>167</v>
      </c>
      <c r="BE397" s="97">
        <f t="shared" si="66"/>
        <v>0</v>
      </c>
      <c r="BF397" s="97">
        <f t="shared" si="67"/>
        <v>0</v>
      </c>
      <c r="BG397" s="97">
        <f t="shared" si="68"/>
        <v>0</v>
      </c>
      <c r="BH397" s="97">
        <f t="shared" si="69"/>
        <v>0</v>
      </c>
      <c r="BI397" s="97">
        <f t="shared" si="70"/>
        <v>0</v>
      </c>
      <c r="BJ397" s="15" t="s">
        <v>89</v>
      </c>
      <c r="BK397" s="97">
        <f t="shared" si="71"/>
        <v>0</v>
      </c>
      <c r="BL397" s="15" t="s">
        <v>227</v>
      </c>
      <c r="BM397" s="168" t="s">
        <v>1148</v>
      </c>
    </row>
    <row r="398" spans="2:65" s="1" customFormat="1" ht="37.9" customHeight="1">
      <c r="B398" s="34"/>
      <c r="C398" s="157" t="s">
        <v>1067</v>
      </c>
      <c r="D398" s="157" t="s">
        <v>169</v>
      </c>
      <c r="E398" s="158" t="s">
        <v>1149</v>
      </c>
      <c r="F398" s="159" t="s">
        <v>1150</v>
      </c>
      <c r="G398" s="160" t="s">
        <v>177</v>
      </c>
      <c r="H398" s="161">
        <v>3</v>
      </c>
      <c r="I398" s="162"/>
      <c r="J398" s="162"/>
      <c r="K398" s="163">
        <f t="shared" si="59"/>
        <v>0</v>
      </c>
      <c r="L398" s="164"/>
      <c r="M398" s="34"/>
      <c r="N398" s="165" t="s">
        <v>1</v>
      </c>
      <c r="O398" s="128" t="s">
        <v>45</v>
      </c>
      <c r="P398" s="33">
        <f t="shared" si="60"/>
        <v>0</v>
      </c>
      <c r="Q398" s="33">
        <f t="shared" si="61"/>
        <v>0</v>
      </c>
      <c r="R398" s="33">
        <f t="shared" si="62"/>
        <v>0</v>
      </c>
      <c r="T398" s="166">
        <f t="shared" si="63"/>
        <v>0</v>
      </c>
      <c r="U398" s="166">
        <v>5.9999999999999995E-4</v>
      </c>
      <c r="V398" s="166">
        <f t="shared" si="64"/>
        <v>1.8E-3</v>
      </c>
      <c r="W398" s="166">
        <v>0</v>
      </c>
      <c r="X398" s="167">
        <f t="shared" si="65"/>
        <v>0</v>
      </c>
      <c r="AR398" s="168" t="s">
        <v>227</v>
      </c>
      <c r="AT398" s="168" t="s">
        <v>169</v>
      </c>
      <c r="AU398" s="168" t="s">
        <v>91</v>
      </c>
      <c r="AY398" s="15" t="s">
        <v>167</v>
      </c>
      <c r="BE398" s="97">
        <f t="shared" si="66"/>
        <v>0</v>
      </c>
      <c r="BF398" s="97">
        <f t="shared" si="67"/>
        <v>0</v>
      </c>
      <c r="BG398" s="97">
        <f t="shared" si="68"/>
        <v>0</v>
      </c>
      <c r="BH398" s="97">
        <f t="shared" si="69"/>
        <v>0</v>
      </c>
      <c r="BI398" s="97">
        <f t="shared" si="70"/>
        <v>0</v>
      </c>
      <c r="BJ398" s="15" t="s">
        <v>89</v>
      </c>
      <c r="BK398" s="97">
        <f t="shared" si="71"/>
        <v>0</v>
      </c>
      <c r="BL398" s="15" t="s">
        <v>227</v>
      </c>
      <c r="BM398" s="168" t="s">
        <v>1151</v>
      </c>
    </row>
    <row r="399" spans="2:65" s="1" customFormat="1" ht="37.9" customHeight="1">
      <c r="B399" s="34"/>
      <c r="C399" s="157" t="s">
        <v>1152</v>
      </c>
      <c r="D399" s="157" t="s">
        <v>169</v>
      </c>
      <c r="E399" s="158" t="s">
        <v>1153</v>
      </c>
      <c r="F399" s="159" t="s">
        <v>1154</v>
      </c>
      <c r="G399" s="160" t="s">
        <v>177</v>
      </c>
      <c r="H399" s="161">
        <v>3</v>
      </c>
      <c r="I399" s="162"/>
      <c r="J399" s="162"/>
      <c r="K399" s="163">
        <f t="shared" si="59"/>
        <v>0</v>
      </c>
      <c r="L399" s="164"/>
      <c r="M399" s="34"/>
      <c r="N399" s="165" t="s">
        <v>1</v>
      </c>
      <c r="O399" s="128" t="s">
        <v>45</v>
      </c>
      <c r="P399" s="33">
        <f t="shared" si="60"/>
        <v>0</v>
      </c>
      <c r="Q399" s="33">
        <f t="shared" si="61"/>
        <v>0</v>
      </c>
      <c r="R399" s="33">
        <f t="shared" si="62"/>
        <v>0</v>
      </c>
      <c r="T399" s="166">
        <f t="shared" si="63"/>
        <v>0</v>
      </c>
      <c r="U399" s="166">
        <v>1.1999999999999999E-3</v>
      </c>
      <c r="V399" s="166">
        <f t="shared" si="64"/>
        <v>3.5999999999999999E-3</v>
      </c>
      <c r="W399" s="166">
        <v>0</v>
      </c>
      <c r="X399" s="167">
        <f t="shared" si="65"/>
        <v>0</v>
      </c>
      <c r="AR399" s="168" t="s">
        <v>227</v>
      </c>
      <c r="AT399" s="168" t="s">
        <v>169</v>
      </c>
      <c r="AU399" s="168" t="s">
        <v>91</v>
      </c>
      <c r="AY399" s="15" t="s">
        <v>167</v>
      </c>
      <c r="BE399" s="97">
        <f t="shared" si="66"/>
        <v>0</v>
      </c>
      <c r="BF399" s="97">
        <f t="shared" si="67"/>
        <v>0</v>
      </c>
      <c r="BG399" s="97">
        <f t="shared" si="68"/>
        <v>0</v>
      </c>
      <c r="BH399" s="97">
        <f t="shared" si="69"/>
        <v>0</v>
      </c>
      <c r="BI399" s="97">
        <f t="shared" si="70"/>
        <v>0</v>
      </c>
      <c r="BJ399" s="15" t="s">
        <v>89</v>
      </c>
      <c r="BK399" s="97">
        <f t="shared" si="71"/>
        <v>0</v>
      </c>
      <c r="BL399" s="15" t="s">
        <v>227</v>
      </c>
      <c r="BM399" s="168" t="s">
        <v>1155</v>
      </c>
    </row>
    <row r="400" spans="2:65" s="1" customFormat="1" ht="33" customHeight="1">
      <c r="B400" s="34"/>
      <c r="C400" s="157" t="s">
        <v>1156</v>
      </c>
      <c r="D400" s="157" t="s">
        <v>169</v>
      </c>
      <c r="E400" s="158" t="s">
        <v>1157</v>
      </c>
      <c r="F400" s="159" t="s">
        <v>1158</v>
      </c>
      <c r="G400" s="160" t="s">
        <v>177</v>
      </c>
      <c r="H400" s="161">
        <v>6</v>
      </c>
      <c r="I400" s="162"/>
      <c r="J400" s="162"/>
      <c r="K400" s="163">
        <f t="shared" si="59"/>
        <v>0</v>
      </c>
      <c r="L400" s="164"/>
      <c r="M400" s="34"/>
      <c r="N400" s="165" t="s">
        <v>1</v>
      </c>
      <c r="O400" s="128" t="s">
        <v>45</v>
      </c>
      <c r="P400" s="33">
        <f t="shared" si="60"/>
        <v>0</v>
      </c>
      <c r="Q400" s="33">
        <f t="shared" si="61"/>
        <v>0</v>
      </c>
      <c r="R400" s="33">
        <f t="shared" si="62"/>
        <v>0</v>
      </c>
      <c r="T400" s="166">
        <f t="shared" si="63"/>
        <v>0</v>
      </c>
      <c r="U400" s="166">
        <v>1.6199999999999999E-3</v>
      </c>
      <c r="V400" s="166">
        <f t="shared" si="64"/>
        <v>9.7199999999999995E-3</v>
      </c>
      <c r="W400" s="166">
        <v>0</v>
      </c>
      <c r="X400" s="167">
        <f t="shared" si="65"/>
        <v>0</v>
      </c>
      <c r="AR400" s="168" t="s">
        <v>227</v>
      </c>
      <c r="AT400" s="168" t="s">
        <v>169</v>
      </c>
      <c r="AU400" s="168" t="s">
        <v>91</v>
      </c>
      <c r="AY400" s="15" t="s">
        <v>167</v>
      </c>
      <c r="BE400" s="97">
        <f t="shared" si="66"/>
        <v>0</v>
      </c>
      <c r="BF400" s="97">
        <f t="shared" si="67"/>
        <v>0</v>
      </c>
      <c r="BG400" s="97">
        <f t="shared" si="68"/>
        <v>0</v>
      </c>
      <c r="BH400" s="97">
        <f t="shared" si="69"/>
        <v>0</v>
      </c>
      <c r="BI400" s="97">
        <f t="shared" si="70"/>
        <v>0</v>
      </c>
      <c r="BJ400" s="15" t="s">
        <v>89</v>
      </c>
      <c r="BK400" s="97">
        <f t="shared" si="71"/>
        <v>0</v>
      </c>
      <c r="BL400" s="15" t="s">
        <v>227</v>
      </c>
      <c r="BM400" s="168" t="s">
        <v>1159</v>
      </c>
    </row>
    <row r="401" spans="2:65" s="1" customFormat="1" ht="33" customHeight="1">
      <c r="B401" s="34"/>
      <c r="C401" s="157" t="s">
        <v>1160</v>
      </c>
      <c r="D401" s="157" t="s">
        <v>169</v>
      </c>
      <c r="E401" s="158" t="s">
        <v>1161</v>
      </c>
      <c r="F401" s="159" t="s">
        <v>1162</v>
      </c>
      <c r="G401" s="160" t="s">
        <v>177</v>
      </c>
      <c r="H401" s="161">
        <v>3</v>
      </c>
      <c r="I401" s="162"/>
      <c r="J401" s="162"/>
      <c r="K401" s="163">
        <f t="shared" si="59"/>
        <v>0</v>
      </c>
      <c r="L401" s="164"/>
      <c r="M401" s="34"/>
      <c r="N401" s="165" t="s">
        <v>1</v>
      </c>
      <c r="O401" s="128" t="s">
        <v>45</v>
      </c>
      <c r="P401" s="33">
        <f t="shared" si="60"/>
        <v>0</v>
      </c>
      <c r="Q401" s="33">
        <f t="shared" si="61"/>
        <v>0</v>
      </c>
      <c r="R401" s="33">
        <f t="shared" si="62"/>
        <v>0</v>
      </c>
      <c r="T401" s="166">
        <f t="shared" si="63"/>
        <v>0</v>
      </c>
      <c r="U401" s="166">
        <v>1.6199999999999999E-3</v>
      </c>
      <c r="V401" s="166">
        <f t="shared" si="64"/>
        <v>4.8599999999999997E-3</v>
      </c>
      <c r="W401" s="166">
        <v>0</v>
      </c>
      <c r="X401" s="167">
        <f t="shared" si="65"/>
        <v>0</v>
      </c>
      <c r="AR401" s="168" t="s">
        <v>227</v>
      </c>
      <c r="AT401" s="168" t="s">
        <v>169</v>
      </c>
      <c r="AU401" s="168" t="s">
        <v>91</v>
      </c>
      <c r="AY401" s="15" t="s">
        <v>167</v>
      </c>
      <c r="BE401" s="97">
        <f t="shared" si="66"/>
        <v>0</v>
      </c>
      <c r="BF401" s="97">
        <f t="shared" si="67"/>
        <v>0</v>
      </c>
      <c r="BG401" s="97">
        <f t="shared" si="68"/>
        <v>0</v>
      </c>
      <c r="BH401" s="97">
        <f t="shared" si="69"/>
        <v>0</v>
      </c>
      <c r="BI401" s="97">
        <f t="shared" si="70"/>
        <v>0</v>
      </c>
      <c r="BJ401" s="15" t="s">
        <v>89</v>
      </c>
      <c r="BK401" s="97">
        <f t="shared" si="71"/>
        <v>0</v>
      </c>
      <c r="BL401" s="15" t="s">
        <v>227</v>
      </c>
      <c r="BM401" s="168" t="s">
        <v>1163</v>
      </c>
    </row>
    <row r="402" spans="2:65" s="1" customFormat="1" ht="33" customHeight="1">
      <c r="B402" s="34"/>
      <c r="C402" s="157" t="s">
        <v>1164</v>
      </c>
      <c r="D402" s="157" t="s">
        <v>169</v>
      </c>
      <c r="E402" s="158" t="s">
        <v>1165</v>
      </c>
      <c r="F402" s="159" t="s">
        <v>1166</v>
      </c>
      <c r="G402" s="160" t="s">
        <v>177</v>
      </c>
      <c r="H402" s="161">
        <v>3</v>
      </c>
      <c r="I402" s="162"/>
      <c r="J402" s="162"/>
      <c r="K402" s="163">
        <f t="shared" si="59"/>
        <v>0</v>
      </c>
      <c r="L402" s="164"/>
      <c r="M402" s="34"/>
      <c r="N402" s="165" t="s">
        <v>1</v>
      </c>
      <c r="O402" s="128" t="s">
        <v>45</v>
      </c>
      <c r="P402" s="33">
        <f t="shared" si="60"/>
        <v>0</v>
      </c>
      <c r="Q402" s="33">
        <f t="shared" si="61"/>
        <v>0</v>
      </c>
      <c r="R402" s="33">
        <f t="shared" si="62"/>
        <v>0</v>
      </c>
      <c r="T402" s="166">
        <f t="shared" si="63"/>
        <v>0</v>
      </c>
      <c r="U402" s="166">
        <v>3.8000000000000002E-4</v>
      </c>
      <c r="V402" s="166">
        <f t="shared" si="64"/>
        <v>1.14E-3</v>
      </c>
      <c r="W402" s="166">
        <v>0</v>
      </c>
      <c r="X402" s="167">
        <f t="shared" si="65"/>
        <v>0</v>
      </c>
      <c r="AR402" s="168" t="s">
        <v>227</v>
      </c>
      <c r="AT402" s="168" t="s">
        <v>169</v>
      </c>
      <c r="AU402" s="168" t="s">
        <v>91</v>
      </c>
      <c r="AY402" s="15" t="s">
        <v>167</v>
      </c>
      <c r="BE402" s="97">
        <f t="shared" si="66"/>
        <v>0</v>
      </c>
      <c r="BF402" s="97">
        <f t="shared" si="67"/>
        <v>0</v>
      </c>
      <c r="BG402" s="97">
        <f t="shared" si="68"/>
        <v>0</v>
      </c>
      <c r="BH402" s="97">
        <f t="shared" si="69"/>
        <v>0</v>
      </c>
      <c r="BI402" s="97">
        <f t="shared" si="70"/>
        <v>0</v>
      </c>
      <c r="BJ402" s="15" t="s">
        <v>89</v>
      </c>
      <c r="BK402" s="97">
        <f t="shared" si="71"/>
        <v>0</v>
      </c>
      <c r="BL402" s="15" t="s">
        <v>227</v>
      </c>
      <c r="BM402" s="168" t="s">
        <v>1167</v>
      </c>
    </row>
    <row r="403" spans="2:65" s="1" customFormat="1" ht="37.9" customHeight="1">
      <c r="B403" s="34"/>
      <c r="C403" s="157" t="s">
        <v>1168</v>
      </c>
      <c r="D403" s="157" t="s">
        <v>169</v>
      </c>
      <c r="E403" s="158" t="s">
        <v>1169</v>
      </c>
      <c r="F403" s="159" t="s">
        <v>1170</v>
      </c>
      <c r="G403" s="160" t="s">
        <v>172</v>
      </c>
      <c r="H403" s="161">
        <v>7</v>
      </c>
      <c r="I403" s="162"/>
      <c r="J403" s="162"/>
      <c r="K403" s="163">
        <f t="shared" si="59"/>
        <v>0</v>
      </c>
      <c r="L403" s="164"/>
      <c r="M403" s="34"/>
      <c r="N403" s="165" t="s">
        <v>1</v>
      </c>
      <c r="O403" s="128" t="s">
        <v>45</v>
      </c>
      <c r="P403" s="33">
        <f t="shared" si="60"/>
        <v>0</v>
      </c>
      <c r="Q403" s="33">
        <f t="shared" si="61"/>
        <v>0</v>
      </c>
      <c r="R403" s="33">
        <f t="shared" si="62"/>
        <v>0</v>
      </c>
      <c r="T403" s="166">
        <f t="shared" si="63"/>
        <v>0</v>
      </c>
      <c r="U403" s="166">
        <v>2.7999999999999998E-4</v>
      </c>
      <c r="V403" s="166">
        <f t="shared" si="64"/>
        <v>1.9599999999999999E-3</v>
      </c>
      <c r="W403" s="166">
        <v>0</v>
      </c>
      <c r="X403" s="167">
        <f t="shared" si="65"/>
        <v>0</v>
      </c>
      <c r="AR403" s="168" t="s">
        <v>227</v>
      </c>
      <c r="AT403" s="168" t="s">
        <v>169</v>
      </c>
      <c r="AU403" s="168" t="s">
        <v>91</v>
      </c>
      <c r="AY403" s="15" t="s">
        <v>167</v>
      </c>
      <c r="BE403" s="97">
        <f t="shared" si="66"/>
        <v>0</v>
      </c>
      <c r="BF403" s="97">
        <f t="shared" si="67"/>
        <v>0</v>
      </c>
      <c r="BG403" s="97">
        <f t="shared" si="68"/>
        <v>0</v>
      </c>
      <c r="BH403" s="97">
        <f t="shared" si="69"/>
        <v>0</v>
      </c>
      <c r="BI403" s="97">
        <f t="shared" si="70"/>
        <v>0</v>
      </c>
      <c r="BJ403" s="15" t="s">
        <v>89</v>
      </c>
      <c r="BK403" s="97">
        <f t="shared" si="71"/>
        <v>0</v>
      </c>
      <c r="BL403" s="15" t="s">
        <v>227</v>
      </c>
      <c r="BM403" s="168" t="s">
        <v>1171</v>
      </c>
    </row>
    <row r="404" spans="2:65" s="1" customFormat="1" ht="16.5" customHeight="1">
      <c r="B404" s="34"/>
      <c r="C404" s="190" t="s">
        <v>1172</v>
      </c>
      <c r="D404" s="190" t="s">
        <v>654</v>
      </c>
      <c r="E404" s="191" t="s">
        <v>1173</v>
      </c>
      <c r="F404" s="192" t="s">
        <v>1174</v>
      </c>
      <c r="G404" s="193" t="s">
        <v>190</v>
      </c>
      <c r="H404" s="194">
        <v>1.4</v>
      </c>
      <c r="I404" s="195"/>
      <c r="J404" s="196"/>
      <c r="K404" s="197">
        <f t="shared" si="59"/>
        <v>0</v>
      </c>
      <c r="L404" s="196"/>
      <c r="M404" s="198"/>
      <c r="N404" s="199" t="s">
        <v>1</v>
      </c>
      <c r="O404" s="128" t="s">
        <v>45</v>
      </c>
      <c r="P404" s="33">
        <f t="shared" si="60"/>
        <v>0</v>
      </c>
      <c r="Q404" s="33">
        <f t="shared" si="61"/>
        <v>0</v>
      </c>
      <c r="R404" s="33">
        <f t="shared" si="62"/>
        <v>0</v>
      </c>
      <c r="T404" s="166">
        <f t="shared" si="63"/>
        <v>0</v>
      </c>
      <c r="U404" s="166">
        <v>0.03</v>
      </c>
      <c r="V404" s="166">
        <f t="shared" si="64"/>
        <v>4.1999999999999996E-2</v>
      </c>
      <c r="W404" s="166">
        <v>0</v>
      </c>
      <c r="X404" s="167">
        <f t="shared" si="65"/>
        <v>0</v>
      </c>
      <c r="AR404" s="168" t="s">
        <v>318</v>
      </c>
      <c r="AT404" s="168" t="s">
        <v>654</v>
      </c>
      <c r="AU404" s="168" t="s">
        <v>91</v>
      </c>
      <c r="AY404" s="15" t="s">
        <v>167</v>
      </c>
      <c r="BE404" s="97">
        <f t="shared" si="66"/>
        <v>0</v>
      </c>
      <c r="BF404" s="97">
        <f t="shared" si="67"/>
        <v>0</v>
      </c>
      <c r="BG404" s="97">
        <f t="shared" si="68"/>
        <v>0</v>
      </c>
      <c r="BH404" s="97">
        <f t="shared" si="69"/>
        <v>0</v>
      </c>
      <c r="BI404" s="97">
        <f t="shared" si="70"/>
        <v>0</v>
      </c>
      <c r="BJ404" s="15" t="s">
        <v>89</v>
      </c>
      <c r="BK404" s="97">
        <f t="shared" si="71"/>
        <v>0</v>
      </c>
      <c r="BL404" s="15" t="s">
        <v>227</v>
      </c>
      <c r="BM404" s="168" t="s">
        <v>1175</v>
      </c>
    </row>
    <row r="405" spans="2:65" s="1" customFormat="1" ht="24.2" customHeight="1">
      <c r="B405" s="34"/>
      <c r="C405" s="157" t="s">
        <v>1176</v>
      </c>
      <c r="D405" s="157" t="s">
        <v>169</v>
      </c>
      <c r="E405" s="158" t="s">
        <v>1177</v>
      </c>
      <c r="F405" s="159" t="s">
        <v>1178</v>
      </c>
      <c r="G405" s="160" t="s">
        <v>172</v>
      </c>
      <c r="H405" s="161">
        <v>10</v>
      </c>
      <c r="I405" s="162"/>
      <c r="J405" s="162"/>
      <c r="K405" s="163">
        <f t="shared" si="59"/>
        <v>0</v>
      </c>
      <c r="L405" s="164"/>
      <c r="M405" s="34"/>
      <c r="N405" s="165" t="s">
        <v>1</v>
      </c>
      <c r="O405" s="128" t="s">
        <v>45</v>
      </c>
      <c r="P405" s="33">
        <f t="shared" si="60"/>
        <v>0</v>
      </c>
      <c r="Q405" s="33">
        <f t="shared" si="61"/>
        <v>0</v>
      </c>
      <c r="R405" s="33">
        <f t="shared" si="62"/>
        <v>0</v>
      </c>
      <c r="T405" s="166">
        <f t="shared" si="63"/>
        <v>0</v>
      </c>
      <c r="U405" s="166">
        <v>0</v>
      </c>
      <c r="V405" s="166">
        <f t="shared" si="64"/>
        <v>0</v>
      </c>
      <c r="W405" s="166">
        <v>0</v>
      </c>
      <c r="X405" s="167">
        <f t="shared" si="65"/>
        <v>0</v>
      </c>
      <c r="AR405" s="168" t="s">
        <v>227</v>
      </c>
      <c r="AT405" s="168" t="s">
        <v>169</v>
      </c>
      <c r="AU405" s="168" t="s">
        <v>91</v>
      </c>
      <c r="AY405" s="15" t="s">
        <v>167</v>
      </c>
      <c r="BE405" s="97">
        <f t="shared" si="66"/>
        <v>0</v>
      </c>
      <c r="BF405" s="97">
        <f t="shared" si="67"/>
        <v>0</v>
      </c>
      <c r="BG405" s="97">
        <f t="shared" si="68"/>
        <v>0</v>
      </c>
      <c r="BH405" s="97">
        <f t="shared" si="69"/>
        <v>0</v>
      </c>
      <c r="BI405" s="97">
        <f t="shared" si="70"/>
        <v>0</v>
      </c>
      <c r="BJ405" s="15" t="s">
        <v>89</v>
      </c>
      <c r="BK405" s="97">
        <f t="shared" si="71"/>
        <v>0</v>
      </c>
      <c r="BL405" s="15" t="s">
        <v>227</v>
      </c>
      <c r="BM405" s="168" t="s">
        <v>1179</v>
      </c>
    </row>
    <row r="406" spans="2:65" s="1" customFormat="1" ht="24.2" customHeight="1">
      <c r="B406" s="34"/>
      <c r="C406" s="190" t="s">
        <v>1180</v>
      </c>
      <c r="D406" s="190" t="s">
        <v>654</v>
      </c>
      <c r="E406" s="191" t="s">
        <v>1181</v>
      </c>
      <c r="F406" s="192" t="s">
        <v>1182</v>
      </c>
      <c r="G406" s="193" t="s">
        <v>172</v>
      </c>
      <c r="H406" s="194">
        <v>11.55</v>
      </c>
      <c r="I406" s="195"/>
      <c r="J406" s="196"/>
      <c r="K406" s="197">
        <f t="shared" si="59"/>
        <v>0</v>
      </c>
      <c r="L406" s="196"/>
      <c r="M406" s="198"/>
      <c r="N406" s="199" t="s">
        <v>1</v>
      </c>
      <c r="O406" s="128" t="s">
        <v>45</v>
      </c>
      <c r="P406" s="33">
        <f t="shared" si="60"/>
        <v>0</v>
      </c>
      <c r="Q406" s="33">
        <f t="shared" si="61"/>
        <v>0</v>
      </c>
      <c r="R406" s="33">
        <f t="shared" si="62"/>
        <v>0</v>
      </c>
      <c r="T406" s="166">
        <f t="shared" si="63"/>
        <v>0</v>
      </c>
      <c r="U406" s="166">
        <v>2.3000000000000001E-4</v>
      </c>
      <c r="V406" s="166">
        <f t="shared" si="64"/>
        <v>2.6565000000000004E-3</v>
      </c>
      <c r="W406" s="166">
        <v>0</v>
      </c>
      <c r="X406" s="167">
        <f t="shared" si="65"/>
        <v>0</v>
      </c>
      <c r="AR406" s="168" t="s">
        <v>318</v>
      </c>
      <c r="AT406" s="168" t="s">
        <v>654</v>
      </c>
      <c r="AU406" s="168" t="s">
        <v>91</v>
      </c>
      <c r="AY406" s="15" t="s">
        <v>167</v>
      </c>
      <c r="BE406" s="97">
        <f t="shared" si="66"/>
        <v>0</v>
      </c>
      <c r="BF406" s="97">
        <f t="shared" si="67"/>
        <v>0</v>
      </c>
      <c r="BG406" s="97">
        <f t="shared" si="68"/>
        <v>0</v>
      </c>
      <c r="BH406" s="97">
        <f t="shared" si="69"/>
        <v>0</v>
      </c>
      <c r="BI406" s="97">
        <f t="shared" si="70"/>
        <v>0</v>
      </c>
      <c r="BJ406" s="15" t="s">
        <v>89</v>
      </c>
      <c r="BK406" s="97">
        <f t="shared" si="71"/>
        <v>0</v>
      </c>
      <c r="BL406" s="15" t="s">
        <v>227</v>
      </c>
      <c r="BM406" s="168" t="s">
        <v>1183</v>
      </c>
    </row>
    <row r="407" spans="2:65" s="12" customFormat="1" ht="11.25">
      <c r="B407" s="169"/>
      <c r="D407" s="170" t="s">
        <v>196</v>
      </c>
      <c r="F407" s="172" t="s">
        <v>1184</v>
      </c>
      <c r="H407" s="173">
        <v>11.55</v>
      </c>
      <c r="I407" s="174"/>
      <c r="J407" s="174"/>
      <c r="M407" s="169"/>
      <c r="N407" s="175"/>
      <c r="X407" s="176"/>
      <c r="AT407" s="171" t="s">
        <v>196</v>
      </c>
      <c r="AU407" s="171" t="s">
        <v>91</v>
      </c>
      <c r="AV407" s="12" t="s">
        <v>91</v>
      </c>
      <c r="AW407" s="12" t="s">
        <v>4</v>
      </c>
      <c r="AX407" s="12" t="s">
        <v>89</v>
      </c>
      <c r="AY407" s="171" t="s">
        <v>167</v>
      </c>
    </row>
    <row r="408" spans="2:65" s="1" customFormat="1" ht="24.2" customHeight="1">
      <c r="B408" s="34"/>
      <c r="C408" s="157" t="s">
        <v>1185</v>
      </c>
      <c r="D408" s="157" t="s">
        <v>169</v>
      </c>
      <c r="E408" s="158" t="s">
        <v>1186</v>
      </c>
      <c r="F408" s="159" t="s">
        <v>1187</v>
      </c>
      <c r="G408" s="160" t="s">
        <v>339</v>
      </c>
      <c r="H408" s="161">
        <v>0.17100000000000001</v>
      </c>
      <c r="I408" s="162"/>
      <c r="J408" s="162"/>
      <c r="K408" s="163">
        <f>ROUND(P408*H408,2)</f>
        <v>0</v>
      </c>
      <c r="L408" s="164"/>
      <c r="M408" s="34"/>
      <c r="N408" s="165" t="s">
        <v>1</v>
      </c>
      <c r="O408" s="128" t="s">
        <v>45</v>
      </c>
      <c r="P408" s="33">
        <f>I408+J408</f>
        <v>0</v>
      </c>
      <c r="Q408" s="33">
        <f>ROUND(I408*H408,2)</f>
        <v>0</v>
      </c>
      <c r="R408" s="33">
        <f>ROUND(J408*H408,2)</f>
        <v>0</v>
      </c>
      <c r="T408" s="166">
        <f>S408*H408</f>
        <v>0</v>
      </c>
      <c r="U408" s="166">
        <v>0</v>
      </c>
      <c r="V408" s="166">
        <f>U408*H408</f>
        <v>0</v>
      </c>
      <c r="W408" s="166">
        <v>0</v>
      </c>
      <c r="X408" s="167">
        <f>W408*H408</f>
        <v>0</v>
      </c>
      <c r="AR408" s="168" t="s">
        <v>227</v>
      </c>
      <c r="AT408" s="168" t="s">
        <v>169</v>
      </c>
      <c r="AU408" s="168" t="s">
        <v>91</v>
      </c>
      <c r="AY408" s="15" t="s">
        <v>167</v>
      </c>
      <c r="BE408" s="97">
        <f>IF(O408="základní",K408,0)</f>
        <v>0</v>
      </c>
      <c r="BF408" s="97">
        <f>IF(O408="snížená",K408,0)</f>
        <v>0</v>
      </c>
      <c r="BG408" s="97">
        <f>IF(O408="zákl. přenesená",K408,0)</f>
        <v>0</v>
      </c>
      <c r="BH408" s="97">
        <f>IF(O408="sníž. přenesená",K408,0)</f>
        <v>0</v>
      </c>
      <c r="BI408" s="97">
        <f>IF(O408="nulová",K408,0)</f>
        <v>0</v>
      </c>
      <c r="BJ408" s="15" t="s">
        <v>89</v>
      </c>
      <c r="BK408" s="97">
        <f>ROUND(P408*H408,2)</f>
        <v>0</v>
      </c>
      <c r="BL408" s="15" t="s">
        <v>227</v>
      </c>
      <c r="BM408" s="168" t="s">
        <v>1188</v>
      </c>
    </row>
    <row r="409" spans="2:65" s="11" customFormat="1" ht="22.9" customHeight="1">
      <c r="B409" s="144"/>
      <c r="D409" s="145" t="s">
        <v>81</v>
      </c>
      <c r="E409" s="155" t="s">
        <v>1189</v>
      </c>
      <c r="F409" s="155" t="s">
        <v>1190</v>
      </c>
      <c r="I409" s="147"/>
      <c r="J409" s="147"/>
      <c r="K409" s="156">
        <f>BK409</f>
        <v>0</v>
      </c>
      <c r="M409" s="144"/>
      <c r="N409" s="149"/>
      <c r="Q409" s="150">
        <f>SUM(Q410:Q431)</f>
        <v>0</v>
      </c>
      <c r="R409" s="150">
        <f>SUM(R410:R431)</f>
        <v>0</v>
      </c>
      <c r="T409" s="151">
        <f>SUM(T410:T431)</f>
        <v>0</v>
      </c>
      <c r="V409" s="151">
        <f>SUM(V410:V431)</f>
        <v>5.9126749999999983</v>
      </c>
      <c r="X409" s="152">
        <f>SUM(X410:X431)</f>
        <v>0</v>
      </c>
      <c r="AR409" s="145" t="s">
        <v>91</v>
      </c>
      <c r="AT409" s="153" t="s">
        <v>81</v>
      </c>
      <c r="AU409" s="153" t="s">
        <v>89</v>
      </c>
      <c r="AY409" s="145" t="s">
        <v>167</v>
      </c>
      <c r="BK409" s="154">
        <f>SUM(BK410:BK431)</f>
        <v>0</v>
      </c>
    </row>
    <row r="410" spans="2:65" s="1" customFormat="1" ht="24.2" customHeight="1">
      <c r="B410" s="34"/>
      <c r="C410" s="157" t="s">
        <v>1191</v>
      </c>
      <c r="D410" s="157" t="s">
        <v>169</v>
      </c>
      <c r="E410" s="158" t="s">
        <v>1192</v>
      </c>
      <c r="F410" s="159" t="s">
        <v>1193</v>
      </c>
      <c r="G410" s="160" t="s">
        <v>172</v>
      </c>
      <c r="H410" s="161">
        <v>891</v>
      </c>
      <c r="I410" s="162"/>
      <c r="J410" s="162"/>
      <c r="K410" s="163">
        <f>ROUND(P410*H410,2)</f>
        <v>0</v>
      </c>
      <c r="L410" s="164"/>
      <c r="M410" s="34"/>
      <c r="N410" s="165" t="s">
        <v>1</v>
      </c>
      <c r="O410" s="128" t="s">
        <v>45</v>
      </c>
      <c r="P410" s="33">
        <f>I410+J410</f>
        <v>0</v>
      </c>
      <c r="Q410" s="33">
        <f>ROUND(I410*H410,2)</f>
        <v>0</v>
      </c>
      <c r="R410" s="33">
        <f>ROUND(J410*H410,2)</f>
        <v>0</v>
      </c>
      <c r="T410" s="166">
        <f>S410*H410</f>
        <v>0</v>
      </c>
      <c r="U410" s="166">
        <v>0</v>
      </c>
      <c r="V410" s="166">
        <f>U410*H410</f>
        <v>0</v>
      </c>
      <c r="W410" s="166">
        <v>0</v>
      </c>
      <c r="X410" s="167">
        <f>W410*H410</f>
        <v>0</v>
      </c>
      <c r="AR410" s="168" t="s">
        <v>227</v>
      </c>
      <c r="AT410" s="168" t="s">
        <v>169</v>
      </c>
      <c r="AU410" s="168" t="s">
        <v>91</v>
      </c>
      <c r="AY410" s="15" t="s">
        <v>167</v>
      </c>
      <c r="BE410" s="97">
        <f>IF(O410="základní",K410,0)</f>
        <v>0</v>
      </c>
      <c r="BF410" s="97">
        <f>IF(O410="snížená",K410,0)</f>
        <v>0</v>
      </c>
      <c r="BG410" s="97">
        <f>IF(O410="zákl. přenesená",K410,0)</f>
        <v>0</v>
      </c>
      <c r="BH410" s="97">
        <f>IF(O410="sníž. přenesená",K410,0)</f>
        <v>0</v>
      </c>
      <c r="BI410" s="97">
        <f>IF(O410="nulová",K410,0)</f>
        <v>0</v>
      </c>
      <c r="BJ410" s="15" t="s">
        <v>89</v>
      </c>
      <c r="BK410" s="97">
        <f>ROUND(P410*H410,2)</f>
        <v>0</v>
      </c>
      <c r="BL410" s="15" t="s">
        <v>227</v>
      </c>
      <c r="BM410" s="168" t="s">
        <v>1194</v>
      </c>
    </row>
    <row r="411" spans="2:65" s="12" customFormat="1" ht="11.25">
      <c r="B411" s="169"/>
      <c r="D411" s="170" t="s">
        <v>196</v>
      </c>
      <c r="E411" s="171" t="s">
        <v>1</v>
      </c>
      <c r="F411" s="172" t="s">
        <v>1195</v>
      </c>
      <c r="H411" s="173">
        <v>891</v>
      </c>
      <c r="I411" s="174"/>
      <c r="J411" s="174"/>
      <c r="M411" s="169"/>
      <c r="N411" s="175"/>
      <c r="X411" s="176"/>
      <c r="AT411" s="171" t="s">
        <v>196</v>
      </c>
      <c r="AU411" s="171" t="s">
        <v>91</v>
      </c>
      <c r="AV411" s="12" t="s">
        <v>91</v>
      </c>
      <c r="AW411" s="12" t="s">
        <v>5</v>
      </c>
      <c r="AX411" s="12" t="s">
        <v>89</v>
      </c>
      <c r="AY411" s="171" t="s">
        <v>167</v>
      </c>
    </row>
    <row r="412" spans="2:65" s="1" customFormat="1" ht="24.2" customHeight="1">
      <c r="B412" s="34"/>
      <c r="C412" s="190" t="s">
        <v>1196</v>
      </c>
      <c r="D412" s="190" t="s">
        <v>654</v>
      </c>
      <c r="E412" s="191" t="s">
        <v>1197</v>
      </c>
      <c r="F412" s="192" t="s">
        <v>1198</v>
      </c>
      <c r="G412" s="193" t="s">
        <v>172</v>
      </c>
      <c r="H412" s="194">
        <v>935.55</v>
      </c>
      <c r="I412" s="195"/>
      <c r="J412" s="196"/>
      <c r="K412" s="197">
        <f>ROUND(P412*H412,2)</f>
        <v>0</v>
      </c>
      <c r="L412" s="196"/>
      <c r="M412" s="198"/>
      <c r="N412" s="199" t="s">
        <v>1</v>
      </c>
      <c r="O412" s="128" t="s">
        <v>45</v>
      </c>
      <c r="P412" s="33">
        <f>I412+J412</f>
        <v>0</v>
      </c>
      <c r="Q412" s="33">
        <f>ROUND(I412*H412,2)</f>
        <v>0</v>
      </c>
      <c r="R412" s="33">
        <f>ROUND(J412*H412,2)</f>
        <v>0</v>
      </c>
      <c r="T412" s="166">
        <f>S412*H412</f>
        <v>0</v>
      </c>
      <c r="U412" s="166">
        <v>4.4999999999999997E-3</v>
      </c>
      <c r="V412" s="166">
        <f>U412*H412</f>
        <v>4.2099749999999991</v>
      </c>
      <c r="W412" s="166">
        <v>0</v>
      </c>
      <c r="X412" s="167">
        <f>W412*H412</f>
        <v>0</v>
      </c>
      <c r="AR412" s="168" t="s">
        <v>318</v>
      </c>
      <c r="AT412" s="168" t="s">
        <v>654</v>
      </c>
      <c r="AU412" s="168" t="s">
        <v>91</v>
      </c>
      <c r="AY412" s="15" t="s">
        <v>167</v>
      </c>
      <c r="BE412" s="97">
        <f>IF(O412="základní",K412,0)</f>
        <v>0</v>
      </c>
      <c r="BF412" s="97">
        <f>IF(O412="snížená",K412,0)</f>
        <v>0</v>
      </c>
      <c r="BG412" s="97">
        <f>IF(O412="zákl. přenesená",K412,0)</f>
        <v>0</v>
      </c>
      <c r="BH412" s="97">
        <f>IF(O412="sníž. přenesená",K412,0)</f>
        <v>0</v>
      </c>
      <c r="BI412" s="97">
        <f>IF(O412="nulová",K412,0)</f>
        <v>0</v>
      </c>
      <c r="BJ412" s="15" t="s">
        <v>89</v>
      </c>
      <c r="BK412" s="97">
        <f>ROUND(P412*H412,2)</f>
        <v>0</v>
      </c>
      <c r="BL412" s="15" t="s">
        <v>227</v>
      </c>
      <c r="BM412" s="168" t="s">
        <v>1199</v>
      </c>
    </row>
    <row r="413" spans="2:65" s="12" customFormat="1" ht="11.25">
      <c r="B413" s="169"/>
      <c r="D413" s="170" t="s">
        <v>196</v>
      </c>
      <c r="F413" s="172" t="s">
        <v>1200</v>
      </c>
      <c r="H413" s="173">
        <v>935.55</v>
      </c>
      <c r="I413" s="174"/>
      <c r="J413" s="174"/>
      <c r="M413" s="169"/>
      <c r="N413" s="175"/>
      <c r="X413" s="176"/>
      <c r="AT413" s="171" t="s">
        <v>196</v>
      </c>
      <c r="AU413" s="171" t="s">
        <v>91</v>
      </c>
      <c r="AV413" s="12" t="s">
        <v>91</v>
      </c>
      <c r="AW413" s="12" t="s">
        <v>4</v>
      </c>
      <c r="AX413" s="12" t="s">
        <v>89</v>
      </c>
      <c r="AY413" s="171" t="s">
        <v>167</v>
      </c>
    </row>
    <row r="414" spans="2:65" s="1" customFormat="1" ht="24.2" customHeight="1">
      <c r="B414" s="34"/>
      <c r="C414" s="157" t="s">
        <v>1201</v>
      </c>
      <c r="D414" s="157" t="s">
        <v>169</v>
      </c>
      <c r="E414" s="158" t="s">
        <v>1202</v>
      </c>
      <c r="F414" s="159" t="s">
        <v>1203</v>
      </c>
      <c r="G414" s="160" t="s">
        <v>172</v>
      </c>
      <c r="H414" s="161">
        <v>800</v>
      </c>
      <c r="I414" s="162"/>
      <c r="J414" s="162"/>
      <c r="K414" s="163">
        <f>ROUND(P414*H414,2)</f>
        <v>0</v>
      </c>
      <c r="L414" s="164"/>
      <c r="M414" s="34"/>
      <c r="N414" s="165" t="s">
        <v>1</v>
      </c>
      <c r="O414" s="128" t="s">
        <v>45</v>
      </c>
      <c r="P414" s="33">
        <f>I414+J414</f>
        <v>0</v>
      </c>
      <c r="Q414" s="33">
        <f>ROUND(I414*H414,2)</f>
        <v>0</v>
      </c>
      <c r="R414" s="33">
        <f>ROUND(J414*H414,2)</f>
        <v>0</v>
      </c>
      <c r="T414" s="166">
        <f>S414*H414</f>
        <v>0</v>
      </c>
      <c r="U414" s="166">
        <v>0</v>
      </c>
      <c r="V414" s="166">
        <f>U414*H414</f>
        <v>0</v>
      </c>
      <c r="W414" s="166">
        <v>0</v>
      </c>
      <c r="X414" s="167">
        <f>W414*H414</f>
        <v>0</v>
      </c>
      <c r="AR414" s="168" t="s">
        <v>227</v>
      </c>
      <c r="AT414" s="168" t="s">
        <v>169</v>
      </c>
      <c r="AU414" s="168" t="s">
        <v>91</v>
      </c>
      <c r="AY414" s="15" t="s">
        <v>167</v>
      </c>
      <c r="BE414" s="97">
        <f>IF(O414="základní",K414,0)</f>
        <v>0</v>
      </c>
      <c r="BF414" s="97">
        <f>IF(O414="snížená",K414,0)</f>
        <v>0</v>
      </c>
      <c r="BG414" s="97">
        <f>IF(O414="zákl. přenesená",K414,0)</f>
        <v>0</v>
      </c>
      <c r="BH414" s="97">
        <f>IF(O414="sníž. přenesená",K414,0)</f>
        <v>0</v>
      </c>
      <c r="BI414" s="97">
        <f>IF(O414="nulová",K414,0)</f>
        <v>0</v>
      </c>
      <c r="BJ414" s="15" t="s">
        <v>89</v>
      </c>
      <c r="BK414" s="97">
        <f>ROUND(P414*H414,2)</f>
        <v>0</v>
      </c>
      <c r="BL414" s="15" t="s">
        <v>227</v>
      </c>
      <c r="BM414" s="168" t="s">
        <v>1204</v>
      </c>
    </row>
    <row r="415" spans="2:65" s="1" customFormat="1" ht="24.2" customHeight="1">
      <c r="B415" s="34"/>
      <c r="C415" s="190" t="s">
        <v>1205</v>
      </c>
      <c r="D415" s="190" t="s">
        <v>654</v>
      </c>
      <c r="E415" s="191" t="s">
        <v>1206</v>
      </c>
      <c r="F415" s="192" t="s">
        <v>1207</v>
      </c>
      <c r="G415" s="193" t="s">
        <v>172</v>
      </c>
      <c r="H415" s="194">
        <v>420</v>
      </c>
      <c r="I415" s="195"/>
      <c r="J415" s="196"/>
      <c r="K415" s="197">
        <f>ROUND(P415*H415,2)</f>
        <v>0</v>
      </c>
      <c r="L415" s="196"/>
      <c r="M415" s="198"/>
      <c r="N415" s="199" t="s">
        <v>1</v>
      </c>
      <c r="O415" s="128" t="s">
        <v>45</v>
      </c>
      <c r="P415" s="33">
        <f>I415+J415</f>
        <v>0</v>
      </c>
      <c r="Q415" s="33">
        <f>ROUND(I415*H415,2)</f>
        <v>0</v>
      </c>
      <c r="R415" s="33">
        <f>ROUND(J415*H415,2)</f>
        <v>0</v>
      </c>
      <c r="T415" s="166">
        <f>S415*H415</f>
        <v>0</v>
      </c>
      <c r="U415" s="166">
        <v>1.5E-3</v>
      </c>
      <c r="V415" s="166">
        <f>U415*H415</f>
        <v>0.63</v>
      </c>
      <c r="W415" s="166">
        <v>0</v>
      </c>
      <c r="X415" s="167">
        <f>W415*H415</f>
        <v>0</v>
      </c>
      <c r="AR415" s="168" t="s">
        <v>318</v>
      </c>
      <c r="AT415" s="168" t="s">
        <v>654</v>
      </c>
      <c r="AU415" s="168" t="s">
        <v>91</v>
      </c>
      <c r="AY415" s="15" t="s">
        <v>167</v>
      </c>
      <c r="BE415" s="97">
        <f>IF(O415="základní",K415,0)</f>
        <v>0</v>
      </c>
      <c r="BF415" s="97">
        <f>IF(O415="snížená",K415,0)</f>
        <v>0</v>
      </c>
      <c r="BG415" s="97">
        <f>IF(O415="zákl. přenesená",K415,0)</f>
        <v>0</v>
      </c>
      <c r="BH415" s="97">
        <f>IF(O415="sníž. přenesená",K415,0)</f>
        <v>0</v>
      </c>
      <c r="BI415" s="97">
        <f>IF(O415="nulová",K415,0)</f>
        <v>0</v>
      </c>
      <c r="BJ415" s="15" t="s">
        <v>89</v>
      </c>
      <c r="BK415" s="97">
        <f>ROUND(P415*H415,2)</f>
        <v>0</v>
      </c>
      <c r="BL415" s="15" t="s">
        <v>227</v>
      </c>
      <c r="BM415" s="168" t="s">
        <v>1208</v>
      </c>
    </row>
    <row r="416" spans="2:65" s="12" customFormat="1" ht="11.25">
      <c r="B416" s="169"/>
      <c r="D416" s="170" t="s">
        <v>196</v>
      </c>
      <c r="F416" s="172" t="s">
        <v>1209</v>
      </c>
      <c r="H416" s="173">
        <v>420</v>
      </c>
      <c r="I416" s="174"/>
      <c r="J416" s="174"/>
      <c r="M416" s="169"/>
      <c r="N416" s="175"/>
      <c r="X416" s="176"/>
      <c r="AT416" s="171" t="s">
        <v>196</v>
      </c>
      <c r="AU416" s="171" t="s">
        <v>91</v>
      </c>
      <c r="AV416" s="12" t="s">
        <v>91</v>
      </c>
      <c r="AW416" s="12" t="s">
        <v>4</v>
      </c>
      <c r="AX416" s="12" t="s">
        <v>89</v>
      </c>
      <c r="AY416" s="171" t="s">
        <v>167</v>
      </c>
    </row>
    <row r="417" spans="2:65" s="1" customFormat="1" ht="24.2" customHeight="1">
      <c r="B417" s="34"/>
      <c r="C417" s="190" t="s">
        <v>1210</v>
      </c>
      <c r="D417" s="190" t="s">
        <v>654</v>
      </c>
      <c r="E417" s="191" t="s">
        <v>1211</v>
      </c>
      <c r="F417" s="192" t="s">
        <v>1212</v>
      </c>
      <c r="G417" s="193" t="s">
        <v>172</v>
      </c>
      <c r="H417" s="194">
        <v>420</v>
      </c>
      <c r="I417" s="195"/>
      <c r="J417" s="196"/>
      <c r="K417" s="197">
        <f>ROUND(P417*H417,2)</f>
        <v>0</v>
      </c>
      <c r="L417" s="196"/>
      <c r="M417" s="198"/>
      <c r="N417" s="199" t="s">
        <v>1</v>
      </c>
      <c r="O417" s="128" t="s">
        <v>45</v>
      </c>
      <c r="P417" s="33">
        <f>I417+J417</f>
        <v>0</v>
      </c>
      <c r="Q417" s="33">
        <f>ROUND(I417*H417,2)</f>
        <v>0</v>
      </c>
      <c r="R417" s="33">
        <f>ROUND(J417*H417,2)</f>
        <v>0</v>
      </c>
      <c r="T417" s="166">
        <f>S417*H417</f>
        <v>0</v>
      </c>
      <c r="U417" s="166">
        <v>1.1999999999999999E-3</v>
      </c>
      <c r="V417" s="166">
        <f>U417*H417</f>
        <v>0.504</v>
      </c>
      <c r="W417" s="166">
        <v>0</v>
      </c>
      <c r="X417" s="167">
        <f>W417*H417</f>
        <v>0</v>
      </c>
      <c r="AR417" s="168" t="s">
        <v>318</v>
      </c>
      <c r="AT417" s="168" t="s">
        <v>654</v>
      </c>
      <c r="AU417" s="168" t="s">
        <v>91</v>
      </c>
      <c r="AY417" s="15" t="s">
        <v>167</v>
      </c>
      <c r="BE417" s="97">
        <f>IF(O417="základní",K417,0)</f>
        <v>0</v>
      </c>
      <c r="BF417" s="97">
        <f>IF(O417="snížená",K417,0)</f>
        <v>0</v>
      </c>
      <c r="BG417" s="97">
        <f>IF(O417="zákl. přenesená",K417,0)</f>
        <v>0</v>
      </c>
      <c r="BH417" s="97">
        <f>IF(O417="sníž. přenesená",K417,0)</f>
        <v>0</v>
      </c>
      <c r="BI417" s="97">
        <f>IF(O417="nulová",K417,0)</f>
        <v>0</v>
      </c>
      <c r="BJ417" s="15" t="s">
        <v>89</v>
      </c>
      <c r="BK417" s="97">
        <f>ROUND(P417*H417,2)</f>
        <v>0</v>
      </c>
      <c r="BL417" s="15" t="s">
        <v>227</v>
      </c>
      <c r="BM417" s="168" t="s">
        <v>1213</v>
      </c>
    </row>
    <row r="418" spans="2:65" s="12" customFormat="1" ht="11.25">
      <c r="B418" s="169"/>
      <c r="D418" s="170" t="s">
        <v>196</v>
      </c>
      <c r="F418" s="172" t="s">
        <v>1209</v>
      </c>
      <c r="H418" s="173">
        <v>420</v>
      </c>
      <c r="I418" s="174"/>
      <c r="J418" s="174"/>
      <c r="M418" s="169"/>
      <c r="N418" s="175"/>
      <c r="X418" s="176"/>
      <c r="AT418" s="171" t="s">
        <v>196</v>
      </c>
      <c r="AU418" s="171" t="s">
        <v>91</v>
      </c>
      <c r="AV418" s="12" t="s">
        <v>91</v>
      </c>
      <c r="AW418" s="12" t="s">
        <v>4</v>
      </c>
      <c r="AX418" s="12" t="s">
        <v>89</v>
      </c>
      <c r="AY418" s="171" t="s">
        <v>167</v>
      </c>
    </row>
    <row r="419" spans="2:65" s="1" customFormat="1" ht="24.2" customHeight="1">
      <c r="B419" s="34"/>
      <c r="C419" s="157" t="s">
        <v>1214</v>
      </c>
      <c r="D419" s="157" t="s">
        <v>169</v>
      </c>
      <c r="E419" s="158" t="s">
        <v>1215</v>
      </c>
      <c r="F419" s="159" t="s">
        <v>1216</v>
      </c>
      <c r="G419" s="160" t="s">
        <v>172</v>
      </c>
      <c r="H419" s="161">
        <v>1291</v>
      </c>
      <c r="I419" s="162"/>
      <c r="J419" s="162"/>
      <c r="K419" s="163">
        <f>ROUND(P419*H419,2)</f>
        <v>0</v>
      </c>
      <c r="L419" s="164"/>
      <c r="M419" s="34"/>
      <c r="N419" s="165" t="s">
        <v>1</v>
      </c>
      <c r="O419" s="128" t="s">
        <v>45</v>
      </c>
      <c r="P419" s="33">
        <f>I419+J419</f>
        <v>0</v>
      </c>
      <c r="Q419" s="33">
        <f>ROUND(I419*H419,2)</f>
        <v>0</v>
      </c>
      <c r="R419" s="33">
        <f>ROUND(J419*H419,2)</f>
        <v>0</v>
      </c>
      <c r="T419" s="166">
        <f>S419*H419</f>
        <v>0</v>
      </c>
      <c r="U419" s="166">
        <v>0</v>
      </c>
      <c r="V419" s="166">
        <f>U419*H419</f>
        <v>0</v>
      </c>
      <c r="W419" s="166">
        <v>0</v>
      </c>
      <c r="X419" s="167">
        <f>W419*H419</f>
        <v>0</v>
      </c>
      <c r="AR419" s="168" t="s">
        <v>227</v>
      </c>
      <c r="AT419" s="168" t="s">
        <v>169</v>
      </c>
      <c r="AU419" s="168" t="s">
        <v>91</v>
      </c>
      <c r="AY419" s="15" t="s">
        <v>167</v>
      </c>
      <c r="BE419" s="97">
        <f>IF(O419="základní",K419,0)</f>
        <v>0</v>
      </c>
      <c r="BF419" s="97">
        <f>IF(O419="snížená",K419,0)</f>
        <v>0</v>
      </c>
      <c r="BG419" s="97">
        <f>IF(O419="zákl. přenesená",K419,0)</f>
        <v>0</v>
      </c>
      <c r="BH419" s="97">
        <f>IF(O419="sníž. přenesená",K419,0)</f>
        <v>0</v>
      </c>
      <c r="BI419" s="97">
        <f>IF(O419="nulová",K419,0)</f>
        <v>0</v>
      </c>
      <c r="BJ419" s="15" t="s">
        <v>89</v>
      </c>
      <c r="BK419" s="97">
        <f>ROUND(P419*H419,2)</f>
        <v>0</v>
      </c>
      <c r="BL419" s="15" t="s">
        <v>227</v>
      </c>
      <c r="BM419" s="168" t="s">
        <v>1217</v>
      </c>
    </row>
    <row r="420" spans="2:65" s="1" customFormat="1" ht="24.2" customHeight="1">
      <c r="B420" s="34"/>
      <c r="C420" s="190" t="s">
        <v>1218</v>
      </c>
      <c r="D420" s="190" t="s">
        <v>654</v>
      </c>
      <c r="E420" s="191" t="s">
        <v>1219</v>
      </c>
      <c r="F420" s="192" t="s">
        <v>1220</v>
      </c>
      <c r="G420" s="193" t="s">
        <v>172</v>
      </c>
      <c r="H420" s="194">
        <v>1420.1</v>
      </c>
      <c r="I420" s="195"/>
      <c r="J420" s="196"/>
      <c r="K420" s="197">
        <f>ROUND(P420*H420,2)</f>
        <v>0</v>
      </c>
      <c r="L420" s="196"/>
      <c r="M420" s="198"/>
      <c r="N420" s="199" t="s">
        <v>1</v>
      </c>
      <c r="O420" s="128" t="s">
        <v>45</v>
      </c>
      <c r="P420" s="33">
        <f>I420+J420</f>
        <v>0</v>
      </c>
      <c r="Q420" s="33">
        <f>ROUND(I420*H420,2)</f>
        <v>0</v>
      </c>
      <c r="R420" s="33">
        <f>ROUND(J420*H420,2)</f>
        <v>0</v>
      </c>
      <c r="T420" s="166">
        <f>S420*H420</f>
        <v>0</v>
      </c>
      <c r="U420" s="166">
        <v>4.0000000000000002E-4</v>
      </c>
      <c r="V420" s="166">
        <f>U420*H420</f>
        <v>0.56803999999999999</v>
      </c>
      <c r="W420" s="166">
        <v>0</v>
      </c>
      <c r="X420" s="167">
        <f>W420*H420</f>
        <v>0</v>
      </c>
      <c r="AR420" s="168" t="s">
        <v>318</v>
      </c>
      <c r="AT420" s="168" t="s">
        <v>654</v>
      </c>
      <c r="AU420" s="168" t="s">
        <v>91</v>
      </c>
      <c r="AY420" s="15" t="s">
        <v>167</v>
      </c>
      <c r="BE420" s="97">
        <f>IF(O420="základní",K420,0)</f>
        <v>0</v>
      </c>
      <c r="BF420" s="97">
        <f>IF(O420="snížená",K420,0)</f>
        <v>0</v>
      </c>
      <c r="BG420" s="97">
        <f>IF(O420="zákl. přenesená",K420,0)</f>
        <v>0</v>
      </c>
      <c r="BH420" s="97">
        <f>IF(O420="sníž. přenesená",K420,0)</f>
        <v>0</v>
      </c>
      <c r="BI420" s="97">
        <f>IF(O420="nulová",K420,0)</f>
        <v>0</v>
      </c>
      <c r="BJ420" s="15" t="s">
        <v>89</v>
      </c>
      <c r="BK420" s="97">
        <f>ROUND(P420*H420,2)</f>
        <v>0</v>
      </c>
      <c r="BL420" s="15" t="s">
        <v>227</v>
      </c>
      <c r="BM420" s="168" t="s">
        <v>1221</v>
      </c>
    </row>
    <row r="421" spans="2:65" s="12" customFormat="1" ht="11.25">
      <c r="B421" s="169"/>
      <c r="D421" s="170" t="s">
        <v>196</v>
      </c>
      <c r="F421" s="172" t="s">
        <v>1222</v>
      </c>
      <c r="H421" s="173">
        <v>1420.1</v>
      </c>
      <c r="I421" s="174"/>
      <c r="J421" s="174"/>
      <c r="M421" s="169"/>
      <c r="N421" s="175"/>
      <c r="X421" s="176"/>
      <c r="AT421" s="171" t="s">
        <v>196</v>
      </c>
      <c r="AU421" s="171" t="s">
        <v>91</v>
      </c>
      <c r="AV421" s="12" t="s">
        <v>91</v>
      </c>
      <c r="AW421" s="12" t="s">
        <v>4</v>
      </c>
      <c r="AX421" s="12" t="s">
        <v>89</v>
      </c>
      <c r="AY421" s="171" t="s">
        <v>167</v>
      </c>
    </row>
    <row r="422" spans="2:65" s="1" customFormat="1" ht="33" customHeight="1">
      <c r="B422" s="34"/>
      <c r="C422" s="157" t="s">
        <v>1223</v>
      </c>
      <c r="D422" s="157" t="s">
        <v>169</v>
      </c>
      <c r="E422" s="158" t="s">
        <v>1224</v>
      </c>
      <c r="F422" s="159" t="s">
        <v>1225</v>
      </c>
      <c r="G422" s="160" t="s">
        <v>177</v>
      </c>
      <c r="H422" s="161">
        <v>51</v>
      </c>
      <c r="I422" s="162"/>
      <c r="J422" s="162"/>
      <c r="K422" s="163">
        <f>ROUND(P422*H422,2)</f>
        <v>0</v>
      </c>
      <c r="L422" s="164"/>
      <c r="M422" s="34"/>
      <c r="N422" s="165" t="s">
        <v>1</v>
      </c>
      <c r="O422" s="128" t="s">
        <v>45</v>
      </c>
      <c r="P422" s="33">
        <f>I422+J422</f>
        <v>0</v>
      </c>
      <c r="Q422" s="33">
        <f>ROUND(I422*H422,2)</f>
        <v>0</v>
      </c>
      <c r="R422" s="33">
        <f>ROUND(J422*H422,2)</f>
        <v>0</v>
      </c>
      <c r="T422" s="166">
        <f>S422*H422</f>
        <v>0</v>
      </c>
      <c r="U422" s="166">
        <v>0</v>
      </c>
      <c r="V422" s="166">
        <f>U422*H422</f>
        <v>0</v>
      </c>
      <c r="W422" s="166">
        <v>0</v>
      </c>
      <c r="X422" s="167">
        <f>W422*H422</f>
        <v>0</v>
      </c>
      <c r="AR422" s="168" t="s">
        <v>227</v>
      </c>
      <c r="AT422" s="168" t="s">
        <v>169</v>
      </c>
      <c r="AU422" s="168" t="s">
        <v>91</v>
      </c>
      <c r="AY422" s="15" t="s">
        <v>167</v>
      </c>
      <c r="BE422" s="97">
        <f>IF(O422="základní",K422,0)</f>
        <v>0</v>
      </c>
      <c r="BF422" s="97">
        <f>IF(O422="snížená",K422,0)</f>
        <v>0</v>
      </c>
      <c r="BG422" s="97">
        <f>IF(O422="zákl. přenesená",K422,0)</f>
        <v>0</v>
      </c>
      <c r="BH422" s="97">
        <f>IF(O422="sníž. přenesená",K422,0)</f>
        <v>0</v>
      </c>
      <c r="BI422" s="97">
        <f>IF(O422="nulová",K422,0)</f>
        <v>0</v>
      </c>
      <c r="BJ422" s="15" t="s">
        <v>89</v>
      </c>
      <c r="BK422" s="97">
        <f>ROUND(P422*H422,2)</f>
        <v>0</v>
      </c>
      <c r="BL422" s="15" t="s">
        <v>227</v>
      </c>
      <c r="BM422" s="168" t="s">
        <v>1226</v>
      </c>
    </row>
    <row r="423" spans="2:65" s="1" customFormat="1" ht="33" customHeight="1">
      <c r="B423" s="34"/>
      <c r="C423" s="157" t="s">
        <v>1227</v>
      </c>
      <c r="D423" s="157" t="s">
        <v>169</v>
      </c>
      <c r="E423" s="158" t="s">
        <v>1228</v>
      </c>
      <c r="F423" s="159" t="s">
        <v>1229</v>
      </c>
      <c r="G423" s="160" t="s">
        <v>177</v>
      </c>
      <c r="H423" s="161">
        <v>11</v>
      </c>
      <c r="I423" s="162"/>
      <c r="J423" s="162"/>
      <c r="K423" s="163">
        <f>ROUND(P423*H423,2)</f>
        <v>0</v>
      </c>
      <c r="L423" s="164"/>
      <c r="M423" s="34"/>
      <c r="N423" s="165" t="s">
        <v>1</v>
      </c>
      <c r="O423" s="128" t="s">
        <v>45</v>
      </c>
      <c r="P423" s="33">
        <f>I423+J423</f>
        <v>0</v>
      </c>
      <c r="Q423" s="33">
        <f>ROUND(I423*H423,2)</f>
        <v>0</v>
      </c>
      <c r="R423" s="33">
        <f>ROUND(J423*H423,2)</f>
        <v>0</v>
      </c>
      <c r="T423" s="166">
        <f>S423*H423</f>
        <v>0</v>
      </c>
      <c r="U423" s="166">
        <v>1.0000000000000001E-5</v>
      </c>
      <c r="V423" s="166">
        <f>U423*H423</f>
        <v>1.1E-4</v>
      </c>
      <c r="W423" s="166">
        <v>0</v>
      </c>
      <c r="X423" s="167">
        <f>W423*H423</f>
        <v>0</v>
      </c>
      <c r="AR423" s="168" t="s">
        <v>227</v>
      </c>
      <c r="AT423" s="168" t="s">
        <v>169</v>
      </c>
      <c r="AU423" s="168" t="s">
        <v>91</v>
      </c>
      <c r="AY423" s="15" t="s">
        <v>167</v>
      </c>
      <c r="BE423" s="97">
        <f>IF(O423="základní",K423,0)</f>
        <v>0</v>
      </c>
      <c r="BF423" s="97">
        <f>IF(O423="snížená",K423,0)</f>
        <v>0</v>
      </c>
      <c r="BG423" s="97">
        <f>IF(O423="zákl. přenesená",K423,0)</f>
        <v>0</v>
      </c>
      <c r="BH423" s="97">
        <f>IF(O423="sníž. přenesená",K423,0)</f>
        <v>0</v>
      </c>
      <c r="BI423" s="97">
        <f>IF(O423="nulová",K423,0)</f>
        <v>0</v>
      </c>
      <c r="BJ423" s="15" t="s">
        <v>89</v>
      </c>
      <c r="BK423" s="97">
        <f>ROUND(P423*H423,2)</f>
        <v>0</v>
      </c>
      <c r="BL423" s="15" t="s">
        <v>227</v>
      </c>
      <c r="BM423" s="168" t="s">
        <v>1230</v>
      </c>
    </row>
    <row r="424" spans="2:65" s="1" customFormat="1" ht="24.2" customHeight="1">
      <c r="B424" s="34"/>
      <c r="C424" s="190" t="s">
        <v>1231</v>
      </c>
      <c r="D424" s="190" t="s">
        <v>654</v>
      </c>
      <c r="E424" s="191" t="s">
        <v>1232</v>
      </c>
      <c r="F424" s="192" t="s">
        <v>1233</v>
      </c>
      <c r="G424" s="193" t="s">
        <v>177</v>
      </c>
      <c r="H424" s="194">
        <v>62</v>
      </c>
      <c r="I424" s="195"/>
      <c r="J424" s="196"/>
      <c r="K424" s="197">
        <f>ROUND(P424*H424,2)</f>
        <v>0</v>
      </c>
      <c r="L424" s="196"/>
      <c r="M424" s="198"/>
      <c r="N424" s="199" t="s">
        <v>1</v>
      </c>
      <c r="O424" s="128" t="s">
        <v>45</v>
      </c>
      <c r="P424" s="33">
        <f>I424+J424</f>
        <v>0</v>
      </c>
      <c r="Q424" s="33">
        <f>ROUND(I424*H424,2)</f>
        <v>0</v>
      </c>
      <c r="R424" s="33">
        <f>ROUND(J424*H424,2)</f>
        <v>0</v>
      </c>
      <c r="T424" s="166">
        <f>S424*H424</f>
        <v>0</v>
      </c>
      <c r="U424" s="166">
        <v>0</v>
      </c>
      <c r="V424" s="166">
        <f>U424*H424</f>
        <v>0</v>
      </c>
      <c r="W424" s="166">
        <v>0</v>
      </c>
      <c r="X424" s="167">
        <f>W424*H424</f>
        <v>0</v>
      </c>
      <c r="AR424" s="168" t="s">
        <v>318</v>
      </c>
      <c r="AT424" s="168" t="s">
        <v>654</v>
      </c>
      <c r="AU424" s="168" t="s">
        <v>91</v>
      </c>
      <c r="AY424" s="15" t="s">
        <v>167</v>
      </c>
      <c r="BE424" s="97">
        <f>IF(O424="základní",K424,0)</f>
        <v>0</v>
      </c>
      <c r="BF424" s="97">
        <f>IF(O424="snížená",K424,0)</f>
        <v>0</v>
      </c>
      <c r="BG424" s="97">
        <f>IF(O424="zákl. přenesená",K424,0)</f>
        <v>0</v>
      </c>
      <c r="BH424" s="97">
        <f>IF(O424="sníž. přenesená",K424,0)</f>
        <v>0</v>
      </c>
      <c r="BI424" s="97">
        <f>IF(O424="nulová",K424,0)</f>
        <v>0</v>
      </c>
      <c r="BJ424" s="15" t="s">
        <v>89</v>
      </c>
      <c r="BK424" s="97">
        <f>ROUND(P424*H424,2)</f>
        <v>0</v>
      </c>
      <c r="BL424" s="15" t="s">
        <v>227</v>
      </c>
      <c r="BM424" s="168" t="s">
        <v>1234</v>
      </c>
    </row>
    <row r="425" spans="2:65" s="12" customFormat="1" ht="11.25">
      <c r="B425" s="169"/>
      <c r="D425" s="170" t="s">
        <v>196</v>
      </c>
      <c r="F425" s="172" t="s">
        <v>1235</v>
      </c>
      <c r="H425" s="173">
        <v>62</v>
      </c>
      <c r="I425" s="174"/>
      <c r="J425" s="174"/>
      <c r="M425" s="169"/>
      <c r="N425" s="175"/>
      <c r="X425" s="176"/>
      <c r="AT425" s="171" t="s">
        <v>196</v>
      </c>
      <c r="AU425" s="171" t="s">
        <v>91</v>
      </c>
      <c r="AV425" s="12" t="s">
        <v>91</v>
      </c>
      <c r="AW425" s="12" t="s">
        <v>4</v>
      </c>
      <c r="AX425" s="12" t="s">
        <v>89</v>
      </c>
      <c r="AY425" s="171" t="s">
        <v>167</v>
      </c>
    </row>
    <row r="426" spans="2:65" s="1" customFormat="1" ht="33" customHeight="1">
      <c r="B426" s="34"/>
      <c r="C426" s="157" t="s">
        <v>1236</v>
      </c>
      <c r="D426" s="157" t="s">
        <v>169</v>
      </c>
      <c r="E426" s="158" t="s">
        <v>1237</v>
      </c>
      <c r="F426" s="159" t="s">
        <v>1238</v>
      </c>
      <c r="G426" s="160" t="s">
        <v>177</v>
      </c>
      <c r="H426" s="161">
        <v>47</v>
      </c>
      <c r="I426" s="162"/>
      <c r="J426" s="162"/>
      <c r="K426" s="163">
        <f>ROUND(P426*H426,2)</f>
        <v>0</v>
      </c>
      <c r="L426" s="164"/>
      <c r="M426" s="34"/>
      <c r="N426" s="165" t="s">
        <v>1</v>
      </c>
      <c r="O426" s="128" t="s">
        <v>45</v>
      </c>
      <c r="P426" s="33">
        <f>I426+J426</f>
        <v>0</v>
      </c>
      <c r="Q426" s="33">
        <f>ROUND(I426*H426,2)</f>
        <v>0</v>
      </c>
      <c r="R426" s="33">
        <f>ROUND(J426*H426,2)</f>
        <v>0</v>
      </c>
      <c r="T426" s="166">
        <f>S426*H426</f>
        <v>0</v>
      </c>
      <c r="U426" s="166">
        <v>1.0000000000000001E-5</v>
      </c>
      <c r="V426" s="166">
        <f>U426*H426</f>
        <v>4.7000000000000004E-4</v>
      </c>
      <c r="W426" s="166">
        <v>0</v>
      </c>
      <c r="X426" s="167">
        <f>W426*H426</f>
        <v>0</v>
      </c>
      <c r="AR426" s="168" t="s">
        <v>227</v>
      </c>
      <c r="AT426" s="168" t="s">
        <v>169</v>
      </c>
      <c r="AU426" s="168" t="s">
        <v>91</v>
      </c>
      <c r="AY426" s="15" t="s">
        <v>167</v>
      </c>
      <c r="BE426" s="97">
        <f>IF(O426="základní",K426,0)</f>
        <v>0</v>
      </c>
      <c r="BF426" s="97">
        <f>IF(O426="snížená",K426,0)</f>
        <v>0</v>
      </c>
      <c r="BG426" s="97">
        <f>IF(O426="zákl. přenesená",K426,0)</f>
        <v>0</v>
      </c>
      <c r="BH426" s="97">
        <f>IF(O426="sníž. přenesená",K426,0)</f>
        <v>0</v>
      </c>
      <c r="BI426" s="97">
        <f>IF(O426="nulová",K426,0)</f>
        <v>0</v>
      </c>
      <c r="BJ426" s="15" t="s">
        <v>89</v>
      </c>
      <c r="BK426" s="97">
        <f>ROUND(P426*H426,2)</f>
        <v>0</v>
      </c>
      <c r="BL426" s="15" t="s">
        <v>227</v>
      </c>
      <c r="BM426" s="168" t="s">
        <v>1239</v>
      </c>
    </row>
    <row r="427" spans="2:65" s="1" customFormat="1" ht="33" customHeight="1">
      <c r="B427" s="34"/>
      <c r="C427" s="157" t="s">
        <v>1240</v>
      </c>
      <c r="D427" s="157" t="s">
        <v>169</v>
      </c>
      <c r="E427" s="158" t="s">
        <v>1241</v>
      </c>
      <c r="F427" s="159" t="s">
        <v>1242</v>
      </c>
      <c r="G427" s="160" t="s">
        <v>177</v>
      </c>
      <c r="H427" s="161">
        <v>4</v>
      </c>
      <c r="I427" s="162"/>
      <c r="J427" s="162"/>
      <c r="K427" s="163">
        <f>ROUND(P427*H427,2)</f>
        <v>0</v>
      </c>
      <c r="L427" s="164"/>
      <c r="M427" s="34"/>
      <c r="N427" s="165" t="s">
        <v>1</v>
      </c>
      <c r="O427" s="128" t="s">
        <v>45</v>
      </c>
      <c r="P427" s="33">
        <f>I427+J427</f>
        <v>0</v>
      </c>
      <c r="Q427" s="33">
        <f>ROUND(I427*H427,2)</f>
        <v>0</v>
      </c>
      <c r="R427" s="33">
        <f>ROUND(J427*H427,2)</f>
        <v>0</v>
      </c>
      <c r="T427" s="166">
        <f>S427*H427</f>
        <v>0</v>
      </c>
      <c r="U427" s="166">
        <v>2.0000000000000002E-5</v>
      </c>
      <c r="V427" s="166">
        <f>U427*H427</f>
        <v>8.0000000000000007E-5</v>
      </c>
      <c r="W427" s="166">
        <v>0</v>
      </c>
      <c r="X427" s="167">
        <f>W427*H427</f>
        <v>0</v>
      </c>
      <c r="AR427" s="168" t="s">
        <v>227</v>
      </c>
      <c r="AT427" s="168" t="s">
        <v>169</v>
      </c>
      <c r="AU427" s="168" t="s">
        <v>91</v>
      </c>
      <c r="AY427" s="15" t="s">
        <v>167</v>
      </c>
      <c r="BE427" s="97">
        <f>IF(O427="základní",K427,0)</f>
        <v>0</v>
      </c>
      <c r="BF427" s="97">
        <f>IF(O427="snížená",K427,0)</f>
        <v>0</v>
      </c>
      <c r="BG427" s="97">
        <f>IF(O427="zákl. přenesená",K427,0)</f>
        <v>0</v>
      </c>
      <c r="BH427" s="97">
        <f>IF(O427="sníž. přenesená",K427,0)</f>
        <v>0</v>
      </c>
      <c r="BI427" s="97">
        <f>IF(O427="nulová",K427,0)</f>
        <v>0</v>
      </c>
      <c r="BJ427" s="15" t="s">
        <v>89</v>
      </c>
      <c r="BK427" s="97">
        <f>ROUND(P427*H427,2)</f>
        <v>0</v>
      </c>
      <c r="BL427" s="15" t="s">
        <v>227</v>
      </c>
      <c r="BM427" s="168" t="s">
        <v>1243</v>
      </c>
    </row>
    <row r="428" spans="2:65" s="1" customFormat="1" ht="24.2" customHeight="1">
      <c r="B428" s="34"/>
      <c r="C428" s="190" t="s">
        <v>1244</v>
      </c>
      <c r="D428" s="190" t="s">
        <v>654</v>
      </c>
      <c r="E428" s="191" t="s">
        <v>1245</v>
      </c>
      <c r="F428" s="192" t="s">
        <v>1246</v>
      </c>
      <c r="G428" s="193" t="s">
        <v>177</v>
      </c>
      <c r="H428" s="194">
        <v>10</v>
      </c>
      <c r="I428" s="195"/>
      <c r="J428" s="196"/>
      <c r="K428" s="197">
        <f>ROUND(P428*H428,2)</f>
        <v>0</v>
      </c>
      <c r="L428" s="196"/>
      <c r="M428" s="198"/>
      <c r="N428" s="199" t="s">
        <v>1</v>
      </c>
      <c r="O428" s="128" t="s">
        <v>45</v>
      </c>
      <c r="P428" s="33">
        <f>I428+J428</f>
        <v>0</v>
      </c>
      <c r="Q428" s="33">
        <f>ROUND(I428*H428,2)</f>
        <v>0</v>
      </c>
      <c r="R428" s="33">
        <f>ROUND(J428*H428,2)</f>
        <v>0</v>
      </c>
      <c r="T428" s="166">
        <f>S428*H428</f>
        <v>0</v>
      </c>
      <c r="U428" s="166">
        <v>0</v>
      </c>
      <c r="V428" s="166">
        <f>U428*H428</f>
        <v>0</v>
      </c>
      <c r="W428" s="166">
        <v>0</v>
      </c>
      <c r="X428" s="167">
        <f>W428*H428</f>
        <v>0</v>
      </c>
      <c r="AR428" s="168" t="s">
        <v>318</v>
      </c>
      <c r="AT428" s="168" t="s">
        <v>654</v>
      </c>
      <c r="AU428" s="168" t="s">
        <v>91</v>
      </c>
      <c r="AY428" s="15" t="s">
        <v>167</v>
      </c>
      <c r="BE428" s="97">
        <f>IF(O428="základní",K428,0)</f>
        <v>0</v>
      </c>
      <c r="BF428" s="97">
        <f>IF(O428="snížená",K428,0)</f>
        <v>0</v>
      </c>
      <c r="BG428" s="97">
        <f>IF(O428="zákl. přenesená",K428,0)</f>
        <v>0</v>
      </c>
      <c r="BH428" s="97">
        <f>IF(O428="sníž. přenesená",K428,0)</f>
        <v>0</v>
      </c>
      <c r="BI428" s="97">
        <f>IF(O428="nulová",K428,0)</f>
        <v>0</v>
      </c>
      <c r="BJ428" s="15" t="s">
        <v>89</v>
      </c>
      <c r="BK428" s="97">
        <f>ROUND(P428*H428,2)</f>
        <v>0</v>
      </c>
      <c r="BL428" s="15" t="s">
        <v>227</v>
      </c>
      <c r="BM428" s="168" t="s">
        <v>1247</v>
      </c>
    </row>
    <row r="429" spans="2:65" s="12" customFormat="1" ht="11.25">
      <c r="B429" s="169"/>
      <c r="D429" s="170" t="s">
        <v>196</v>
      </c>
      <c r="F429" s="172" t="s">
        <v>1248</v>
      </c>
      <c r="H429" s="173">
        <v>10</v>
      </c>
      <c r="I429" s="174"/>
      <c r="J429" s="174"/>
      <c r="M429" s="169"/>
      <c r="N429" s="175"/>
      <c r="X429" s="176"/>
      <c r="AT429" s="171" t="s">
        <v>196</v>
      </c>
      <c r="AU429" s="171" t="s">
        <v>91</v>
      </c>
      <c r="AV429" s="12" t="s">
        <v>91</v>
      </c>
      <c r="AW429" s="12" t="s">
        <v>4</v>
      </c>
      <c r="AX429" s="12" t="s">
        <v>89</v>
      </c>
      <c r="AY429" s="171" t="s">
        <v>167</v>
      </c>
    </row>
    <row r="430" spans="2:65" s="1" customFormat="1" ht="24.2" customHeight="1">
      <c r="B430" s="34"/>
      <c r="C430" s="190" t="s">
        <v>1249</v>
      </c>
      <c r="D430" s="190" t="s">
        <v>654</v>
      </c>
      <c r="E430" s="191" t="s">
        <v>1250</v>
      </c>
      <c r="F430" s="192" t="s">
        <v>1251</v>
      </c>
      <c r="G430" s="193" t="s">
        <v>177</v>
      </c>
      <c r="H430" s="194">
        <v>42</v>
      </c>
      <c r="I430" s="195"/>
      <c r="J430" s="196"/>
      <c r="K430" s="197">
        <f>ROUND(P430*H430,2)</f>
        <v>0</v>
      </c>
      <c r="L430" s="196"/>
      <c r="M430" s="198"/>
      <c r="N430" s="199" t="s">
        <v>1</v>
      </c>
      <c r="O430" s="128" t="s">
        <v>45</v>
      </c>
      <c r="P430" s="33">
        <f>I430+J430</f>
        <v>0</v>
      </c>
      <c r="Q430" s="33">
        <f>ROUND(I430*H430,2)</f>
        <v>0</v>
      </c>
      <c r="R430" s="33">
        <f>ROUND(J430*H430,2)</f>
        <v>0</v>
      </c>
      <c r="T430" s="166">
        <f>S430*H430</f>
        <v>0</v>
      </c>
      <c r="U430" s="166">
        <v>0</v>
      </c>
      <c r="V430" s="166">
        <f>U430*H430</f>
        <v>0</v>
      </c>
      <c r="W430" s="166">
        <v>0</v>
      </c>
      <c r="X430" s="167">
        <f>W430*H430</f>
        <v>0</v>
      </c>
      <c r="AR430" s="168" t="s">
        <v>318</v>
      </c>
      <c r="AT430" s="168" t="s">
        <v>654</v>
      </c>
      <c r="AU430" s="168" t="s">
        <v>91</v>
      </c>
      <c r="AY430" s="15" t="s">
        <v>167</v>
      </c>
      <c r="BE430" s="97">
        <f>IF(O430="základní",K430,0)</f>
        <v>0</v>
      </c>
      <c r="BF430" s="97">
        <f>IF(O430="snížená",K430,0)</f>
        <v>0</v>
      </c>
      <c r="BG430" s="97">
        <f>IF(O430="zákl. přenesená",K430,0)</f>
        <v>0</v>
      </c>
      <c r="BH430" s="97">
        <f>IF(O430="sníž. přenesená",K430,0)</f>
        <v>0</v>
      </c>
      <c r="BI430" s="97">
        <f>IF(O430="nulová",K430,0)</f>
        <v>0</v>
      </c>
      <c r="BJ430" s="15" t="s">
        <v>89</v>
      </c>
      <c r="BK430" s="97">
        <f>ROUND(P430*H430,2)</f>
        <v>0</v>
      </c>
      <c r="BL430" s="15" t="s">
        <v>227</v>
      </c>
      <c r="BM430" s="168" t="s">
        <v>1252</v>
      </c>
    </row>
    <row r="431" spans="2:65" s="1" customFormat="1" ht="24.2" customHeight="1">
      <c r="B431" s="34"/>
      <c r="C431" s="157" t="s">
        <v>1253</v>
      </c>
      <c r="D431" s="157" t="s">
        <v>169</v>
      </c>
      <c r="E431" s="158" t="s">
        <v>1254</v>
      </c>
      <c r="F431" s="159" t="s">
        <v>1255</v>
      </c>
      <c r="G431" s="160" t="s">
        <v>339</v>
      </c>
      <c r="H431" s="161">
        <v>5.9130000000000003</v>
      </c>
      <c r="I431" s="162"/>
      <c r="J431" s="162"/>
      <c r="K431" s="163">
        <f>ROUND(P431*H431,2)</f>
        <v>0</v>
      </c>
      <c r="L431" s="164"/>
      <c r="M431" s="34"/>
      <c r="N431" s="165" t="s">
        <v>1</v>
      </c>
      <c r="O431" s="128" t="s">
        <v>45</v>
      </c>
      <c r="P431" s="33">
        <f>I431+J431</f>
        <v>0</v>
      </c>
      <c r="Q431" s="33">
        <f>ROUND(I431*H431,2)</f>
        <v>0</v>
      </c>
      <c r="R431" s="33">
        <f>ROUND(J431*H431,2)</f>
        <v>0</v>
      </c>
      <c r="T431" s="166">
        <f>S431*H431</f>
        <v>0</v>
      </c>
      <c r="U431" s="166">
        <v>0</v>
      </c>
      <c r="V431" s="166">
        <f>U431*H431</f>
        <v>0</v>
      </c>
      <c r="W431" s="166">
        <v>0</v>
      </c>
      <c r="X431" s="167">
        <f>W431*H431</f>
        <v>0</v>
      </c>
      <c r="AR431" s="168" t="s">
        <v>227</v>
      </c>
      <c r="AT431" s="168" t="s">
        <v>169</v>
      </c>
      <c r="AU431" s="168" t="s">
        <v>91</v>
      </c>
      <c r="AY431" s="15" t="s">
        <v>167</v>
      </c>
      <c r="BE431" s="97">
        <f>IF(O431="základní",K431,0)</f>
        <v>0</v>
      </c>
      <c r="BF431" s="97">
        <f>IF(O431="snížená",K431,0)</f>
        <v>0</v>
      </c>
      <c r="BG431" s="97">
        <f>IF(O431="zákl. přenesená",K431,0)</f>
        <v>0</v>
      </c>
      <c r="BH431" s="97">
        <f>IF(O431="sníž. přenesená",K431,0)</f>
        <v>0</v>
      </c>
      <c r="BI431" s="97">
        <f>IF(O431="nulová",K431,0)</f>
        <v>0</v>
      </c>
      <c r="BJ431" s="15" t="s">
        <v>89</v>
      </c>
      <c r="BK431" s="97">
        <f>ROUND(P431*H431,2)</f>
        <v>0</v>
      </c>
      <c r="BL431" s="15" t="s">
        <v>227</v>
      </c>
      <c r="BM431" s="168" t="s">
        <v>1256</v>
      </c>
    </row>
    <row r="432" spans="2:65" s="11" customFormat="1" ht="22.9" customHeight="1">
      <c r="B432" s="144"/>
      <c r="D432" s="145" t="s">
        <v>81</v>
      </c>
      <c r="E432" s="155" t="s">
        <v>1257</v>
      </c>
      <c r="F432" s="155" t="s">
        <v>1258</v>
      </c>
      <c r="I432" s="147"/>
      <c r="J432" s="147"/>
      <c r="K432" s="156">
        <f>BK432</f>
        <v>0</v>
      </c>
      <c r="M432" s="144"/>
      <c r="N432" s="149"/>
      <c r="Q432" s="150">
        <f>SUM(Q433:Q445)</f>
        <v>0</v>
      </c>
      <c r="R432" s="150">
        <f>SUM(R433:R445)</f>
        <v>0</v>
      </c>
      <c r="T432" s="151">
        <f>SUM(T433:T445)</f>
        <v>0</v>
      </c>
      <c r="V432" s="151">
        <f>SUM(V433:V445)</f>
        <v>10.56320805</v>
      </c>
      <c r="X432" s="152">
        <f>SUM(X433:X445)</f>
        <v>0</v>
      </c>
      <c r="AR432" s="145" t="s">
        <v>91</v>
      </c>
      <c r="AT432" s="153" t="s">
        <v>81</v>
      </c>
      <c r="AU432" s="153" t="s">
        <v>89</v>
      </c>
      <c r="AY432" s="145" t="s">
        <v>167</v>
      </c>
      <c r="BK432" s="154">
        <f>SUM(BK433:BK445)</f>
        <v>0</v>
      </c>
    </row>
    <row r="433" spans="2:65" s="1" customFormat="1" ht="24.2" customHeight="1">
      <c r="B433" s="34"/>
      <c r="C433" s="157" t="s">
        <v>1259</v>
      </c>
      <c r="D433" s="157" t="s">
        <v>169</v>
      </c>
      <c r="E433" s="158" t="s">
        <v>1260</v>
      </c>
      <c r="F433" s="159" t="s">
        <v>1261</v>
      </c>
      <c r="G433" s="160" t="s">
        <v>177</v>
      </c>
      <c r="H433" s="161">
        <v>273.89999999999998</v>
      </c>
      <c r="I433" s="162"/>
      <c r="J433" s="162"/>
      <c r="K433" s="163">
        <f>ROUND(P433*H433,2)</f>
        <v>0</v>
      </c>
      <c r="L433" s="164"/>
      <c r="M433" s="34"/>
      <c r="N433" s="165" t="s">
        <v>1</v>
      </c>
      <c r="O433" s="128" t="s">
        <v>45</v>
      </c>
      <c r="P433" s="33">
        <f>I433+J433</f>
        <v>0</v>
      </c>
      <c r="Q433" s="33">
        <f>ROUND(I433*H433,2)</f>
        <v>0</v>
      </c>
      <c r="R433" s="33">
        <f>ROUND(J433*H433,2)</f>
        <v>0</v>
      </c>
      <c r="T433" s="166">
        <f>S433*H433</f>
        <v>0</v>
      </c>
      <c r="U433" s="166">
        <v>2.0000000000000001E-4</v>
      </c>
      <c r="V433" s="166">
        <f>U433*H433</f>
        <v>5.4779999999999995E-2</v>
      </c>
      <c r="W433" s="166">
        <v>0</v>
      </c>
      <c r="X433" s="167">
        <f>W433*H433</f>
        <v>0</v>
      </c>
      <c r="AR433" s="168" t="s">
        <v>227</v>
      </c>
      <c r="AT433" s="168" t="s">
        <v>169</v>
      </c>
      <c r="AU433" s="168" t="s">
        <v>91</v>
      </c>
      <c r="AY433" s="15" t="s">
        <v>167</v>
      </c>
      <c r="BE433" s="97">
        <f>IF(O433="základní",K433,0)</f>
        <v>0</v>
      </c>
      <c r="BF433" s="97">
        <f>IF(O433="snížená",K433,0)</f>
        <v>0</v>
      </c>
      <c r="BG433" s="97">
        <f>IF(O433="zákl. přenesená",K433,0)</f>
        <v>0</v>
      </c>
      <c r="BH433" s="97">
        <f>IF(O433="sníž. přenesená",K433,0)</f>
        <v>0</v>
      </c>
      <c r="BI433" s="97">
        <f>IF(O433="nulová",K433,0)</f>
        <v>0</v>
      </c>
      <c r="BJ433" s="15" t="s">
        <v>89</v>
      </c>
      <c r="BK433" s="97">
        <f>ROUND(P433*H433,2)</f>
        <v>0</v>
      </c>
      <c r="BL433" s="15" t="s">
        <v>227</v>
      </c>
      <c r="BM433" s="168" t="s">
        <v>1262</v>
      </c>
    </row>
    <row r="434" spans="2:65" s="12" customFormat="1" ht="11.25">
      <c r="B434" s="169"/>
      <c r="D434" s="170" t="s">
        <v>196</v>
      </c>
      <c r="E434" s="171" t="s">
        <v>1</v>
      </c>
      <c r="F434" s="172" t="s">
        <v>1263</v>
      </c>
      <c r="H434" s="173">
        <v>242</v>
      </c>
      <c r="I434" s="174"/>
      <c r="J434" s="174"/>
      <c r="M434" s="169"/>
      <c r="N434" s="175"/>
      <c r="X434" s="176"/>
      <c r="AT434" s="171" t="s">
        <v>196</v>
      </c>
      <c r="AU434" s="171" t="s">
        <v>91</v>
      </c>
      <c r="AV434" s="12" t="s">
        <v>91</v>
      </c>
      <c r="AW434" s="12" t="s">
        <v>5</v>
      </c>
      <c r="AX434" s="12" t="s">
        <v>82</v>
      </c>
      <c r="AY434" s="171" t="s">
        <v>167</v>
      </c>
    </row>
    <row r="435" spans="2:65" s="12" customFormat="1" ht="11.25">
      <c r="B435" s="169"/>
      <c r="D435" s="170" t="s">
        <v>196</v>
      </c>
      <c r="E435" s="171" t="s">
        <v>1</v>
      </c>
      <c r="F435" s="172" t="s">
        <v>1264</v>
      </c>
      <c r="H435" s="173">
        <v>31.9</v>
      </c>
      <c r="I435" s="174"/>
      <c r="J435" s="174"/>
      <c r="M435" s="169"/>
      <c r="N435" s="175"/>
      <c r="X435" s="176"/>
      <c r="AT435" s="171" t="s">
        <v>196</v>
      </c>
      <c r="AU435" s="171" t="s">
        <v>91</v>
      </c>
      <c r="AV435" s="12" t="s">
        <v>91</v>
      </c>
      <c r="AW435" s="12" t="s">
        <v>5</v>
      </c>
      <c r="AX435" s="12" t="s">
        <v>82</v>
      </c>
      <c r="AY435" s="171" t="s">
        <v>167</v>
      </c>
    </row>
    <row r="436" spans="2:65" s="13" customFormat="1" ht="11.25">
      <c r="B436" s="177"/>
      <c r="D436" s="170" t="s">
        <v>196</v>
      </c>
      <c r="E436" s="178" t="s">
        <v>1</v>
      </c>
      <c r="F436" s="179" t="s">
        <v>204</v>
      </c>
      <c r="H436" s="180">
        <v>273.89999999999998</v>
      </c>
      <c r="I436" s="181"/>
      <c r="J436" s="181"/>
      <c r="M436" s="177"/>
      <c r="N436" s="182"/>
      <c r="X436" s="183"/>
      <c r="AT436" s="178" t="s">
        <v>196</v>
      </c>
      <c r="AU436" s="178" t="s">
        <v>91</v>
      </c>
      <c r="AV436" s="13" t="s">
        <v>173</v>
      </c>
      <c r="AW436" s="13" t="s">
        <v>5</v>
      </c>
      <c r="AX436" s="13" t="s">
        <v>89</v>
      </c>
      <c r="AY436" s="178" t="s">
        <v>167</v>
      </c>
    </row>
    <row r="437" spans="2:65" s="1" customFormat="1" ht="24.2" customHeight="1">
      <c r="B437" s="34"/>
      <c r="C437" s="190" t="s">
        <v>1265</v>
      </c>
      <c r="D437" s="190" t="s">
        <v>654</v>
      </c>
      <c r="E437" s="191" t="s">
        <v>1266</v>
      </c>
      <c r="F437" s="192" t="s">
        <v>1267</v>
      </c>
      <c r="G437" s="193" t="s">
        <v>177</v>
      </c>
      <c r="H437" s="194">
        <v>287.59500000000003</v>
      </c>
      <c r="I437" s="195"/>
      <c r="J437" s="196"/>
      <c r="K437" s="197">
        <f>ROUND(P437*H437,2)</f>
        <v>0</v>
      </c>
      <c r="L437" s="196"/>
      <c r="M437" s="198"/>
      <c r="N437" s="199" t="s">
        <v>1</v>
      </c>
      <c r="O437" s="128" t="s">
        <v>45</v>
      </c>
      <c r="P437" s="33">
        <f>I437+J437</f>
        <v>0</v>
      </c>
      <c r="Q437" s="33">
        <f>ROUND(I437*H437,2)</f>
        <v>0</v>
      </c>
      <c r="R437" s="33">
        <f>ROUND(J437*H437,2)</f>
        <v>0</v>
      </c>
      <c r="T437" s="166">
        <f>S437*H437</f>
        <v>0</v>
      </c>
      <c r="U437" s="166">
        <v>1.9000000000000001E-4</v>
      </c>
      <c r="V437" s="166">
        <f>U437*H437</f>
        <v>5.4643050000000006E-2</v>
      </c>
      <c r="W437" s="166">
        <v>0</v>
      </c>
      <c r="X437" s="167">
        <f>W437*H437</f>
        <v>0</v>
      </c>
      <c r="AR437" s="168" t="s">
        <v>318</v>
      </c>
      <c r="AT437" s="168" t="s">
        <v>654</v>
      </c>
      <c r="AU437" s="168" t="s">
        <v>91</v>
      </c>
      <c r="AY437" s="15" t="s">
        <v>167</v>
      </c>
      <c r="BE437" s="97">
        <f>IF(O437="základní",K437,0)</f>
        <v>0</v>
      </c>
      <c r="BF437" s="97">
        <f>IF(O437="snížená",K437,0)</f>
        <v>0</v>
      </c>
      <c r="BG437" s="97">
        <f>IF(O437="zákl. přenesená",K437,0)</f>
        <v>0</v>
      </c>
      <c r="BH437" s="97">
        <f>IF(O437="sníž. přenesená",K437,0)</f>
        <v>0</v>
      </c>
      <c r="BI437" s="97">
        <f>IF(O437="nulová",K437,0)</f>
        <v>0</v>
      </c>
      <c r="BJ437" s="15" t="s">
        <v>89</v>
      </c>
      <c r="BK437" s="97">
        <f>ROUND(P437*H437,2)</f>
        <v>0</v>
      </c>
      <c r="BL437" s="15" t="s">
        <v>227</v>
      </c>
      <c r="BM437" s="168" t="s">
        <v>1268</v>
      </c>
    </row>
    <row r="438" spans="2:65" s="12" customFormat="1" ht="11.25">
      <c r="B438" s="169"/>
      <c r="D438" s="170" t="s">
        <v>196</v>
      </c>
      <c r="F438" s="172" t="s">
        <v>1269</v>
      </c>
      <c r="H438" s="173">
        <v>287.59500000000003</v>
      </c>
      <c r="I438" s="174"/>
      <c r="J438" s="174"/>
      <c r="M438" s="169"/>
      <c r="N438" s="175"/>
      <c r="X438" s="176"/>
      <c r="AT438" s="171" t="s">
        <v>196</v>
      </c>
      <c r="AU438" s="171" t="s">
        <v>91</v>
      </c>
      <c r="AV438" s="12" t="s">
        <v>91</v>
      </c>
      <c r="AW438" s="12" t="s">
        <v>4</v>
      </c>
      <c r="AX438" s="12" t="s">
        <v>89</v>
      </c>
      <c r="AY438" s="171" t="s">
        <v>167</v>
      </c>
    </row>
    <row r="439" spans="2:65" s="1" customFormat="1" ht="24.2" customHeight="1">
      <c r="B439" s="34"/>
      <c r="C439" s="157" t="s">
        <v>1270</v>
      </c>
      <c r="D439" s="157" t="s">
        <v>169</v>
      </c>
      <c r="E439" s="158" t="s">
        <v>1271</v>
      </c>
      <c r="F439" s="159" t="s">
        <v>1272</v>
      </c>
      <c r="G439" s="160" t="s">
        <v>184</v>
      </c>
      <c r="H439" s="161">
        <v>199</v>
      </c>
      <c r="I439" s="162"/>
      <c r="J439" s="162"/>
      <c r="K439" s="163">
        <f>ROUND(P439*H439,2)</f>
        <v>0</v>
      </c>
      <c r="L439" s="164"/>
      <c r="M439" s="34"/>
      <c r="N439" s="165" t="s">
        <v>1</v>
      </c>
      <c r="O439" s="128" t="s">
        <v>45</v>
      </c>
      <c r="P439" s="33">
        <f>I439+J439</f>
        <v>0</v>
      </c>
      <c r="Q439" s="33">
        <f>ROUND(I439*H439,2)</f>
        <v>0</v>
      </c>
      <c r="R439" s="33">
        <f>ROUND(J439*H439,2)</f>
        <v>0</v>
      </c>
      <c r="T439" s="166">
        <f>S439*H439</f>
        <v>0</v>
      </c>
      <c r="U439" s="166">
        <v>2.4000000000000001E-4</v>
      </c>
      <c r="V439" s="166">
        <f>U439*H439</f>
        <v>4.7760000000000004E-2</v>
      </c>
      <c r="W439" s="166">
        <v>0</v>
      </c>
      <c r="X439" s="167">
        <f>W439*H439</f>
        <v>0</v>
      </c>
      <c r="AR439" s="168" t="s">
        <v>227</v>
      </c>
      <c r="AT439" s="168" t="s">
        <v>169</v>
      </c>
      <c r="AU439" s="168" t="s">
        <v>91</v>
      </c>
      <c r="AY439" s="15" t="s">
        <v>167</v>
      </c>
      <c r="BE439" s="97">
        <f>IF(O439="základní",K439,0)</f>
        <v>0</v>
      </c>
      <c r="BF439" s="97">
        <f>IF(O439="snížená",K439,0)</f>
        <v>0</v>
      </c>
      <c r="BG439" s="97">
        <f>IF(O439="zákl. přenesená",K439,0)</f>
        <v>0</v>
      </c>
      <c r="BH439" s="97">
        <f>IF(O439="sníž. přenesená",K439,0)</f>
        <v>0</v>
      </c>
      <c r="BI439" s="97">
        <f>IF(O439="nulová",K439,0)</f>
        <v>0</v>
      </c>
      <c r="BJ439" s="15" t="s">
        <v>89</v>
      </c>
      <c r="BK439" s="97">
        <f>ROUND(P439*H439,2)</f>
        <v>0</v>
      </c>
      <c r="BL439" s="15" t="s">
        <v>227</v>
      </c>
      <c r="BM439" s="168" t="s">
        <v>1273</v>
      </c>
    </row>
    <row r="440" spans="2:65" s="1" customFormat="1" ht="16.5" customHeight="1">
      <c r="B440" s="34"/>
      <c r="C440" s="190" t="s">
        <v>1274</v>
      </c>
      <c r="D440" s="190" t="s">
        <v>654</v>
      </c>
      <c r="E440" s="191" t="s">
        <v>1275</v>
      </c>
      <c r="F440" s="192" t="s">
        <v>1276</v>
      </c>
      <c r="G440" s="193" t="s">
        <v>172</v>
      </c>
      <c r="H440" s="194">
        <v>499.8</v>
      </c>
      <c r="I440" s="195"/>
      <c r="J440" s="196"/>
      <c r="K440" s="197">
        <f>ROUND(P440*H440,2)</f>
        <v>0</v>
      </c>
      <c r="L440" s="196"/>
      <c r="M440" s="198"/>
      <c r="N440" s="199" t="s">
        <v>1</v>
      </c>
      <c r="O440" s="128" t="s">
        <v>45</v>
      </c>
      <c r="P440" s="33">
        <f>I440+J440</f>
        <v>0</v>
      </c>
      <c r="Q440" s="33">
        <f>ROUND(I440*H440,2)</f>
        <v>0</v>
      </c>
      <c r="R440" s="33">
        <f>ROUND(J440*H440,2)</f>
        <v>0</v>
      </c>
      <c r="T440" s="166">
        <f>S440*H440</f>
        <v>0</v>
      </c>
      <c r="U440" s="166">
        <v>1.7999999999999999E-2</v>
      </c>
      <c r="V440" s="166">
        <f>U440*H440</f>
        <v>8.9963999999999995</v>
      </c>
      <c r="W440" s="166">
        <v>0</v>
      </c>
      <c r="X440" s="167">
        <f>W440*H440</f>
        <v>0</v>
      </c>
      <c r="AR440" s="168" t="s">
        <v>318</v>
      </c>
      <c r="AT440" s="168" t="s">
        <v>654</v>
      </c>
      <c r="AU440" s="168" t="s">
        <v>91</v>
      </c>
      <c r="AY440" s="15" t="s">
        <v>167</v>
      </c>
      <c r="BE440" s="97">
        <f>IF(O440="základní",K440,0)</f>
        <v>0</v>
      </c>
      <c r="BF440" s="97">
        <f>IF(O440="snížená",K440,0)</f>
        <v>0</v>
      </c>
      <c r="BG440" s="97">
        <f>IF(O440="zákl. přenesená",K440,0)</f>
        <v>0</v>
      </c>
      <c r="BH440" s="97">
        <f>IF(O440="sníž. přenesená",K440,0)</f>
        <v>0</v>
      </c>
      <c r="BI440" s="97">
        <f>IF(O440="nulová",K440,0)</f>
        <v>0</v>
      </c>
      <c r="BJ440" s="15" t="s">
        <v>89</v>
      </c>
      <c r="BK440" s="97">
        <f>ROUND(P440*H440,2)</f>
        <v>0</v>
      </c>
      <c r="BL440" s="15" t="s">
        <v>227</v>
      </c>
      <c r="BM440" s="168" t="s">
        <v>1277</v>
      </c>
    </row>
    <row r="441" spans="2:65" s="1" customFormat="1" ht="24.2" customHeight="1">
      <c r="B441" s="34"/>
      <c r="C441" s="157" t="s">
        <v>1278</v>
      </c>
      <c r="D441" s="157" t="s">
        <v>169</v>
      </c>
      <c r="E441" s="158" t="s">
        <v>1279</v>
      </c>
      <c r="F441" s="159" t="s">
        <v>1280</v>
      </c>
      <c r="G441" s="160" t="s">
        <v>172</v>
      </c>
      <c r="H441" s="161">
        <v>537</v>
      </c>
      <c r="I441" s="162"/>
      <c r="J441" s="162"/>
      <c r="K441" s="163">
        <f>ROUND(P441*H441,2)</f>
        <v>0</v>
      </c>
      <c r="L441" s="164"/>
      <c r="M441" s="34"/>
      <c r="N441" s="165" t="s">
        <v>1</v>
      </c>
      <c r="O441" s="128" t="s">
        <v>45</v>
      </c>
      <c r="P441" s="33">
        <f>I441+J441</f>
        <v>0</v>
      </c>
      <c r="Q441" s="33">
        <f>ROUND(I441*H441,2)</f>
        <v>0</v>
      </c>
      <c r="R441" s="33">
        <f>ROUND(J441*H441,2)</f>
        <v>0</v>
      </c>
      <c r="T441" s="166">
        <f>S441*H441</f>
        <v>0</v>
      </c>
      <c r="U441" s="166">
        <v>0</v>
      </c>
      <c r="V441" s="166">
        <f>U441*H441</f>
        <v>0</v>
      </c>
      <c r="W441" s="166">
        <v>0</v>
      </c>
      <c r="X441" s="167">
        <f>W441*H441</f>
        <v>0</v>
      </c>
      <c r="AR441" s="168" t="s">
        <v>227</v>
      </c>
      <c r="AT441" s="168" t="s">
        <v>169</v>
      </c>
      <c r="AU441" s="168" t="s">
        <v>91</v>
      </c>
      <c r="AY441" s="15" t="s">
        <v>167</v>
      </c>
      <c r="BE441" s="97">
        <f>IF(O441="základní",K441,0)</f>
        <v>0</v>
      </c>
      <c r="BF441" s="97">
        <f>IF(O441="snížená",K441,0)</f>
        <v>0</v>
      </c>
      <c r="BG441" s="97">
        <f>IF(O441="zákl. přenesená",K441,0)</f>
        <v>0</v>
      </c>
      <c r="BH441" s="97">
        <f>IF(O441="sníž. přenesená",K441,0)</f>
        <v>0</v>
      </c>
      <c r="BI441" s="97">
        <f>IF(O441="nulová",K441,0)</f>
        <v>0</v>
      </c>
      <c r="BJ441" s="15" t="s">
        <v>89</v>
      </c>
      <c r="BK441" s="97">
        <f>ROUND(P441*H441,2)</f>
        <v>0</v>
      </c>
      <c r="BL441" s="15" t="s">
        <v>227</v>
      </c>
      <c r="BM441" s="168" t="s">
        <v>1281</v>
      </c>
    </row>
    <row r="442" spans="2:65" s="12" customFormat="1" ht="11.25">
      <c r="B442" s="169"/>
      <c r="D442" s="170" t="s">
        <v>196</v>
      </c>
      <c r="E442" s="171" t="s">
        <v>1</v>
      </c>
      <c r="F442" s="172" t="s">
        <v>1282</v>
      </c>
      <c r="H442" s="173">
        <v>537</v>
      </c>
      <c r="I442" s="174"/>
      <c r="J442" s="174"/>
      <c r="M442" s="169"/>
      <c r="N442" s="175"/>
      <c r="X442" s="176"/>
      <c r="AT442" s="171" t="s">
        <v>196</v>
      </c>
      <c r="AU442" s="171" t="s">
        <v>91</v>
      </c>
      <c r="AV442" s="12" t="s">
        <v>91</v>
      </c>
      <c r="AW442" s="12" t="s">
        <v>5</v>
      </c>
      <c r="AX442" s="12" t="s">
        <v>89</v>
      </c>
      <c r="AY442" s="171" t="s">
        <v>167</v>
      </c>
    </row>
    <row r="443" spans="2:65" s="1" customFormat="1" ht="24.2" customHeight="1">
      <c r="B443" s="34"/>
      <c r="C443" s="190" t="s">
        <v>1283</v>
      </c>
      <c r="D443" s="190" t="s">
        <v>654</v>
      </c>
      <c r="E443" s="191" t="s">
        <v>1284</v>
      </c>
      <c r="F443" s="192" t="s">
        <v>1285</v>
      </c>
      <c r="G443" s="193" t="s">
        <v>172</v>
      </c>
      <c r="H443" s="194">
        <v>563.85</v>
      </c>
      <c r="I443" s="195"/>
      <c r="J443" s="196"/>
      <c r="K443" s="197">
        <f>ROUND(P443*H443,2)</f>
        <v>0</v>
      </c>
      <c r="L443" s="196"/>
      <c r="M443" s="198"/>
      <c r="N443" s="199" t="s">
        <v>1</v>
      </c>
      <c r="O443" s="128" t="s">
        <v>45</v>
      </c>
      <c r="P443" s="33">
        <f>I443+J443</f>
        <v>0</v>
      </c>
      <c r="Q443" s="33">
        <f>ROUND(I443*H443,2)</f>
        <v>0</v>
      </c>
      <c r="R443" s="33">
        <f>ROUND(J443*H443,2)</f>
        <v>0</v>
      </c>
      <c r="T443" s="166">
        <f>S443*H443</f>
        <v>0</v>
      </c>
      <c r="U443" s="166">
        <v>2.5000000000000001E-3</v>
      </c>
      <c r="V443" s="166">
        <f>U443*H443</f>
        <v>1.4096250000000001</v>
      </c>
      <c r="W443" s="166">
        <v>0</v>
      </c>
      <c r="X443" s="167">
        <f>W443*H443</f>
        <v>0</v>
      </c>
      <c r="AR443" s="168" t="s">
        <v>318</v>
      </c>
      <c r="AT443" s="168" t="s">
        <v>654</v>
      </c>
      <c r="AU443" s="168" t="s">
        <v>91</v>
      </c>
      <c r="AY443" s="15" t="s">
        <v>167</v>
      </c>
      <c r="BE443" s="97">
        <f>IF(O443="základní",K443,0)</f>
        <v>0</v>
      </c>
      <c r="BF443" s="97">
        <f>IF(O443="snížená",K443,0)</f>
        <v>0</v>
      </c>
      <c r="BG443" s="97">
        <f>IF(O443="zákl. přenesená",K443,0)</f>
        <v>0</v>
      </c>
      <c r="BH443" s="97">
        <f>IF(O443="sníž. přenesená",K443,0)</f>
        <v>0</v>
      </c>
      <c r="BI443" s="97">
        <f>IF(O443="nulová",K443,0)</f>
        <v>0</v>
      </c>
      <c r="BJ443" s="15" t="s">
        <v>89</v>
      </c>
      <c r="BK443" s="97">
        <f>ROUND(P443*H443,2)</f>
        <v>0</v>
      </c>
      <c r="BL443" s="15" t="s">
        <v>227</v>
      </c>
      <c r="BM443" s="168" t="s">
        <v>1286</v>
      </c>
    </row>
    <row r="444" spans="2:65" s="12" customFormat="1" ht="11.25">
      <c r="B444" s="169"/>
      <c r="D444" s="170" t="s">
        <v>196</v>
      </c>
      <c r="F444" s="172" t="s">
        <v>1287</v>
      </c>
      <c r="H444" s="173">
        <v>563.85</v>
      </c>
      <c r="I444" s="174"/>
      <c r="J444" s="174"/>
      <c r="M444" s="169"/>
      <c r="N444" s="175"/>
      <c r="X444" s="176"/>
      <c r="AT444" s="171" t="s">
        <v>196</v>
      </c>
      <c r="AU444" s="171" t="s">
        <v>91</v>
      </c>
      <c r="AV444" s="12" t="s">
        <v>91</v>
      </c>
      <c r="AW444" s="12" t="s">
        <v>4</v>
      </c>
      <c r="AX444" s="12" t="s">
        <v>89</v>
      </c>
      <c r="AY444" s="171" t="s">
        <v>167</v>
      </c>
    </row>
    <row r="445" spans="2:65" s="1" customFormat="1" ht="24.2" customHeight="1">
      <c r="B445" s="34"/>
      <c r="C445" s="157" t="s">
        <v>1288</v>
      </c>
      <c r="D445" s="157" t="s">
        <v>169</v>
      </c>
      <c r="E445" s="158" t="s">
        <v>1289</v>
      </c>
      <c r="F445" s="159" t="s">
        <v>1290</v>
      </c>
      <c r="G445" s="160" t="s">
        <v>339</v>
      </c>
      <c r="H445" s="161">
        <v>10.563000000000001</v>
      </c>
      <c r="I445" s="162"/>
      <c r="J445" s="162"/>
      <c r="K445" s="163">
        <f>ROUND(P445*H445,2)</f>
        <v>0</v>
      </c>
      <c r="L445" s="164"/>
      <c r="M445" s="34"/>
      <c r="N445" s="165" t="s">
        <v>1</v>
      </c>
      <c r="O445" s="128" t="s">
        <v>45</v>
      </c>
      <c r="P445" s="33">
        <f>I445+J445</f>
        <v>0</v>
      </c>
      <c r="Q445" s="33">
        <f>ROUND(I445*H445,2)</f>
        <v>0</v>
      </c>
      <c r="R445" s="33">
        <f>ROUND(J445*H445,2)</f>
        <v>0</v>
      </c>
      <c r="T445" s="166">
        <f>S445*H445</f>
        <v>0</v>
      </c>
      <c r="U445" s="166">
        <v>0</v>
      </c>
      <c r="V445" s="166">
        <f>U445*H445</f>
        <v>0</v>
      </c>
      <c r="W445" s="166">
        <v>0</v>
      </c>
      <c r="X445" s="167">
        <f>W445*H445</f>
        <v>0</v>
      </c>
      <c r="AR445" s="168" t="s">
        <v>227</v>
      </c>
      <c r="AT445" s="168" t="s">
        <v>169</v>
      </c>
      <c r="AU445" s="168" t="s">
        <v>91</v>
      </c>
      <c r="AY445" s="15" t="s">
        <v>167</v>
      </c>
      <c r="BE445" s="97">
        <f>IF(O445="základní",K445,0)</f>
        <v>0</v>
      </c>
      <c r="BF445" s="97">
        <f>IF(O445="snížená",K445,0)</f>
        <v>0</v>
      </c>
      <c r="BG445" s="97">
        <f>IF(O445="zákl. přenesená",K445,0)</f>
        <v>0</v>
      </c>
      <c r="BH445" s="97">
        <f>IF(O445="sníž. přenesená",K445,0)</f>
        <v>0</v>
      </c>
      <c r="BI445" s="97">
        <f>IF(O445="nulová",K445,0)</f>
        <v>0</v>
      </c>
      <c r="BJ445" s="15" t="s">
        <v>89</v>
      </c>
      <c r="BK445" s="97">
        <f>ROUND(P445*H445,2)</f>
        <v>0</v>
      </c>
      <c r="BL445" s="15" t="s">
        <v>227</v>
      </c>
      <c r="BM445" s="168" t="s">
        <v>1291</v>
      </c>
    </row>
    <row r="446" spans="2:65" s="11" customFormat="1" ht="22.9" customHeight="1">
      <c r="B446" s="144"/>
      <c r="D446" s="145" t="s">
        <v>81</v>
      </c>
      <c r="E446" s="155" t="s">
        <v>389</v>
      </c>
      <c r="F446" s="155" t="s">
        <v>390</v>
      </c>
      <c r="I446" s="147"/>
      <c r="J446" s="147"/>
      <c r="K446" s="156">
        <f>BK446</f>
        <v>0</v>
      </c>
      <c r="M446" s="144"/>
      <c r="N446" s="149"/>
      <c r="Q446" s="150">
        <f>SUM(Q447:Q488)</f>
        <v>0</v>
      </c>
      <c r="R446" s="150">
        <f>SUM(R447:R488)</f>
        <v>0</v>
      </c>
      <c r="T446" s="151">
        <f>SUM(T447:T488)</f>
        <v>0</v>
      </c>
      <c r="V446" s="151">
        <f>SUM(V447:V488)</f>
        <v>0.71677000000000002</v>
      </c>
      <c r="X446" s="152">
        <f>SUM(X447:X488)</f>
        <v>0.10743</v>
      </c>
      <c r="AR446" s="145" t="s">
        <v>91</v>
      </c>
      <c r="AT446" s="153" t="s">
        <v>81</v>
      </c>
      <c r="AU446" s="153" t="s">
        <v>89</v>
      </c>
      <c r="AY446" s="145" t="s">
        <v>167</v>
      </c>
      <c r="BK446" s="154">
        <f>SUM(BK447:BK488)</f>
        <v>0</v>
      </c>
    </row>
    <row r="447" spans="2:65" s="1" customFormat="1" ht="16.5" customHeight="1">
      <c r="B447" s="34"/>
      <c r="C447" s="157" t="s">
        <v>1292</v>
      </c>
      <c r="D447" s="157" t="s">
        <v>169</v>
      </c>
      <c r="E447" s="158" t="s">
        <v>1293</v>
      </c>
      <c r="F447" s="159" t="s">
        <v>1294</v>
      </c>
      <c r="G447" s="160" t="s">
        <v>184</v>
      </c>
      <c r="H447" s="161">
        <v>8</v>
      </c>
      <c r="I447" s="162"/>
      <c r="J447" s="162"/>
      <c r="K447" s="163">
        <f t="shared" ref="K447:K452" si="72">ROUND(P447*H447,2)</f>
        <v>0</v>
      </c>
      <c r="L447" s="164"/>
      <c r="M447" s="34"/>
      <c r="N447" s="165" t="s">
        <v>1</v>
      </c>
      <c r="O447" s="128" t="s">
        <v>45</v>
      </c>
      <c r="P447" s="33">
        <f t="shared" ref="P447:P452" si="73">I447+J447</f>
        <v>0</v>
      </c>
      <c r="Q447" s="33">
        <f t="shared" ref="Q447:Q452" si="74">ROUND(I447*H447,2)</f>
        <v>0</v>
      </c>
      <c r="R447" s="33">
        <f t="shared" ref="R447:R452" si="75">ROUND(J447*H447,2)</f>
        <v>0</v>
      </c>
      <c r="T447" s="166">
        <f t="shared" ref="T447:T452" si="76">S447*H447</f>
        <v>0</v>
      </c>
      <c r="U447" s="166">
        <v>1.2019999999999999E-2</v>
      </c>
      <c r="V447" s="166">
        <f t="shared" ref="V447:V452" si="77">U447*H447</f>
        <v>9.6159999999999995E-2</v>
      </c>
      <c r="W447" s="166">
        <v>1.2019999999999999E-2</v>
      </c>
      <c r="X447" s="167">
        <f t="shared" ref="X447:X452" si="78">W447*H447</f>
        <v>9.6159999999999995E-2</v>
      </c>
      <c r="AR447" s="168" t="s">
        <v>227</v>
      </c>
      <c r="AT447" s="168" t="s">
        <v>169</v>
      </c>
      <c r="AU447" s="168" t="s">
        <v>91</v>
      </c>
      <c r="AY447" s="15" t="s">
        <v>167</v>
      </c>
      <c r="BE447" s="97">
        <f t="shared" ref="BE447:BE452" si="79">IF(O447="základní",K447,0)</f>
        <v>0</v>
      </c>
      <c r="BF447" s="97">
        <f t="shared" ref="BF447:BF452" si="80">IF(O447="snížená",K447,0)</f>
        <v>0</v>
      </c>
      <c r="BG447" s="97">
        <f t="shared" ref="BG447:BG452" si="81">IF(O447="zákl. přenesená",K447,0)</f>
        <v>0</v>
      </c>
      <c r="BH447" s="97">
        <f t="shared" ref="BH447:BH452" si="82">IF(O447="sníž. přenesená",K447,0)</f>
        <v>0</v>
      </c>
      <c r="BI447" s="97">
        <f t="shared" ref="BI447:BI452" si="83">IF(O447="nulová",K447,0)</f>
        <v>0</v>
      </c>
      <c r="BJ447" s="15" t="s">
        <v>89</v>
      </c>
      <c r="BK447" s="97">
        <f t="shared" ref="BK447:BK452" si="84">ROUND(P447*H447,2)</f>
        <v>0</v>
      </c>
      <c r="BL447" s="15" t="s">
        <v>227</v>
      </c>
      <c r="BM447" s="168" t="s">
        <v>1295</v>
      </c>
    </row>
    <row r="448" spans="2:65" s="1" customFormat="1" ht="16.5" customHeight="1">
      <c r="B448" s="34"/>
      <c r="C448" s="157" t="s">
        <v>1296</v>
      </c>
      <c r="D448" s="157" t="s">
        <v>169</v>
      </c>
      <c r="E448" s="158" t="s">
        <v>1297</v>
      </c>
      <c r="F448" s="159" t="s">
        <v>1298</v>
      </c>
      <c r="G448" s="160" t="s">
        <v>184</v>
      </c>
      <c r="H448" s="161">
        <v>1</v>
      </c>
      <c r="I448" s="162"/>
      <c r="J448" s="162"/>
      <c r="K448" s="163">
        <f t="shared" si="72"/>
        <v>0</v>
      </c>
      <c r="L448" s="164"/>
      <c r="M448" s="34"/>
      <c r="N448" s="165" t="s">
        <v>1</v>
      </c>
      <c r="O448" s="128" t="s">
        <v>45</v>
      </c>
      <c r="P448" s="33">
        <f t="shared" si="73"/>
        <v>0</v>
      </c>
      <c r="Q448" s="33">
        <f t="shared" si="74"/>
        <v>0</v>
      </c>
      <c r="R448" s="33">
        <f t="shared" si="75"/>
        <v>0</v>
      </c>
      <c r="T448" s="166">
        <f t="shared" si="76"/>
        <v>0</v>
      </c>
      <c r="U448" s="166">
        <v>1.1270000000000001E-2</v>
      </c>
      <c r="V448" s="166">
        <f t="shared" si="77"/>
        <v>1.1270000000000001E-2</v>
      </c>
      <c r="W448" s="166">
        <v>1.1270000000000001E-2</v>
      </c>
      <c r="X448" s="167">
        <f t="shared" si="78"/>
        <v>1.1270000000000001E-2</v>
      </c>
      <c r="AR448" s="168" t="s">
        <v>227</v>
      </c>
      <c r="AT448" s="168" t="s">
        <v>169</v>
      </c>
      <c r="AU448" s="168" t="s">
        <v>91</v>
      </c>
      <c r="AY448" s="15" t="s">
        <v>167</v>
      </c>
      <c r="BE448" s="97">
        <f t="shared" si="79"/>
        <v>0</v>
      </c>
      <c r="BF448" s="97">
        <f t="shared" si="80"/>
        <v>0</v>
      </c>
      <c r="BG448" s="97">
        <f t="shared" si="81"/>
        <v>0</v>
      </c>
      <c r="BH448" s="97">
        <f t="shared" si="82"/>
        <v>0</v>
      </c>
      <c r="BI448" s="97">
        <f t="shared" si="83"/>
        <v>0</v>
      </c>
      <c r="BJ448" s="15" t="s">
        <v>89</v>
      </c>
      <c r="BK448" s="97">
        <f t="shared" si="84"/>
        <v>0</v>
      </c>
      <c r="BL448" s="15" t="s">
        <v>227</v>
      </c>
      <c r="BM448" s="168" t="s">
        <v>1299</v>
      </c>
    </row>
    <row r="449" spans="2:65" s="1" customFormat="1" ht="16.5" customHeight="1">
      <c r="B449" s="34"/>
      <c r="C449" s="157" t="s">
        <v>1300</v>
      </c>
      <c r="D449" s="157" t="s">
        <v>169</v>
      </c>
      <c r="E449" s="158" t="s">
        <v>1301</v>
      </c>
      <c r="F449" s="159" t="s">
        <v>1302</v>
      </c>
      <c r="G449" s="160" t="s">
        <v>177</v>
      </c>
      <c r="H449" s="161">
        <v>38</v>
      </c>
      <c r="I449" s="162"/>
      <c r="J449" s="162"/>
      <c r="K449" s="163">
        <f t="shared" si="72"/>
        <v>0</v>
      </c>
      <c r="L449" s="164"/>
      <c r="M449" s="34"/>
      <c r="N449" s="165" t="s">
        <v>1</v>
      </c>
      <c r="O449" s="128" t="s">
        <v>45</v>
      </c>
      <c r="P449" s="33">
        <f t="shared" si="73"/>
        <v>0</v>
      </c>
      <c r="Q449" s="33">
        <f t="shared" si="74"/>
        <v>0</v>
      </c>
      <c r="R449" s="33">
        <f t="shared" si="75"/>
        <v>0</v>
      </c>
      <c r="T449" s="166">
        <f t="shared" si="76"/>
        <v>0</v>
      </c>
      <c r="U449" s="166">
        <v>2.0600000000000002E-3</v>
      </c>
      <c r="V449" s="166">
        <f t="shared" si="77"/>
        <v>7.8280000000000002E-2</v>
      </c>
      <c r="W449" s="166">
        <v>0</v>
      </c>
      <c r="X449" s="167">
        <f t="shared" si="78"/>
        <v>0</v>
      </c>
      <c r="AR449" s="168" t="s">
        <v>227</v>
      </c>
      <c r="AT449" s="168" t="s">
        <v>169</v>
      </c>
      <c r="AU449" s="168" t="s">
        <v>91</v>
      </c>
      <c r="AY449" s="15" t="s">
        <v>167</v>
      </c>
      <c r="BE449" s="97">
        <f t="shared" si="79"/>
        <v>0</v>
      </c>
      <c r="BF449" s="97">
        <f t="shared" si="80"/>
        <v>0</v>
      </c>
      <c r="BG449" s="97">
        <f t="shared" si="81"/>
        <v>0</v>
      </c>
      <c r="BH449" s="97">
        <f t="shared" si="82"/>
        <v>0</v>
      </c>
      <c r="BI449" s="97">
        <f t="shared" si="83"/>
        <v>0</v>
      </c>
      <c r="BJ449" s="15" t="s">
        <v>89</v>
      </c>
      <c r="BK449" s="97">
        <f t="shared" si="84"/>
        <v>0</v>
      </c>
      <c r="BL449" s="15" t="s">
        <v>227</v>
      </c>
      <c r="BM449" s="168" t="s">
        <v>1303</v>
      </c>
    </row>
    <row r="450" spans="2:65" s="1" customFormat="1" ht="16.5" customHeight="1">
      <c r="B450" s="34"/>
      <c r="C450" s="157" t="s">
        <v>1304</v>
      </c>
      <c r="D450" s="157" t="s">
        <v>169</v>
      </c>
      <c r="E450" s="158" t="s">
        <v>1305</v>
      </c>
      <c r="F450" s="159" t="s">
        <v>1306</v>
      </c>
      <c r="G450" s="160" t="s">
        <v>177</v>
      </c>
      <c r="H450" s="161">
        <v>6</v>
      </c>
      <c r="I450" s="162"/>
      <c r="J450" s="162"/>
      <c r="K450" s="163">
        <f t="shared" si="72"/>
        <v>0</v>
      </c>
      <c r="L450" s="164"/>
      <c r="M450" s="34"/>
      <c r="N450" s="165" t="s">
        <v>1</v>
      </c>
      <c r="O450" s="128" t="s">
        <v>45</v>
      </c>
      <c r="P450" s="33">
        <f t="shared" si="73"/>
        <v>0</v>
      </c>
      <c r="Q450" s="33">
        <f t="shared" si="74"/>
        <v>0</v>
      </c>
      <c r="R450" s="33">
        <f t="shared" si="75"/>
        <v>0</v>
      </c>
      <c r="T450" s="166">
        <f t="shared" si="76"/>
        <v>0</v>
      </c>
      <c r="U450" s="166">
        <v>1.5499999999999999E-3</v>
      </c>
      <c r="V450" s="166">
        <f t="shared" si="77"/>
        <v>9.2999999999999992E-3</v>
      </c>
      <c r="W450" s="166">
        <v>0</v>
      </c>
      <c r="X450" s="167">
        <f t="shared" si="78"/>
        <v>0</v>
      </c>
      <c r="AR450" s="168" t="s">
        <v>227</v>
      </c>
      <c r="AT450" s="168" t="s">
        <v>169</v>
      </c>
      <c r="AU450" s="168" t="s">
        <v>91</v>
      </c>
      <c r="AY450" s="15" t="s">
        <v>167</v>
      </c>
      <c r="BE450" s="97">
        <f t="shared" si="79"/>
        <v>0</v>
      </c>
      <c r="BF450" s="97">
        <f t="shared" si="80"/>
        <v>0</v>
      </c>
      <c r="BG450" s="97">
        <f t="shared" si="81"/>
        <v>0</v>
      </c>
      <c r="BH450" s="97">
        <f t="shared" si="82"/>
        <v>0</v>
      </c>
      <c r="BI450" s="97">
        <f t="shared" si="83"/>
        <v>0</v>
      </c>
      <c r="BJ450" s="15" t="s">
        <v>89</v>
      </c>
      <c r="BK450" s="97">
        <f t="shared" si="84"/>
        <v>0</v>
      </c>
      <c r="BL450" s="15" t="s">
        <v>227</v>
      </c>
      <c r="BM450" s="168" t="s">
        <v>1307</v>
      </c>
    </row>
    <row r="451" spans="2:65" s="1" customFormat="1" ht="16.5" customHeight="1">
      <c r="B451" s="34"/>
      <c r="C451" s="157" t="s">
        <v>1308</v>
      </c>
      <c r="D451" s="157" t="s">
        <v>169</v>
      </c>
      <c r="E451" s="158" t="s">
        <v>1309</v>
      </c>
      <c r="F451" s="159" t="s">
        <v>1310</v>
      </c>
      <c r="G451" s="160" t="s">
        <v>177</v>
      </c>
      <c r="H451" s="161">
        <v>18</v>
      </c>
      <c r="I451" s="162"/>
      <c r="J451" s="162"/>
      <c r="K451" s="163">
        <f t="shared" si="72"/>
        <v>0</v>
      </c>
      <c r="L451" s="164"/>
      <c r="M451" s="34"/>
      <c r="N451" s="165" t="s">
        <v>1</v>
      </c>
      <c r="O451" s="128" t="s">
        <v>45</v>
      </c>
      <c r="P451" s="33">
        <f t="shared" si="73"/>
        <v>0</v>
      </c>
      <c r="Q451" s="33">
        <f t="shared" si="74"/>
        <v>0</v>
      </c>
      <c r="R451" s="33">
        <f t="shared" si="75"/>
        <v>0</v>
      </c>
      <c r="T451" s="166">
        <f t="shared" si="76"/>
        <v>0</v>
      </c>
      <c r="U451" s="166">
        <v>1.91E-3</v>
      </c>
      <c r="V451" s="166">
        <f t="shared" si="77"/>
        <v>3.4380000000000001E-2</v>
      </c>
      <c r="W451" s="166">
        <v>0</v>
      </c>
      <c r="X451" s="167">
        <f t="shared" si="78"/>
        <v>0</v>
      </c>
      <c r="AR451" s="168" t="s">
        <v>227</v>
      </c>
      <c r="AT451" s="168" t="s">
        <v>169</v>
      </c>
      <c r="AU451" s="168" t="s">
        <v>91</v>
      </c>
      <c r="AY451" s="15" t="s">
        <v>167</v>
      </c>
      <c r="BE451" s="97">
        <f t="shared" si="79"/>
        <v>0</v>
      </c>
      <c r="BF451" s="97">
        <f t="shared" si="80"/>
        <v>0</v>
      </c>
      <c r="BG451" s="97">
        <f t="shared" si="81"/>
        <v>0</v>
      </c>
      <c r="BH451" s="97">
        <f t="shared" si="82"/>
        <v>0</v>
      </c>
      <c r="BI451" s="97">
        <f t="shared" si="83"/>
        <v>0</v>
      </c>
      <c r="BJ451" s="15" t="s">
        <v>89</v>
      </c>
      <c r="BK451" s="97">
        <f t="shared" si="84"/>
        <v>0</v>
      </c>
      <c r="BL451" s="15" t="s">
        <v>227</v>
      </c>
      <c r="BM451" s="168" t="s">
        <v>1311</v>
      </c>
    </row>
    <row r="452" spans="2:65" s="1" customFormat="1" ht="16.5" customHeight="1">
      <c r="B452" s="34"/>
      <c r="C452" s="157" t="s">
        <v>1312</v>
      </c>
      <c r="D452" s="157" t="s">
        <v>169</v>
      </c>
      <c r="E452" s="158" t="s">
        <v>1313</v>
      </c>
      <c r="F452" s="159" t="s">
        <v>1314</v>
      </c>
      <c r="G452" s="160" t="s">
        <v>177</v>
      </c>
      <c r="H452" s="161">
        <v>27</v>
      </c>
      <c r="I452" s="162"/>
      <c r="J452" s="162"/>
      <c r="K452" s="163">
        <f t="shared" si="72"/>
        <v>0</v>
      </c>
      <c r="L452" s="164"/>
      <c r="M452" s="34"/>
      <c r="N452" s="165" t="s">
        <v>1</v>
      </c>
      <c r="O452" s="128" t="s">
        <v>45</v>
      </c>
      <c r="P452" s="33">
        <f t="shared" si="73"/>
        <v>0</v>
      </c>
      <c r="Q452" s="33">
        <f t="shared" si="74"/>
        <v>0</v>
      </c>
      <c r="R452" s="33">
        <f t="shared" si="75"/>
        <v>0</v>
      </c>
      <c r="T452" s="166">
        <f t="shared" si="76"/>
        <v>0</v>
      </c>
      <c r="U452" s="166">
        <v>5.9000000000000003E-4</v>
      </c>
      <c r="V452" s="166">
        <f t="shared" si="77"/>
        <v>1.593E-2</v>
      </c>
      <c r="W452" s="166">
        <v>0</v>
      </c>
      <c r="X452" s="167">
        <f t="shared" si="78"/>
        <v>0</v>
      </c>
      <c r="AR452" s="168" t="s">
        <v>227</v>
      </c>
      <c r="AT452" s="168" t="s">
        <v>169</v>
      </c>
      <c r="AU452" s="168" t="s">
        <v>91</v>
      </c>
      <c r="AY452" s="15" t="s">
        <v>167</v>
      </c>
      <c r="BE452" s="97">
        <f t="shared" si="79"/>
        <v>0</v>
      </c>
      <c r="BF452" s="97">
        <f t="shared" si="80"/>
        <v>0</v>
      </c>
      <c r="BG452" s="97">
        <f t="shared" si="81"/>
        <v>0</v>
      </c>
      <c r="BH452" s="97">
        <f t="shared" si="82"/>
        <v>0</v>
      </c>
      <c r="BI452" s="97">
        <f t="shared" si="83"/>
        <v>0</v>
      </c>
      <c r="BJ452" s="15" t="s">
        <v>89</v>
      </c>
      <c r="BK452" s="97">
        <f t="shared" si="84"/>
        <v>0</v>
      </c>
      <c r="BL452" s="15" t="s">
        <v>227</v>
      </c>
      <c r="BM452" s="168" t="s">
        <v>1315</v>
      </c>
    </row>
    <row r="453" spans="2:65" s="12" customFormat="1" ht="11.25">
      <c r="B453" s="169"/>
      <c r="D453" s="170" t="s">
        <v>196</v>
      </c>
      <c r="E453" s="171" t="s">
        <v>1</v>
      </c>
      <c r="F453" s="172" t="s">
        <v>1316</v>
      </c>
      <c r="H453" s="173">
        <v>27</v>
      </c>
      <c r="I453" s="174"/>
      <c r="J453" s="174"/>
      <c r="M453" s="169"/>
      <c r="N453" s="175"/>
      <c r="X453" s="176"/>
      <c r="AT453" s="171" t="s">
        <v>196</v>
      </c>
      <c r="AU453" s="171" t="s">
        <v>91</v>
      </c>
      <c r="AV453" s="12" t="s">
        <v>91</v>
      </c>
      <c r="AW453" s="12" t="s">
        <v>5</v>
      </c>
      <c r="AX453" s="12" t="s">
        <v>89</v>
      </c>
      <c r="AY453" s="171" t="s">
        <v>167</v>
      </c>
    </row>
    <row r="454" spans="2:65" s="1" customFormat="1" ht="16.5" customHeight="1">
      <c r="B454" s="34"/>
      <c r="C454" s="157" t="s">
        <v>1317</v>
      </c>
      <c r="D454" s="157" t="s">
        <v>169</v>
      </c>
      <c r="E454" s="158" t="s">
        <v>1318</v>
      </c>
      <c r="F454" s="159" t="s">
        <v>1319</v>
      </c>
      <c r="G454" s="160" t="s">
        <v>177</v>
      </c>
      <c r="H454" s="161">
        <v>51</v>
      </c>
      <c r="I454" s="162"/>
      <c r="J454" s="162"/>
      <c r="K454" s="163">
        <f>ROUND(P454*H454,2)</f>
        <v>0</v>
      </c>
      <c r="L454" s="164"/>
      <c r="M454" s="34"/>
      <c r="N454" s="165" t="s">
        <v>1</v>
      </c>
      <c r="O454" s="128" t="s">
        <v>45</v>
      </c>
      <c r="P454" s="33">
        <f>I454+J454</f>
        <v>0</v>
      </c>
      <c r="Q454" s="33">
        <f>ROUND(I454*H454,2)</f>
        <v>0</v>
      </c>
      <c r="R454" s="33">
        <f>ROUND(J454*H454,2)</f>
        <v>0</v>
      </c>
      <c r="T454" s="166">
        <f>S454*H454</f>
        <v>0</v>
      </c>
      <c r="U454" s="166">
        <v>2.0100000000000001E-3</v>
      </c>
      <c r="V454" s="166">
        <f>U454*H454</f>
        <v>0.10251</v>
      </c>
      <c r="W454" s="166">
        <v>0</v>
      </c>
      <c r="X454" s="167">
        <f>W454*H454</f>
        <v>0</v>
      </c>
      <c r="AR454" s="168" t="s">
        <v>227</v>
      </c>
      <c r="AT454" s="168" t="s">
        <v>169</v>
      </c>
      <c r="AU454" s="168" t="s">
        <v>91</v>
      </c>
      <c r="AY454" s="15" t="s">
        <v>167</v>
      </c>
      <c r="BE454" s="97">
        <f>IF(O454="základní",K454,0)</f>
        <v>0</v>
      </c>
      <c r="BF454" s="97">
        <f>IF(O454="snížená",K454,0)</f>
        <v>0</v>
      </c>
      <c r="BG454" s="97">
        <f>IF(O454="zákl. přenesená",K454,0)</f>
        <v>0</v>
      </c>
      <c r="BH454" s="97">
        <f>IF(O454="sníž. přenesená",K454,0)</f>
        <v>0</v>
      </c>
      <c r="BI454" s="97">
        <f>IF(O454="nulová",K454,0)</f>
        <v>0</v>
      </c>
      <c r="BJ454" s="15" t="s">
        <v>89</v>
      </c>
      <c r="BK454" s="97">
        <f>ROUND(P454*H454,2)</f>
        <v>0</v>
      </c>
      <c r="BL454" s="15" t="s">
        <v>227</v>
      </c>
      <c r="BM454" s="168" t="s">
        <v>1320</v>
      </c>
    </row>
    <row r="455" spans="2:65" s="12" customFormat="1" ht="11.25">
      <c r="B455" s="169"/>
      <c r="D455" s="170" t="s">
        <v>196</v>
      </c>
      <c r="E455" s="171" t="s">
        <v>1</v>
      </c>
      <c r="F455" s="172" t="s">
        <v>1321</v>
      </c>
      <c r="H455" s="173">
        <v>36</v>
      </c>
      <c r="I455" s="174"/>
      <c r="J455" s="174"/>
      <c r="M455" s="169"/>
      <c r="N455" s="175"/>
      <c r="X455" s="176"/>
      <c r="AT455" s="171" t="s">
        <v>196</v>
      </c>
      <c r="AU455" s="171" t="s">
        <v>91</v>
      </c>
      <c r="AV455" s="12" t="s">
        <v>91</v>
      </c>
      <c r="AW455" s="12" t="s">
        <v>5</v>
      </c>
      <c r="AX455" s="12" t="s">
        <v>82</v>
      </c>
      <c r="AY455" s="171" t="s">
        <v>167</v>
      </c>
    </row>
    <row r="456" spans="2:65" s="12" customFormat="1" ht="11.25">
      <c r="B456" s="169"/>
      <c r="D456" s="170" t="s">
        <v>196</v>
      </c>
      <c r="E456" s="171" t="s">
        <v>1</v>
      </c>
      <c r="F456" s="172" t="s">
        <v>1322</v>
      </c>
      <c r="H456" s="173">
        <v>12</v>
      </c>
      <c r="I456" s="174"/>
      <c r="J456" s="174"/>
      <c r="M456" s="169"/>
      <c r="N456" s="175"/>
      <c r="X456" s="176"/>
      <c r="AT456" s="171" t="s">
        <v>196</v>
      </c>
      <c r="AU456" s="171" t="s">
        <v>91</v>
      </c>
      <c r="AV456" s="12" t="s">
        <v>91</v>
      </c>
      <c r="AW456" s="12" t="s">
        <v>5</v>
      </c>
      <c r="AX456" s="12" t="s">
        <v>82</v>
      </c>
      <c r="AY456" s="171" t="s">
        <v>167</v>
      </c>
    </row>
    <row r="457" spans="2:65" s="12" customFormat="1" ht="11.25">
      <c r="B457" s="169"/>
      <c r="D457" s="170" t="s">
        <v>196</v>
      </c>
      <c r="E457" s="171" t="s">
        <v>1</v>
      </c>
      <c r="F457" s="172" t="s">
        <v>1323</v>
      </c>
      <c r="H457" s="173">
        <v>3</v>
      </c>
      <c r="I457" s="174"/>
      <c r="J457" s="174"/>
      <c r="M457" s="169"/>
      <c r="N457" s="175"/>
      <c r="X457" s="176"/>
      <c r="AT457" s="171" t="s">
        <v>196</v>
      </c>
      <c r="AU457" s="171" t="s">
        <v>91</v>
      </c>
      <c r="AV457" s="12" t="s">
        <v>91</v>
      </c>
      <c r="AW457" s="12" t="s">
        <v>5</v>
      </c>
      <c r="AX457" s="12" t="s">
        <v>82</v>
      </c>
      <c r="AY457" s="171" t="s">
        <v>167</v>
      </c>
    </row>
    <row r="458" spans="2:65" s="13" customFormat="1" ht="11.25">
      <c r="B458" s="177"/>
      <c r="D458" s="170" t="s">
        <v>196</v>
      </c>
      <c r="E458" s="178" t="s">
        <v>1</v>
      </c>
      <c r="F458" s="179" t="s">
        <v>204</v>
      </c>
      <c r="H458" s="180">
        <v>51</v>
      </c>
      <c r="I458" s="181"/>
      <c r="J458" s="181"/>
      <c r="M458" s="177"/>
      <c r="N458" s="182"/>
      <c r="X458" s="183"/>
      <c r="AT458" s="178" t="s">
        <v>196</v>
      </c>
      <c r="AU458" s="178" t="s">
        <v>91</v>
      </c>
      <c r="AV458" s="13" t="s">
        <v>173</v>
      </c>
      <c r="AW458" s="13" t="s">
        <v>5</v>
      </c>
      <c r="AX458" s="13" t="s">
        <v>89</v>
      </c>
      <c r="AY458" s="178" t="s">
        <v>167</v>
      </c>
    </row>
    <row r="459" spans="2:65" s="1" customFormat="1" ht="16.5" customHeight="1">
      <c r="B459" s="34"/>
      <c r="C459" s="157" t="s">
        <v>1324</v>
      </c>
      <c r="D459" s="157" t="s">
        <v>169</v>
      </c>
      <c r="E459" s="158" t="s">
        <v>1325</v>
      </c>
      <c r="F459" s="159" t="s">
        <v>1326</v>
      </c>
      <c r="G459" s="160" t="s">
        <v>177</v>
      </c>
      <c r="H459" s="161">
        <v>3</v>
      </c>
      <c r="I459" s="162"/>
      <c r="J459" s="162"/>
      <c r="K459" s="163">
        <f>ROUND(P459*H459,2)</f>
        <v>0</v>
      </c>
      <c r="L459" s="164"/>
      <c r="M459" s="34"/>
      <c r="N459" s="165" t="s">
        <v>1</v>
      </c>
      <c r="O459" s="128" t="s">
        <v>45</v>
      </c>
      <c r="P459" s="33">
        <f>I459+J459</f>
        <v>0</v>
      </c>
      <c r="Q459" s="33">
        <f>ROUND(I459*H459,2)</f>
        <v>0</v>
      </c>
      <c r="R459" s="33">
        <f>ROUND(J459*H459,2)</f>
        <v>0</v>
      </c>
      <c r="T459" s="166">
        <f>S459*H459</f>
        <v>0</v>
      </c>
      <c r="U459" s="166">
        <v>1.4499999999999999E-3</v>
      </c>
      <c r="V459" s="166">
        <f>U459*H459</f>
        <v>4.3499999999999997E-3</v>
      </c>
      <c r="W459" s="166">
        <v>0</v>
      </c>
      <c r="X459" s="167">
        <f>W459*H459</f>
        <v>0</v>
      </c>
      <c r="AR459" s="168" t="s">
        <v>227</v>
      </c>
      <c r="AT459" s="168" t="s">
        <v>169</v>
      </c>
      <c r="AU459" s="168" t="s">
        <v>91</v>
      </c>
      <c r="AY459" s="15" t="s">
        <v>167</v>
      </c>
      <c r="BE459" s="97">
        <f>IF(O459="základní",K459,0)</f>
        <v>0</v>
      </c>
      <c r="BF459" s="97">
        <f>IF(O459="snížená",K459,0)</f>
        <v>0</v>
      </c>
      <c r="BG459" s="97">
        <f>IF(O459="zákl. přenesená",K459,0)</f>
        <v>0</v>
      </c>
      <c r="BH459" s="97">
        <f>IF(O459="sníž. přenesená",K459,0)</f>
        <v>0</v>
      </c>
      <c r="BI459" s="97">
        <f>IF(O459="nulová",K459,0)</f>
        <v>0</v>
      </c>
      <c r="BJ459" s="15" t="s">
        <v>89</v>
      </c>
      <c r="BK459" s="97">
        <f>ROUND(P459*H459,2)</f>
        <v>0</v>
      </c>
      <c r="BL459" s="15" t="s">
        <v>227</v>
      </c>
      <c r="BM459" s="168" t="s">
        <v>1327</v>
      </c>
    </row>
    <row r="460" spans="2:65" s="12" customFormat="1" ht="11.25">
      <c r="B460" s="169"/>
      <c r="D460" s="170" t="s">
        <v>196</v>
      </c>
      <c r="E460" s="171" t="s">
        <v>1</v>
      </c>
      <c r="F460" s="172" t="s">
        <v>181</v>
      </c>
      <c r="H460" s="173">
        <v>3</v>
      </c>
      <c r="I460" s="174"/>
      <c r="J460" s="174"/>
      <c r="M460" s="169"/>
      <c r="N460" s="175"/>
      <c r="X460" s="176"/>
      <c r="AT460" s="171" t="s">
        <v>196</v>
      </c>
      <c r="AU460" s="171" t="s">
        <v>91</v>
      </c>
      <c r="AV460" s="12" t="s">
        <v>91</v>
      </c>
      <c r="AW460" s="12" t="s">
        <v>5</v>
      </c>
      <c r="AX460" s="12" t="s">
        <v>89</v>
      </c>
      <c r="AY460" s="171" t="s">
        <v>167</v>
      </c>
    </row>
    <row r="461" spans="2:65" s="1" customFormat="1" ht="16.5" customHeight="1">
      <c r="B461" s="34"/>
      <c r="C461" s="157" t="s">
        <v>1328</v>
      </c>
      <c r="D461" s="157" t="s">
        <v>169</v>
      </c>
      <c r="E461" s="158" t="s">
        <v>1329</v>
      </c>
      <c r="F461" s="159" t="s">
        <v>1330</v>
      </c>
      <c r="G461" s="160" t="s">
        <v>177</v>
      </c>
      <c r="H461" s="161">
        <v>47</v>
      </c>
      <c r="I461" s="162"/>
      <c r="J461" s="162"/>
      <c r="K461" s="163">
        <f>ROUND(P461*H461,2)</f>
        <v>0</v>
      </c>
      <c r="L461" s="164"/>
      <c r="M461" s="34"/>
      <c r="N461" s="165" t="s">
        <v>1</v>
      </c>
      <c r="O461" s="128" t="s">
        <v>45</v>
      </c>
      <c r="P461" s="33">
        <f>I461+J461</f>
        <v>0</v>
      </c>
      <c r="Q461" s="33">
        <f>ROUND(I461*H461,2)</f>
        <v>0</v>
      </c>
      <c r="R461" s="33">
        <f>ROUND(J461*H461,2)</f>
        <v>0</v>
      </c>
      <c r="T461" s="166">
        <f>S461*H461</f>
        <v>0</v>
      </c>
      <c r="U461" s="166">
        <v>4.0000000000000002E-4</v>
      </c>
      <c r="V461" s="166">
        <f>U461*H461</f>
        <v>1.8800000000000001E-2</v>
      </c>
      <c r="W461" s="166">
        <v>0</v>
      </c>
      <c r="X461" s="167">
        <f>W461*H461</f>
        <v>0</v>
      </c>
      <c r="AR461" s="168" t="s">
        <v>227</v>
      </c>
      <c r="AT461" s="168" t="s">
        <v>169</v>
      </c>
      <c r="AU461" s="168" t="s">
        <v>91</v>
      </c>
      <c r="AY461" s="15" t="s">
        <v>167</v>
      </c>
      <c r="BE461" s="97">
        <f>IF(O461="základní",K461,0)</f>
        <v>0</v>
      </c>
      <c r="BF461" s="97">
        <f>IF(O461="snížená",K461,0)</f>
        <v>0</v>
      </c>
      <c r="BG461" s="97">
        <f>IF(O461="zákl. přenesená",K461,0)</f>
        <v>0</v>
      </c>
      <c r="BH461" s="97">
        <f>IF(O461="sníž. přenesená",K461,0)</f>
        <v>0</v>
      </c>
      <c r="BI461" s="97">
        <f>IF(O461="nulová",K461,0)</f>
        <v>0</v>
      </c>
      <c r="BJ461" s="15" t="s">
        <v>89</v>
      </c>
      <c r="BK461" s="97">
        <f>ROUND(P461*H461,2)</f>
        <v>0</v>
      </c>
      <c r="BL461" s="15" t="s">
        <v>227</v>
      </c>
      <c r="BM461" s="168" t="s">
        <v>1331</v>
      </c>
    </row>
    <row r="462" spans="2:65" s="12" customFormat="1" ht="11.25">
      <c r="B462" s="169"/>
      <c r="D462" s="170" t="s">
        <v>196</v>
      </c>
      <c r="E462" s="171" t="s">
        <v>1</v>
      </c>
      <c r="F462" s="172" t="s">
        <v>1332</v>
      </c>
      <c r="H462" s="173">
        <v>47</v>
      </c>
      <c r="I462" s="174"/>
      <c r="J462" s="174"/>
      <c r="M462" s="169"/>
      <c r="N462" s="175"/>
      <c r="X462" s="176"/>
      <c r="AT462" s="171" t="s">
        <v>196</v>
      </c>
      <c r="AU462" s="171" t="s">
        <v>91</v>
      </c>
      <c r="AV462" s="12" t="s">
        <v>91</v>
      </c>
      <c r="AW462" s="12" t="s">
        <v>5</v>
      </c>
      <c r="AX462" s="12" t="s">
        <v>89</v>
      </c>
      <c r="AY462" s="171" t="s">
        <v>167</v>
      </c>
    </row>
    <row r="463" spans="2:65" s="1" customFormat="1" ht="16.5" customHeight="1">
      <c r="B463" s="34"/>
      <c r="C463" s="157" t="s">
        <v>1333</v>
      </c>
      <c r="D463" s="157" t="s">
        <v>169</v>
      </c>
      <c r="E463" s="158" t="s">
        <v>1334</v>
      </c>
      <c r="F463" s="159" t="s">
        <v>1335</v>
      </c>
      <c r="G463" s="160" t="s">
        <v>177</v>
      </c>
      <c r="H463" s="161">
        <v>67</v>
      </c>
      <c r="I463" s="162"/>
      <c r="J463" s="162"/>
      <c r="K463" s="163">
        <f>ROUND(P463*H463,2)</f>
        <v>0</v>
      </c>
      <c r="L463" s="164"/>
      <c r="M463" s="34"/>
      <c r="N463" s="165" t="s">
        <v>1</v>
      </c>
      <c r="O463" s="128" t="s">
        <v>45</v>
      </c>
      <c r="P463" s="33">
        <f>I463+J463</f>
        <v>0</v>
      </c>
      <c r="Q463" s="33">
        <f>ROUND(I463*H463,2)</f>
        <v>0</v>
      </c>
      <c r="R463" s="33">
        <f>ROUND(J463*H463,2)</f>
        <v>0</v>
      </c>
      <c r="T463" s="166">
        <f>S463*H463</f>
        <v>0</v>
      </c>
      <c r="U463" s="166">
        <v>4.0999999999999999E-4</v>
      </c>
      <c r="V463" s="166">
        <f>U463*H463</f>
        <v>2.7469999999999998E-2</v>
      </c>
      <c r="W463" s="166">
        <v>0</v>
      </c>
      <c r="X463" s="167">
        <f>W463*H463</f>
        <v>0</v>
      </c>
      <c r="AR463" s="168" t="s">
        <v>227</v>
      </c>
      <c r="AT463" s="168" t="s">
        <v>169</v>
      </c>
      <c r="AU463" s="168" t="s">
        <v>91</v>
      </c>
      <c r="AY463" s="15" t="s">
        <v>167</v>
      </c>
      <c r="BE463" s="97">
        <f>IF(O463="základní",K463,0)</f>
        <v>0</v>
      </c>
      <c r="BF463" s="97">
        <f>IF(O463="snížená",K463,0)</f>
        <v>0</v>
      </c>
      <c r="BG463" s="97">
        <f>IF(O463="zákl. přenesená",K463,0)</f>
        <v>0</v>
      </c>
      <c r="BH463" s="97">
        <f>IF(O463="sníž. přenesená",K463,0)</f>
        <v>0</v>
      </c>
      <c r="BI463" s="97">
        <f>IF(O463="nulová",K463,0)</f>
        <v>0</v>
      </c>
      <c r="BJ463" s="15" t="s">
        <v>89</v>
      </c>
      <c r="BK463" s="97">
        <f>ROUND(P463*H463,2)</f>
        <v>0</v>
      </c>
      <c r="BL463" s="15" t="s">
        <v>227</v>
      </c>
      <c r="BM463" s="168" t="s">
        <v>1336</v>
      </c>
    </row>
    <row r="464" spans="2:65" s="12" customFormat="1" ht="11.25">
      <c r="B464" s="169"/>
      <c r="D464" s="170" t="s">
        <v>196</v>
      </c>
      <c r="E464" s="171" t="s">
        <v>1</v>
      </c>
      <c r="F464" s="172" t="s">
        <v>1337</v>
      </c>
      <c r="H464" s="173">
        <v>16</v>
      </c>
      <c r="I464" s="174"/>
      <c r="J464" s="174"/>
      <c r="M464" s="169"/>
      <c r="N464" s="175"/>
      <c r="X464" s="176"/>
      <c r="AT464" s="171" t="s">
        <v>196</v>
      </c>
      <c r="AU464" s="171" t="s">
        <v>91</v>
      </c>
      <c r="AV464" s="12" t="s">
        <v>91</v>
      </c>
      <c r="AW464" s="12" t="s">
        <v>5</v>
      </c>
      <c r="AX464" s="12" t="s">
        <v>82</v>
      </c>
      <c r="AY464" s="171" t="s">
        <v>167</v>
      </c>
    </row>
    <row r="465" spans="2:65" s="12" customFormat="1" ht="11.25">
      <c r="B465" s="169"/>
      <c r="D465" s="170" t="s">
        <v>196</v>
      </c>
      <c r="E465" s="171" t="s">
        <v>1</v>
      </c>
      <c r="F465" s="172" t="s">
        <v>1338</v>
      </c>
      <c r="H465" s="173">
        <v>51</v>
      </c>
      <c r="I465" s="174"/>
      <c r="J465" s="174"/>
      <c r="M465" s="169"/>
      <c r="N465" s="175"/>
      <c r="X465" s="176"/>
      <c r="AT465" s="171" t="s">
        <v>196</v>
      </c>
      <c r="AU465" s="171" t="s">
        <v>91</v>
      </c>
      <c r="AV465" s="12" t="s">
        <v>91</v>
      </c>
      <c r="AW465" s="12" t="s">
        <v>5</v>
      </c>
      <c r="AX465" s="12" t="s">
        <v>82</v>
      </c>
      <c r="AY465" s="171" t="s">
        <v>167</v>
      </c>
    </row>
    <row r="466" spans="2:65" s="13" customFormat="1" ht="11.25">
      <c r="B466" s="177"/>
      <c r="D466" s="170" t="s">
        <v>196</v>
      </c>
      <c r="E466" s="178" t="s">
        <v>1</v>
      </c>
      <c r="F466" s="179" t="s">
        <v>204</v>
      </c>
      <c r="H466" s="180">
        <v>67</v>
      </c>
      <c r="I466" s="181"/>
      <c r="J466" s="181"/>
      <c r="M466" s="177"/>
      <c r="N466" s="182"/>
      <c r="X466" s="183"/>
      <c r="AT466" s="178" t="s">
        <v>196</v>
      </c>
      <c r="AU466" s="178" t="s">
        <v>91</v>
      </c>
      <c r="AV466" s="13" t="s">
        <v>173</v>
      </c>
      <c r="AW466" s="13" t="s">
        <v>5</v>
      </c>
      <c r="AX466" s="13" t="s">
        <v>89</v>
      </c>
      <c r="AY466" s="178" t="s">
        <v>167</v>
      </c>
    </row>
    <row r="467" spans="2:65" s="1" customFormat="1" ht="16.5" customHeight="1">
      <c r="B467" s="34"/>
      <c r="C467" s="157" t="s">
        <v>1339</v>
      </c>
      <c r="D467" s="157" t="s">
        <v>169</v>
      </c>
      <c r="E467" s="158" t="s">
        <v>1340</v>
      </c>
      <c r="F467" s="159" t="s">
        <v>1341</v>
      </c>
      <c r="G467" s="160" t="s">
        <v>177</v>
      </c>
      <c r="H467" s="161">
        <v>60</v>
      </c>
      <c r="I467" s="162"/>
      <c r="J467" s="162"/>
      <c r="K467" s="163">
        <f>ROUND(P467*H467,2)</f>
        <v>0</v>
      </c>
      <c r="L467" s="164"/>
      <c r="M467" s="34"/>
      <c r="N467" s="165" t="s">
        <v>1</v>
      </c>
      <c r="O467" s="128" t="s">
        <v>45</v>
      </c>
      <c r="P467" s="33">
        <f>I467+J467</f>
        <v>0</v>
      </c>
      <c r="Q467" s="33">
        <f>ROUND(I467*H467,2)</f>
        <v>0</v>
      </c>
      <c r="R467" s="33">
        <f>ROUND(J467*H467,2)</f>
        <v>0</v>
      </c>
      <c r="T467" s="166">
        <f>S467*H467</f>
        <v>0</v>
      </c>
      <c r="U467" s="166">
        <v>4.8000000000000001E-4</v>
      </c>
      <c r="V467" s="166">
        <f>U467*H467</f>
        <v>2.8799999999999999E-2</v>
      </c>
      <c r="W467" s="166">
        <v>0</v>
      </c>
      <c r="X467" s="167">
        <f>W467*H467</f>
        <v>0</v>
      </c>
      <c r="AR467" s="168" t="s">
        <v>227</v>
      </c>
      <c r="AT467" s="168" t="s">
        <v>169</v>
      </c>
      <c r="AU467" s="168" t="s">
        <v>91</v>
      </c>
      <c r="AY467" s="15" t="s">
        <v>167</v>
      </c>
      <c r="BE467" s="97">
        <f>IF(O467="základní",K467,0)</f>
        <v>0</v>
      </c>
      <c r="BF467" s="97">
        <f>IF(O467="snížená",K467,0)</f>
        <v>0</v>
      </c>
      <c r="BG467" s="97">
        <f>IF(O467="zákl. přenesená",K467,0)</f>
        <v>0</v>
      </c>
      <c r="BH467" s="97">
        <f>IF(O467="sníž. přenesená",K467,0)</f>
        <v>0</v>
      </c>
      <c r="BI467" s="97">
        <f>IF(O467="nulová",K467,0)</f>
        <v>0</v>
      </c>
      <c r="BJ467" s="15" t="s">
        <v>89</v>
      </c>
      <c r="BK467" s="97">
        <f>ROUND(P467*H467,2)</f>
        <v>0</v>
      </c>
      <c r="BL467" s="15" t="s">
        <v>227</v>
      </c>
      <c r="BM467" s="168" t="s">
        <v>1342</v>
      </c>
    </row>
    <row r="468" spans="2:65" s="12" customFormat="1" ht="11.25">
      <c r="B468" s="169"/>
      <c r="D468" s="170" t="s">
        <v>196</v>
      </c>
      <c r="E468" s="171" t="s">
        <v>1</v>
      </c>
      <c r="F468" s="172" t="s">
        <v>1343</v>
      </c>
      <c r="H468" s="173">
        <v>60</v>
      </c>
      <c r="I468" s="174"/>
      <c r="J468" s="174"/>
      <c r="M468" s="169"/>
      <c r="N468" s="175"/>
      <c r="X468" s="176"/>
      <c r="AT468" s="171" t="s">
        <v>196</v>
      </c>
      <c r="AU468" s="171" t="s">
        <v>91</v>
      </c>
      <c r="AV468" s="12" t="s">
        <v>91</v>
      </c>
      <c r="AW468" s="12" t="s">
        <v>5</v>
      </c>
      <c r="AX468" s="12" t="s">
        <v>89</v>
      </c>
      <c r="AY468" s="171" t="s">
        <v>167</v>
      </c>
    </row>
    <row r="469" spans="2:65" s="1" customFormat="1" ht="16.5" customHeight="1">
      <c r="B469" s="34"/>
      <c r="C469" s="157" t="s">
        <v>1344</v>
      </c>
      <c r="D469" s="157" t="s">
        <v>169</v>
      </c>
      <c r="E469" s="158" t="s">
        <v>1345</v>
      </c>
      <c r="F469" s="159" t="s">
        <v>1346</v>
      </c>
      <c r="G469" s="160" t="s">
        <v>177</v>
      </c>
      <c r="H469" s="161">
        <v>35</v>
      </c>
      <c r="I469" s="162"/>
      <c r="J469" s="162"/>
      <c r="K469" s="163">
        <f>ROUND(P469*H469,2)</f>
        <v>0</v>
      </c>
      <c r="L469" s="164"/>
      <c r="M469" s="34"/>
      <c r="N469" s="165" t="s">
        <v>1</v>
      </c>
      <c r="O469" s="128" t="s">
        <v>45</v>
      </c>
      <c r="P469" s="33">
        <f>I469+J469</f>
        <v>0</v>
      </c>
      <c r="Q469" s="33">
        <f>ROUND(I469*H469,2)</f>
        <v>0</v>
      </c>
      <c r="R469" s="33">
        <f>ROUND(J469*H469,2)</f>
        <v>0</v>
      </c>
      <c r="T469" s="166">
        <f>S469*H469</f>
        <v>0</v>
      </c>
      <c r="U469" s="166">
        <v>7.1000000000000002E-4</v>
      </c>
      <c r="V469" s="166">
        <f>U469*H469</f>
        <v>2.4850000000000001E-2</v>
      </c>
      <c r="W469" s="166">
        <v>0</v>
      </c>
      <c r="X469" s="167">
        <f>W469*H469</f>
        <v>0</v>
      </c>
      <c r="AR469" s="168" t="s">
        <v>227</v>
      </c>
      <c r="AT469" s="168" t="s">
        <v>169</v>
      </c>
      <c r="AU469" s="168" t="s">
        <v>91</v>
      </c>
      <c r="AY469" s="15" t="s">
        <v>167</v>
      </c>
      <c r="BE469" s="97">
        <f>IF(O469="základní",K469,0)</f>
        <v>0</v>
      </c>
      <c r="BF469" s="97">
        <f>IF(O469="snížená",K469,0)</f>
        <v>0</v>
      </c>
      <c r="BG469" s="97">
        <f>IF(O469="zákl. přenesená",K469,0)</f>
        <v>0</v>
      </c>
      <c r="BH469" s="97">
        <f>IF(O469="sníž. přenesená",K469,0)</f>
        <v>0</v>
      </c>
      <c r="BI469" s="97">
        <f>IF(O469="nulová",K469,0)</f>
        <v>0</v>
      </c>
      <c r="BJ469" s="15" t="s">
        <v>89</v>
      </c>
      <c r="BK469" s="97">
        <f>ROUND(P469*H469,2)</f>
        <v>0</v>
      </c>
      <c r="BL469" s="15" t="s">
        <v>227</v>
      </c>
      <c r="BM469" s="168" t="s">
        <v>1347</v>
      </c>
    </row>
    <row r="470" spans="2:65" s="12" customFormat="1" ht="11.25">
      <c r="B470" s="169"/>
      <c r="D470" s="170" t="s">
        <v>196</v>
      </c>
      <c r="E470" s="171" t="s">
        <v>1</v>
      </c>
      <c r="F470" s="172" t="s">
        <v>1348</v>
      </c>
      <c r="H470" s="173">
        <v>35</v>
      </c>
      <c r="I470" s="174"/>
      <c r="J470" s="174"/>
      <c r="M470" s="169"/>
      <c r="N470" s="175"/>
      <c r="X470" s="176"/>
      <c r="AT470" s="171" t="s">
        <v>196</v>
      </c>
      <c r="AU470" s="171" t="s">
        <v>91</v>
      </c>
      <c r="AV470" s="12" t="s">
        <v>91</v>
      </c>
      <c r="AW470" s="12" t="s">
        <v>5</v>
      </c>
      <c r="AX470" s="12" t="s">
        <v>89</v>
      </c>
      <c r="AY470" s="171" t="s">
        <v>167</v>
      </c>
    </row>
    <row r="471" spans="2:65" s="1" customFormat="1" ht="16.5" customHeight="1">
      <c r="B471" s="34"/>
      <c r="C471" s="157" t="s">
        <v>1349</v>
      </c>
      <c r="D471" s="157" t="s">
        <v>169</v>
      </c>
      <c r="E471" s="158" t="s">
        <v>1350</v>
      </c>
      <c r="F471" s="159" t="s">
        <v>1351</v>
      </c>
      <c r="G471" s="160" t="s">
        <v>177</v>
      </c>
      <c r="H471" s="161">
        <v>72</v>
      </c>
      <c r="I471" s="162"/>
      <c r="J471" s="162"/>
      <c r="K471" s="163">
        <f>ROUND(P471*H471,2)</f>
        <v>0</v>
      </c>
      <c r="L471" s="164"/>
      <c r="M471" s="34"/>
      <c r="N471" s="165" t="s">
        <v>1</v>
      </c>
      <c r="O471" s="128" t="s">
        <v>45</v>
      </c>
      <c r="P471" s="33">
        <f>I471+J471</f>
        <v>0</v>
      </c>
      <c r="Q471" s="33">
        <f>ROUND(I471*H471,2)</f>
        <v>0</v>
      </c>
      <c r="R471" s="33">
        <f>ROUND(J471*H471,2)</f>
        <v>0</v>
      </c>
      <c r="T471" s="166">
        <f>S471*H471</f>
        <v>0</v>
      </c>
      <c r="U471" s="166">
        <v>2.2399999999999998E-3</v>
      </c>
      <c r="V471" s="166">
        <f>U471*H471</f>
        <v>0.16127999999999998</v>
      </c>
      <c r="W471" s="166">
        <v>0</v>
      </c>
      <c r="X471" s="167">
        <f>W471*H471</f>
        <v>0</v>
      </c>
      <c r="AR471" s="168" t="s">
        <v>227</v>
      </c>
      <c r="AT471" s="168" t="s">
        <v>169</v>
      </c>
      <c r="AU471" s="168" t="s">
        <v>91</v>
      </c>
      <c r="AY471" s="15" t="s">
        <v>167</v>
      </c>
      <c r="BE471" s="97">
        <f>IF(O471="základní",K471,0)</f>
        <v>0</v>
      </c>
      <c r="BF471" s="97">
        <f>IF(O471="snížená",K471,0)</f>
        <v>0</v>
      </c>
      <c r="BG471" s="97">
        <f>IF(O471="zákl. přenesená",K471,0)</f>
        <v>0</v>
      </c>
      <c r="BH471" s="97">
        <f>IF(O471="sníž. přenesená",K471,0)</f>
        <v>0</v>
      </c>
      <c r="BI471" s="97">
        <f>IF(O471="nulová",K471,0)</f>
        <v>0</v>
      </c>
      <c r="BJ471" s="15" t="s">
        <v>89</v>
      </c>
      <c r="BK471" s="97">
        <f>ROUND(P471*H471,2)</f>
        <v>0</v>
      </c>
      <c r="BL471" s="15" t="s">
        <v>227</v>
      </c>
      <c r="BM471" s="168" t="s">
        <v>1352</v>
      </c>
    </row>
    <row r="472" spans="2:65" s="12" customFormat="1" ht="11.25">
      <c r="B472" s="169"/>
      <c r="D472" s="170" t="s">
        <v>196</v>
      </c>
      <c r="E472" s="171" t="s">
        <v>1</v>
      </c>
      <c r="F472" s="172" t="s">
        <v>1353</v>
      </c>
      <c r="H472" s="173">
        <v>72</v>
      </c>
      <c r="I472" s="174"/>
      <c r="J472" s="174"/>
      <c r="M472" s="169"/>
      <c r="N472" s="175"/>
      <c r="X472" s="176"/>
      <c r="AT472" s="171" t="s">
        <v>196</v>
      </c>
      <c r="AU472" s="171" t="s">
        <v>91</v>
      </c>
      <c r="AV472" s="12" t="s">
        <v>91</v>
      </c>
      <c r="AW472" s="12" t="s">
        <v>5</v>
      </c>
      <c r="AX472" s="12" t="s">
        <v>89</v>
      </c>
      <c r="AY472" s="171" t="s">
        <v>167</v>
      </c>
    </row>
    <row r="473" spans="2:65" s="1" customFormat="1" ht="16.5" customHeight="1">
      <c r="B473" s="34"/>
      <c r="C473" s="157" t="s">
        <v>1354</v>
      </c>
      <c r="D473" s="157" t="s">
        <v>169</v>
      </c>
      <c r="E473" s="158" t="s">
        <v>1355</v>
      </c>
      <c r="F473" s="159" t="s">
        <v>1356</v>
      </c>
      <c r="G473" s="160" t="s">
        <v>177</v>
      </c>
      <c r="H473" s="161">
        <v>14</v>
      </c>
      <c r="I473" s="162"/>
      <c r="J473" s="162"/>
      <c r="K473" s="163">
        <f>ROUND(P473*H473,2)</f>
        <v>0</v>
      </c>
      <c r="L473" s="164"/>
      <c r="M473" s="34"/>
      <c r="N473" s="165" t="s">
        <v>1</v>
      </c>
      <c r="O473" s="128" t="s">
        <v>45</v>
      </c>
      <c r="P473" s="33">
        <f>I473+J473</f>
        <v>0</v>
      </c>
      <c r="Q473" s="33">
        <f>ROUND(I473*H473,2)</f>
        <v>0</v>
      </c>
      <c r="R473" s="33">
        <f>ROUND(J473*H473,2)</f>
        <v>0</v>
      </c>
      <c r="T473" s="166">
        <f>S473*H473</f>
        <v>0</v>
      </c>
      <c r="U473" s="166">
        <v>1.9300000000000001E-3</v>
      </c>
      <c r="V473" s="166">
        <f>U473*H473</f>
        <v>2.7020000000000002E-2</v>
      </c>
      <c r="W473" s="166">
        <v>0</v>
      </c>
      <c r="X473" s="167">
        <f>W473*H473</f>
        <v>0</v>
      </c>
      <c r="AR473" s="168" t="s">
        <v>227</v>
      </c>
      <c r="AT473" s="168" t="s">
        <v>169</v>
      </c>
      <c r="AU473" s="168" t="s">
        <v>91</v>
      </c>
      <c r="AY473" s="15" t="s">
        <v>167</v>
      </c>
      <c r="BE473" s="97">
        <f>IF(O473="základní",K473,0)</f>
        <v>0</v>
      </c>
      <c r="BF473" s="97">
        <f>IF(O473="snížená",K473,0)</f>
        <v>0</v>
      </c>
      <c r="BG473" s="97">
        <f>IF(O473="zákl. přenesená",K473,0)</f>
        <v>0</v>
      </c>
      <c r="BH473" s="97">
        <f>IF(O473="sníž. přenesená",K473,0)</f>
        <v>0</v>
      </c>
      <c r="BI473" s="97">
        <f>IF(O473="nulová",K473,0)</f>
        <v>0</v>
      </c>
      <c r="BJ473" s="15" t="s">
        <v>89</v>
      </c>
      <c r="BK473" s="97">
        <f>ROUND(P473*H473,2)</f>
        <v>0</v>
      </c>
      <c r="BL473" s="15" t="s">
        <v>227</v>
      </c>
      <c r="BM473" s="168" t="s">
        <v>1357</v>
      </c>
    </row>
    <row r="474" spans="2:65" s="1" customFormat="1" ht="16.5" customHeight="1">
      <c r="B474" s="34"/>
      <c r="C474" s="157" t="s">
        <v>1358</v>
      </c>
      <c r="D474" s="157" t="s">
        <v>169</v>
      </c>
      <c r="E474" s="158" t="s">
        <v>1359</v>
      </c>
      <c r="F474" s="159" t="s">
        <v>1360</v>
      </c>
      <c r="G474" s="160" t="s">
        <v>177</v>
      </c>
      <c r="H474" s="161">
        <v>7</v>
      </c>
      <c r="I474" s="162"/>
      <c r="J474" s="162"/>
      <c r="K474" s="163">
        <f>ROUND(P474*H474,2)</f>
        <v>0</v>
      </c>
      <c r="L474" s="164"/>
      <c r="M474" s="34"/>
      <c r="N474" s="165" t="s">
        <v>1</v>
      </c>
      <c r="O474" s="128" t="s">
        <v>45</v>
      </c>
      <c r="P474" s="33">
        <f>I474+J474</f>
        <v>0</v>
      </c>
      <c r="Q474" s="33">
        <f>ROUND(I474*H474,2)</f>
        <v>0</v>
      </c>
      <c r="R474" s="33">
        <f>ROUND(J474*H474,2)</f>
        <v>0</v>
      </c>
      <c r="T474" s="166">
        <f>S474*H474</f>
        <v>0</v>
      </c>
      <c r="U474" s="166">
        <v>1.39E-3</v>
      </c>
      <c r="V474" s="166">
        <f>U474*H474</f>
        <v>9.7299999999999991E-3</v>
      </c>
      <c r="W474" s="166">
        <v>0</v>
      </c>
      <c r="X474" s="167">
        <f>W474*H474</f>
        <v>0</v>
      </c>
      <c r="AR474" s="168" t="s">
        <v>227</v>
      </c>
      <c r="AT474" s="168" t="s">
        <v>169</v>
      </c>
      <c r="AU474" s="168" t="s">
        <v>91</v>
      </c>
      <c r="AY474" s="15" t="s">
        <v>167</v>
      </c>
      <c r="BE474" s="97">
        <f>IF(O474="základní",K474,0)</f>
        <v>0</v>
      </c>
      <c r="BF474" s="97">
        <f>IF(O474="snížená",K474,0)</f>
        <v>0</v>
      </c>
      <c r="BG474" s="97">
        <f>IF(O474="zákl. přenesená",K474,0)</f>
        <v>0</v>
      </c>
      <c r="BH474" s="97">
        <f>IF(O474="sníž. přenesená",K474,0)</f>
        <v>0</v>
      </c>
      <c r="BI474" s="97">
        <f>IF(O474="nulová",K474,0)</f>
        <v>0</v>
      </c>
      <c r="BJ474" s="15" t="s">
        <v>89</v>
      </c>
      <c r="BK474" s="97">
        <f>ROUND(P474*H474,2)</f>
        <v>0</v>
      </c>
      <c r="BL474" s="15" t="s">
        <v>227</v>
      </c>
      <c r="BM474" s="168" t="s">
        <v>1361</v>
      </c>
    </row>
    <row r="475" spans="2:65" s="1" customFormat="1" ht="16.5" customHeight="1">
      <c r="B475" s="34"/>
      <c r="C475" s="157" t="s">
        <v>1362</v>
      </c>
      <c r="D475" s="157" t="s">
        <v>169</v>
      </c>
      <c r="E475" s="158" t="s">
        <v>1363</v>
      </c>
      <c r="F475" s="159" t="s">
        <v>1364</v>
      </c>
      <c r="G475" s="160" t="s">
        <v>177</v>
      </c>
      <c r="H475" s="161">
        <v>20</v>
      </c>
      <c r="I475" s="162"/>
      <c r="J475" s="162"/>
      <c r="K475" s="163">
        <f>ROUND(P475*H475,2)</f>
        <v>0</v>
      </c>
      <c r="L475" s="164"/>
      <c r="M475" s="34"/>
      <c r="N475" s="165" t="s">
        <v>1</v>
      </c>
      <c r="O475" s="128" t="s">
        <v>45</v>
      </c>
      <c r="P475" s="33">
        <f>I475+J475</f>
        <v>0</v>
      </c>
      <c r="Q475" s="33">
        <f>ROUND(I475*H475,2)</f>
        <v>0</v>
      </c>
      <c r="R475" s="33">
        <f>ROUND(J475*H475,2)</f>
        <v>0</v>
      </c>
      <c r="T475" s="166">
        <f>S475*H475</f>
        <v>0</v>
      </c>
      <c r="U475" s="166">
        <v>1.9E-3</v>
      </c>
      <c r="V475" s="166">
        <f>U475*H475</f>
        <v>3.7999999999999999E-2</v>
      </c>
      <c r="W475" s="166">
        <v>0</v>
      </c>
      <c r="X475" s="167">
        <f>W475*H475</f>
        <v>0</v>
      </c>
      <c r="AR475" s="168" t="s">
        <v>227</v>
      </c>
      <c r="AT475" s="168" t="s">
        <v>169</v>
      </c>
      <c r="AU475" s="168" t="s">
        <v>91</v>
      </c>
      <c r="AY475" s="15" t="s">
        <v>167</v>
      </c>
      <c r="BE475" s="97">
        <f>IF(O475="základní",K475,0)</f>
        <v>0</v>
      </c>
      <c r="BF475" s="97">
        <f>IF(O475="snížená",K475,0)</f>
        <v>0</v>
      </c>
      <c r="BG475" s="97">
        <f>IF(O475="zákl. přenesená",K475,0)</f>
        <v>0</v>
      </c>
      <c r="BH475" s="97">
        <f>IF(O475="sníž. přenesená",K475,0)</f>
        <v>0</v>
      </c>
      <c r="BI475" s="97">
        <f>IF(O475="nulová",K475,0)</f>
        <v>0</v>
      </c>
      <c r="BJ475" s="15" t="s">
        <v>89</v>
      </c>
      <c r="BK475" s="97">
        <f>ROUND(P475*H475,2)</f>
        <v>0</v>
      </c>
      <c r="BL475" s="15" t="s">
        <v>227</v>
      </c>
      <c r="BM475" s="168" t="s">
        <v>1365</v>
      </c>
    </row>
    <row r="476" spans="2:65" s="1" customFormat="1" ht="16.5" customHeight="1">
      <c r="B476" s="34"/>
      <c r="C476" s="157" t="s">
        <v>1366</v>
      </c>
      <c r="D476" s="157" t="s">
        <v>169</v>
      </c>
      <c r="E476" s="158" t="s">
        <v>1367</v>
      </c>
      <c r="F476" s="159" t="s">
        <v>1368</v>
      </c>
      <c r="G476" s="160" t="s">
        <v>184</v>
      </c>
      <c r="H476" s="161">
        <v>9</v>
      </c>
      <c r="I476" s="162"/>
      <c r="J476" s="162"/>
      <c r="K476" s="163">
        <f>ROUND(P476*H476,2)</f>
        <v>0</v>
      </c>
      <c r="L476" s="164"/>
      <c r="M476" s="34"/>
      <c r="N476" s="165" t="s">
        <v>1</v>
      </c>
      <c r="O476" s="128" t="s">
        <v>45</v>
      </c>
      <c r="P476" s="33">
        <f>I476+J476</f>
        <v>0</v>
      </c>
      <c r="Q476" s="33">
        <f>ROUND(I476*H476,2)</f>
        <v>0</v>
      </c>
      <c r="R476" s="33">
        <f>ROUND(J476*H476,2)</f>
        <v>0</v>
      </c>
      <c r="T476" s="166">
        <f>S476*H476</f>
        <v>0</v>
      </c>
      <c r="U476" s="166">
        <v>0</v>
      </c>
      <c r="V476" s="166">
        <f>U476*H476</f>
        <v>0</v>
      </c>
      <c r="W476" s="166">
        <v>0</v>
      </c>
      <c r="X476" s="167">
        <f>W476*H476</f>
        <v>0</v>
      </c>
      <c r="AR476" s="168" t="s">
        <v>227</v>
      </c>
      <c r="AT476" s="168" t="s">
        <v>169</v>
      </c>
      <c r="AU476" s="168" t="s">
        <v>91</v>
      </c>
      <c r="AY476" s="15" t="s">
        <v>167</v>
      </c>
      <c r="BE476" s="97">
        <f>IF(O476="základní",K476,0)</f>
        <v>0</v>
      </c>
      <c r="BF476" s="97">
        <f>IF(O476="snížená",K476,0)</f>
        <v>0</v>
      </c>
      <c r="BG476" s="97">
        <f>IF(O476="zákl. přenesená",K476,0)</f>
        <v>0</v>
      </c>
      <c r="BH476" s="97">
        <f>IF(O476="sníž. přenesená",K476,0)</f>
        <v>0</v>
      </c>
      <c r="BI476" s="97">
        <f>IF(O476="nulová",K476,0)</f>
        <v>0</v>
      </c>
      <c r="BJ476" s="15" t="s">
        <v>89</v>
      </c>
      <c r="BK476" s="97">
        <f>ROUND(P476*H476,2)</f>
        <v>0</v>
      </c>
      <c r="BL476" s="15" t="s">
        <v>227</v>
      </c>
      <c r="BM476" s="168" t="s">
        <v>1369</v>
      </c>
    </row>
    <row r="477" spans="2:65" s="1" customFormat="1" ht="16.5" customHeight="1">
      <c r="B477" s="34"/>
      <c r="C477" s="157" t="s">
        <v>1370</v>
      </c>
      <c r="D477" s="157" t="s">
        <v>169</v>
      </c>
      <c r="E477" s="158" t="s">
        <v>1371</v>
      </c>
      <c r="F477" s="159" t="s">
        <v>1372</v>
      </c>
      <c r="G477" s="160" t="s">
        <v>184</v>
      </c>
      <c r="H477" s="161">
        <v>84</v>
      </c>
      <c r="I477" s="162"/>
      <c r="J477" s="162"/>
      <c r="K477" s="163">
        <f>ROUND(P477*H477,2)</f>
        <v>0</v>
      </c>
      <c r="L477" s="164"/>
      <c r="M477" s="34"/>
      <c r="N477" s="165" t="s">
        <v>1</v>
      </c>
      <c r="O477" s="128" t="s">
        <v>45</v>
      </c>
      <c r="P477" s="33">
        <f>I477+J477</f>
        <v>0</v>
      </c>
      <c r="Q477" s="33">
        <f>ROUND(I477*H477,2)</f>
        <v>0</v>
      </c>
      <c r="R477" s="33">
        <f>ROUND(J477*H477,2)</f>
        <v>0</v>
      </c>
      <c r="T477" s="166">
        <f>S477*H477</f>
        <v>0</v>
      </c>
      <c r="U477" s="166">
        <v>0</v>
      </c>
      <c r="V477" s="166">
        <f>U477*H477</f>
        <v>0</v>
      </c>
      <c r="W477" s="166">
        <v>0</v>
      </c>
      <c r="X477" s="167">
        <f>W477*H477</f>
        <v>0</v>
      </c>
      <c r="AR477" s="168" t="s">
        <v>227</v>
      </c>
      <c r="AT477" s="168" t="s">
        <v>169</v>
      </c>
      <c r="AU477" s="168" t="s">
        <v>91</v>
      </c>
      <c r="AY477" s="15" t="s">
        <v>167</v>
      </c>
      <c r="BE477" s="97">
        <f>IF(O477="základní",K477,0)</f>
        <v>0</v>
      </c>
      <c r="BF477" s="97">
        <f>IF(O477="snížená",K477,0)</f>
        <v>0</v>
      </c>
      <c r="BG477" s="97">
        <f>IF(O477="zákl. přenesená",K477,0)</f>
        <v>0</v>
      </c>
      <c r="BH477" s="97">
        <f>IF(O477="sníž. přenesená",K477,0)</f>
        <v>0</v>
      </c>
      <c r="BI477" s="97">
        <f>IF(O477="nulová",K477,0)</f>
        <v>0</v>
      </c>
      <c r="BJ477" s="15" t="s">
        <v>89</v>
      </c>
      <c r="BK477" s="97">
        <f>ROUND(P477*H477,2)</f>
        <v>0</v>
      </c>
      <c r="BL477" s="15" t="s">
        <v>227</v>
      </c>
      <c r="BM477" s="168" t="s">
        <v>1373</v>
      </c>
    </row>
    <row r="478" spans="2:65" s="12" customFormat="1" ht="11.25">
      <c r="B478" s="169"/>
      <c r="D478" s="170" t="s">
        <v>196</v>
      </c>
      <c r="E478" s="171" t="s">
        <v>1</v>
      </c>
      <c r="F478" s="172" t="s">
        <v>1374</v>
      </c>
      <c r="H478" s="173">
        <v>84</v>
      </c>
      <c r="I478" s="174"/>
      <c r="J478" s="174"/>
      <c r="M478" s="169"/>
      <c r="N478" s="175"/>
      <c r="X478" s="176"/>
      <c r="AT478" s="171" t="s">
        <v>196</v>
      </c>
      <c r="AU478" s="171" t="s">
        <v>91</v>
      </c>
      <c r="AV478" s="12" t="s">
        <v>91</v>
      </c>
      <c r="AW478" s="12" t="s">
        <v>5</v>
      </c>
      <c r="AX478" s="12" t="s">
        <v>89</v>
      </c>
      <c r="AY478" s="171" t="s">
        <v>167</v>
      </c>
    </row>
    <row r="479" spans="2:65" s="1" customFormat="1" ht="16.5" customHeight="1">
      <c r="B479" s="34"/>
      <c r="C479" s="157" t="s">
        <v>1375</v>
      </c>
      <c r="D479" s="157" t="s">
        <v>169</v>
      </c>
      <c r="E479" s="158" t="s">
        <v>1376</v>
      </c>
      <c r="F479" s="159" t="s">
        <v>1377</v>
      </c>
      <c r="G479" s="160" t="s">
        <v>184</v>
      </c>
      <c r="H479" s="161">
        <v>41</v>
      </c>
      <c r="I479" s="162"/>
      <c r="J479" s="162"/>
      <c r="K479" s="163">
        <f>ROUND(P479*H479,2)</f>
        <v>0</v>
      </c>
      <c r="L479" s="164"/>
      <c r="M479" s="34"/>
      <c r="N479" s="165" t="s">
        <v>1</v>
      </c>
      <c r="O479" s="128" t="s">
        <v>45</v>
      </c>
      <c r="P479" s="33">
        <f>I479+J479</f>
        <v>0</v>
      </c>
      <c r="Q479" s="33">
        <f>ROUND(I479*H479,2)</f>
        <v>0</v>
      </c>
      <c r="R479" s="33">
        <f>ROUND(J479*H479,2)</f>
        <v>0</v>
      </c>
      <c r="T479" s="166">
        <f>S479*H479</f>
        <v>0</v>
      </c>
      <c r="U479" s="166">
        <v>0</v>
      </c>
      <c r="V479" s="166">
        <f>U479*H479</f>
        <v>0</v>
      </c>
      <c r="W479" s="166">
        <v>0</v>
      </c>
      <c r="X479" s="167">
        <f>W479*H479</f>
        <v>0</v>
      </c>
      <c r="AR479" s="168" t="s">
        <v>227</v>
      </c>
      <c r="AT479" s="168" t="s">
        <v>169</v>
      </c>
      <c r="AU479" s="168" t="s">
        <v>91</v>
      </c>
      <c r="AY479" s="15" t="s">
        <v>167</v>
      </c>
      <c r="BE479" s="97">
        <f>IF(O479="základní",K479,0)</f>
        <v>0</v>
      </c>
      <c r="BF479" s="97">
        <f>IF(O479="snížená",K479,0)</f>
        <v>0</v>
      </c>
      <c r="BG479" s="97">
        <f>IF(O479="zákl. přenesená",K479,0)</f>
        <v>0</v>
      </c>
      <c r="BH479" s="97">
        <f>IF(O479="sníž. přenesená",K479,0)</f>
        <v>0</v>
      </c>
      <c r="BI479" s="97">
        <f>IF(O479="nulová",K479,0)</f>
        <v>0</v>
      </c>
      <c r="BJ479" s="15" t="s">
        <v>89</v>
      </c>
      <c r="BK479" s="97">
        <f>ROUND(P479*H479,2)</f>
        <v>0</v>
      </c>
      <c r="BL479" s="15" t="s">
        <v>227</v>
      </c>
      <c r="BM479" s="168" t="s">
        <v>1378</v>
      </c>
    </row>
    <row r="480" spans="2:65" s="1" customFormat="1" ht="21.75" customHeight="1">
      <c r="B480" s="34"/>
      <c r="C480" s="157" t="s">
        <v>1379</v>
      </c>
      <c r="D480" s="157" t="s">
        <v>169</v>
      </c>
      <c r="E480" s="158" t="s">
        <v>1380</v>
      </c>
      <c r="F480" s="159" t="s">
        <v>1381</v>
      </c>
      <c r="G480" s="160" t="s">
        <v>184</v>
      </c>
      <c r="H480" s="161">
        <v>40</v>
      </c>
      <c r="I480" s="162"/>
      <c r="J480" s="162"/>
      <c r="K480" s="163">
        <f>ROUND(P480*H480,2)</f>
        <v>0</v>
      </c>
      <c r="L480" s="164"/>
      <c r="M480" s="34"/>
      <c r="N480" s="165" t="s">
        <v>1</v>
      </c>
      <c r="O480" s="128" t="s">
        <v>45</v>
      </c>
      <c r="P480" s="33">
        <f>I480+J480</f>
        <v>0</v>
      </c>
      <c r="Q480" s="33">
        <f>ROUND(I480*H480,2)</f>
        <v>0</v>
      </c>
      <c r="R480" s="33">
        <f>ROUND(J480*H480,2)</f>
        <v>0</v>
      </c>
      <c r="T480" s="166">
        <f>S480*H480</f>
        <v>0</v>
      </c>
      <c r="U480" s="166">
        <v>0</v>
      </c>
      <c r="V480" s="166">
        <f>U480*H480</f>
        <v>0</v>
      </c>
      <c r="W480" s="166">
        <v>0</v>
      </c>
      <c r="X480" s="167">
        <f>W480*H480</f>
        <v>0</v>
      </c>
      <c r="AR480" s="168" t="s">
        <v>227</v>
      </c>
      <c r="AT480" s="168" t="s">
        <v>169</v>
      </c>
      <c r="AU480" s="168" t="s">
        <v>91</v>
      </c>
      <c r="AY480" s="15" t="s">
        <v>167</v>
      </c>
      <c r="BE480" s="97">
        <f>IF(O480="základní",K480,0)</f>
        <v>0</v>
      </c>
      <c r="BF480" s="97">
        <f>IF(O480="snížená",K480,0)</f>
        <v>0</v>
      </c>
      <c r="BG480" s="97">
        <f>IF(O480="zákl. přenesená",K480,0)</f>
        <v>0</v>
      </c>
      <c r="BH480" s="97">
        <f>IF(O480="sníž. přenesená",K480,0)</f>
        <v>0</v>
      </c>
      <c r="BI480" s="97">
        <f>IF(O480="nulová",K480,0)</f>
        <v>0</v>
      </c>
      <c r="BJ480" s="15" t="s">
        <v>89</v>
      </c>
      <c r="BK480" s="97">
        <f>ROUND(P480*H480,2)</f>
        <v>0</v>
      </c>
      <c r="BL480" s="15" t="s">
        <v>227</v>
      </c>
      <c r="BM480" s="168" t="s">
        <v>1382</v>
      </c>
    </row>
    <row r="481" spans="2:65" s="12" customFormat="1" ht="11.25">
      <c r="B481" s="169"/>
      <c r="D481" s="170" t="s">
        <v>196</v>
      </c>
      <c r="E481" s="171" t="s">
        <v>1</v>
      </c>
      <c r="F481" s="172" t="s">
        <v>1383</v>
      </c>
      <c r="H481" s="173">
        <v>40</v>
      </c>
      <c r="I481" s="174"/>
      <c r="J481" s="174"/>
      <c r="M481" s="169"/>
      <c r="N481" s="175"/>
      <c r="X481" s="176"/>
      <c r="AT481" s="171" t="s">
        <v>196</v>
      </c>
      <c r="AU481" s="171" t="s">
        <v>91</v>
      </c>
      <c r="AV481" s="12" t="s">
        <v>91</v>
      </c>
      <c r="AW481" s="12" t="s">
        <v>5</v>
      </c>
      <c r="AX481" s="12" t="s">
        <v>89</v>
      </c>
      <c r="AY481" s="171" t="s">
        <v>167</v>
      </c>
    </row>
    <row r="482" spans="2:65" s="1" customFormat="1" ht="24.2" customHeight="1">
      <c r="B482" s="34"/>
      <c r="C482" s="157" t="s">
        <v>1384</v>
      </c>
      <c r="D482" s="157" t="s">
        <v>169</v>
      </c>
      <c r="E482" s="158" t="s">
        <v>1385</v>
      </c>
      <c r="F482" s="159" t="s">
        <v>1386</v>
      </c>
      <c r="G482" s="160" t="s">
        <v>184</v>
      </c>
      <c r="H482" s="161">
        <v>2</v>
      </c>
      <c r="I482" s="162"/>
      <c r="J482" s="162"/>
      <c r="K482" s="163">
        <f t="shared" ref="K482:K488" si="85">ROUND(P482*H482,2)</f>
        <v>0</v>
      </c>
      <c r="L482" s="164"/>
      <c r="M482" s="34"/>
      <c r="N482" s="165" t="s">
        <v>1</v>
      </c>
      <c r="O482" s="128" t="s">
        <v>45</v>
      </c>
      <c r="P482" s="33">
        <f t="shared" ref="P482:P488" si="86">I482+J482</f>
        <v>0</v>
      </c>
      <c r="Q482" s="33">
        <f t="shared" ref="Q482:Q488" si="87">ROUND(I482*H482,2)</f>
        <v>0</v>
      </c>
      <c r="R482" s="33">
        <f t="shared" ref="R482:R488" si="88">ROUND(J482*H482,2)</f>
        <v>0</v>
      </c>
      <c r="T482" s="166">
        <f t="shared" ref="T482:T488" si="89">S482*H482</f>
        <v>0</v>
      </c>
      <c r="U482" s="166">
        <v>3.4000000000000002E-4</v>
      </c>
      <c r="V482" s="166">
        <f t="shared" ref="V482:V488" si="90">U482*H482</f>
        <v>6.8000000000000005E-4</v>
      </c>
      <c r="W482" s="166">
        <v>0</v>
      </c>
      <c r="X482" s="167">
        <f t="shared" ref="X482:X488" si="91">W482*H482</f>
        <v>0</v>
      </c>
      <c r="AR482" s="168" t="s">
        <v>227</v>
      </c>
      <c r="AT482" s="168" t="s">
        <v>169</v>
      </c>
      <c r="AU482" s="168" t="s">
        <v>91</v>
      </c>
      <c r="AY482" s="15" t="s">
        <v>167</v>
      </c>
      <c r="BE482" s="97">
        <f t="shared" ref="BE482:BE488" si="92">IF(O482="základní",K482,0)</f>
        <v>0</v>
      </c>
      <c r="BF482" s="97">
        <f t="shared" ref="BF482:BF488" si="93">IF(O482="snížená",K482,0)</f>
        <v>0</v>
      </c>
      <c r="BG482" s="97">
        <f t="shared" ref="BG482:BG488" si="94">IF(O482="zákl. přenesená",K482,0)</f>
        <v>0</v>
      </c>
      <c r="BH482" s="97">
        <f t="shared" ref="BH482:BH488" si="95">IF(O482="sníž. přenesená",K482,0)</f>
        <v>0</v>
      </c>
      <c r="BI482" s="97">
        <f t="shared" ref="BI482:BI488" si="96">IF(O482="nulová",K482,0)</f>
        <v>0</v>
      </c>
      <c r="BJ482" s="15" t="s">
        <v>89</v>
      </c>
      <c r="BK482" s="97">
        <f t="shared" ref="BK482:BK488" si="97">ROUND(P482*H482,2)</f>
        <v>0</v>
      </c>
      <c r="BL482" s="15" t="s">
        <v>227</v>
      </c>
      <c r="BM482" s="168" t="s">
        <v>1387</v>
      </c>
    </row>
    <row r="483" spans="2:65" s="1" customFormat="1" ht="16.5" customHeight="1">
      <c r="B483" s="34"/>
      <c r="C483" s="157" t="s">
        <v>1388</v>
      </c>
      <c r="D483" s="157" t="s">
        <v>169</v>
      </c>
      <c r="E483" s="158" t="s">
        <v>1389</v>
      </c>
      <c r="F483" s="159" t="s">
        <v>1390</v>
      </c>
      <c r="G483" s="160" t="s">
        <v>184</v>
      </c>
      <c r="H483" s="161">
        <v>1</v>
      </c>
      <c r="I483" s="162"/>
      <c r="J483" s="162"/>
      <c r="K483" s="163">
        <f t="shared" si="85"/>
        <v>0</v>
      </c>
      <c r="L483" s="164"/>
      <c r="M483" s="34"/>
      <c r="N483" s="165" t="s">
        <v>1</v>
      </c>
      <c r="O483" s="128" t="s">
        <v>45</v>
      </c>
      <c r="P483" s="33">
        <f t="shared" si="86"/>
        <v>0</v>
      </c>
      <c r="Q483" s="33">
        <f t="shared" si="87"/>
        <v>0</v>
      </c>
      <c r="R483" s="33">
        <f t="shared" si="88"/>
        <v>0</v>
      </c>
      <c r="T483" s="166">
        <f t="shared" si="89"/>
        <v>0</v>
      </c>
      <c r="U483" s="166">
        <v>2.6519999999999998E-2</v>
      </c>
      <c r="V483" s="166">
        <f t="shared" si="90"/>
        <v>2.6519999999999998E-2</v>
      </c>
      <c r="W483" s="166">
        <v>0</v>
      </c>
      <c r="X483" s="167">
        <f t="shared" si="91"/>
        <v>0</v>
      </c>
      <c r="AR483" s="168" t="s">
        <v>227</v>
      </c>
      <c r="AT483" s="168" t="s">
        <v>169</v>
      </c>
      <c r="AU483" s="168" t="s">
        <v>91</v>
      </c>
      <c r="AY483" s="15" t="s">
        <v>167</v>
      </c>
      <c r="BE483" s="97">
        <f t="shared" si="92"/>
        <v>0</v>
      </c>
      <c r="BF483" s="97">
        <f t="shared" si="93"/>
        <v>0</v>
      </c>
      <c r="BG483" s="97">
        <f t="shared" si="94"/>
        <v>0</v>
      </c>
      <c r="BH483" s="97">
        <f t="shared" si="95"/>
        <v>0</v>
      </c>
      <c r="BI483" s="97">
        <f t="shared" si="96"/>
        <v>0</v>
      </c>
      <c r="BJ483" s="15" t="s">
        <v>89</v>
      </c>
      <c r="BK483" s="97">
        <f t="shared" si="97"/>
        <v>0</v>
      </c>
      <c r="BL483" s="15" t="s">
        <v>227</v>
      </c>
      <c r="BM483" s="168" t="s">
        <v>1391</v>
      </c>
    </row>
    <row r="484" spans="2:65" s="1" customFormat="1" ht="16.5" customHeight="1">
      <c r="B484" s="34"/>
      <c r="C484" s="157" t="s">
        <v>1392</v>
      </c>
      <c r="D484" s="157" t="s">
        <v>169</v>
      </c>
      <c r="E484" s="158" t="s">
        <v>1393</v>
      </c>
      <c r="F484" s="159" t="s">
        <v>1394</v>
      </c>
      <c r="G484" s="160" t="s">
        <v>184</v>
      </c>
      <c r="H484" s="161">
        <v>1</v>
      </c>
      <c r="I484" s="162"/>
      <c r="J484" s="162"/>
      <c r="K484" s="163">
        <f t="shared" si="85"/>
        <v>0</v>
      </c>
      <c r="L484" s="164"/>
      <c r="M484" s="34"/>
      <c r="N484" s="165" t="s">
        <v>1</v>
      </c>
      <c r="O484" s="128" t="s">
        <v>45</v>
      </c>
      <c r="P484" s="33">
        <f t="shared" si="86"/>
        <v>0</v>
      </c>
      <c r="Q484" s="33">
        <f t="shared" si="87"/>
        <v>0</v>
      </c>
      <c r="R484" s="33">
        <f t="shared" si="88"/>
        <v>0</v>
      </c>
      <c r="T484" s="166">
        <f t="shared" si="89"/>
        <v>0</v>
      </c>
      <c r="U484" s="166">
        <v>2.9E-4</v>
      </c>
      <c r="V484" s="166">
        <f t="shared" si="90"/>
        <v>2.9E-4</v>
      </c>
      <c r="W484" s="166">
        <v>0</v>
      </c>
      <c r="X484" s="167">
        <f t="shared" si="91"/>
        <v>0</v>
      </c>
      <c r="AR484" s="168" t="s">
        <v>227</v>
      </c>
      <c r="AT484" s="168" t="s">
        <v>169</v>
      </c>
      <c r="AU484" s="168" t="s">
        <v>91</v>
      </c>
      <c r="AY484" s="15" t="s">
        <v>167</v>
      </c>
      <c r="BE484" s="97">
        <f t="shared" si="92"/>
        <v>0</v>
      </c>
      <c r="BF484" s="97">
        <f t="shared" si="93"/>
        <v>0</v>
      </c>
      <c r="BG484" s="97">
        <f t="shared" si="94"/>
        <v>0</v>
      </c>
      <c r="BH484" s="97">
        <f t="shared" si="95"/>
        <v>0</v>
      </c>
      <c r="BI484" s="97">
        <f t="shared" si="96"/>
        <v>0</v>
      </c>
      <c r="BJ484" s="15" t="s">
        <v>89</v>
      </c>
      <c r="BK484" s="97">
        <f t="shared" si="97"/>
        <v>0</v>
      </c>
      <c r="BL484" s="15" t="s">
        <v>227</v>
      </c>
      <c r="BM484" s="168" t="s">
        <v>1395</v>
      </c>
    </row>
    <row r="485" spans="2:65" s="1" customFormat="1" ht="24.2" customHeight="1">
      <c r="B485" s="34"/>
      <c r="C485" s="157" t="s">
        <v>1396</v>
      </c>
      <c r="D485" s="157" t="s">
        <v>169</v>
      </c>
      <c r="E485" s="158" t="s">
        <v>1397</v>
      </c>
      <c r="F485" s="159" t="s">
        <v>1398</v>
      </c>
      <c r="G485" s="160" t="s">
        <v>184</v>
      </c>
      <c r="H485" s="161">
        <v>2</v>
      </c>
      <c r="I485" s="162"/>
      <c r="J485" s="162"/>
      <c r="K485" s="163">
        <f t="shared" si="85"/>
        <v>0</v>
      </c>
      <c r="L485" s="164"/>
      <c r="M485" s="34"/>
      <c r="N485" s="165" t="s">
        <v>1</v>
      </c>
      <c r="O485" s="128" t="s">
        <v>45</v>
      </c>
      <c r="P485" s="33">
        <f t="shared" si="86"/>
        <v>0</v>
      </c>
      <c r="Q485" s="33">
        <f t="shared" si="87"/>
        <v>0</v>
      </c>
      <c r="R485" s="33">
        <f t="shared" si="88"/>
        <v>0</v>
      </c>
      <c r="T485" s="166">
        <f t="shared" si="89"/>
        <v>0</v>
      </c>
      <c r="U485" s="166">
        <v>1.7000000000000001E-4</v>
      </c>
      <c r="V485" s="166">
        <f t="shared" si="90"/>
        <v>3.4000000000000002E-4</v>
      </c>
      <c r="W485" s="166">
        <v>0</v>
      </c>
      <c r="X485" s="167">
        <f t="shared" si="91"/>
        <v>0</v>
      </c>
      <c r="AR485" s="168" t="s">
        <v>227</v>
      </c>
      <c r="AT485" s="168" t="s">
        <v>169</v>
      </c>
      <c r="AU485" s="168" t="s">
        <v>91</v>
      </c>
      <c r="AY485" s="15" t="s">
        <v>167</v>
      </c>
      <c r="BE485" s="97">
        <f t="shared" si="92"/>
        <v>0</v>
      </c>
      <c r="BF485" s="97">
        <f t="shared" si="93"/>
        <v>0</v>
      </c>
      <c r="BG485" s="97">
        <f t="shared" si="94"/>
        <v>0</v>
      </c>
      <c r="BH485" s="97">
        <f t="shared" si="95"/>
        <v>0</v>
      </c>
      <c r="BI485" s="97">
        <f t="shared" si="96"/>
        <v>0</v>
      </c>
      <c r="BJ485" s="15" t="s">
        <v>89</v>
      </c>
      <c r="BK485" s="97">
        <f t="shared" si="97"/>
        <v>0</v>
      </c>
      <c r="BL485" s="15" t="s">
        <v>227</v>
      </c>
      <c r="BM485" s="168" t="s">
        <v>1399</v>
      </c>
    </row>
    <row r="486" spans="2:65" s="1" customFormat="1" ht="21.75" customHeight="1">
      <c r="B486" s="34"/>
      <c r="C486" s="157" t="s">
        <v>1400</v>
      </c>
      <c r="D486" s="157" t="s">
        <v>169</v>
      </c>
      <c r="E486" s="158" t="s">
        <v>1401</v>
      </c>
      <c r="F486" s="159" t="s">
        <v>1402</v>
      </c>
      <c r="G486" s="160" t="s">
        <v>184</v>
      </c>
      <c r="H486" s="161">
        <v>5</v>
      </c>
      <c r="I486" s="162"/>
      <c r="J486" s="162"/>
      <c r="K486" s="163">
        <f t="shared" si="85"/>
        <v>0</v>
      </c>
      <c r="L486" s="164"/>
      <c r="M486" s="34"/>
      <c r="N486" s="165" t="s">
        <v>1</v>
      </c>
      <c r="O486" s="128" t="s">
        <v>45</v>
      </c>
      <c r="P486" s="33">
        <f t="shared" si="86"/>
        <v>0</v>
      </c>
      <c r="Q486" s="33">
        <f t="shared" si="87"/>
        <v>0</v>
      </c>
      <c r="R486" s="33">
        <f t="shared" si="88"/>
        <v>0</v>
      </c>
      <c r="T486" s="166">
        <f t="shared" si="89"/>
        <v>0</v>
      </c>
      <c r="U486" s="166">
        <v>9.0000000000000006E-5</v>
      </c>
      <c r="V486" s="166">
        <f t="shared" si="90"/>
        <v>4.5000000000000004E-4</v>
      </c>
      <c r="W486" s="166">
        <v>0</v>
      </c>
      <c r="X486" s="167">
        <f t="shared" si="91"/>
        <v>0</v>
      </c>
      <c r="AR486" s="168" t="s">
        <v>227</v>
      </c>
      <c r="AT486" s="168" t="s">
        <v>169</v>
      </c>
      <c r="AU486" s="168" t="s">
        <v>91</v>
      </c>
      <c r="AY486" s="15" t="s">
        <v>167</v>
      </c>
      <c r="BE486" s="97">
        <f t="shared" si="92"/>
        <v>0</v>
      </c>
      <c r="BF486" s="97">
        <f t="shared" si="93"/>
        <v>0</v>
      </c>
      <c r="BG486" s="97">
        <f t="shared" si="94"/>
        <v>0</v>
      </c>
      <c r="BH486" s="97">
        <f t="shared" si="95"/>
        <v>0</v>
      </c>
      <c r="BI486" s="97">
        <f t="shared" si="96"/>
        <v>0</v>
      </c>
      <c r="BJ486" s="15" t="s">
        <v>89</v>
      </c>
      <c r="BK486" s="97">
        <f t="shared" si="97"/>
        <v>0</v>
      </c>
      <c r="BL486" s="15" t="s">
        <v>227</v>
      </c>
      <c r="BM486" s="168" t="s">
        <v>1403</v>
      </c>
    </row>
    <row r="487" spans="2:65" s="1" customFormat="1" ht="21.75" customHeight="1">
      <c r="B487" s="34"/>
      <c r="C487" s="157" t="s">
        <v>1404</v>
      </c>
      <c r="D487" s="157" t="s">
        <v>169</v>
      </c>
      <c r="E487" s="158" t="s">
        <v>1405</v>
      </c>
      <c r="F487" s="159" t="s">
        <v>1406</v>
      </c>
      <c r="G487" s="160" t="s">
        <v>184</v>
      </c>
      <c r="H487" s="161">
        <v>2</v>
      </c>
      <c r="I487" s="162"/>
      <c r="J487" s="162"/>
      <c r="K487" s="163">
        <f t="shared" si="85"/>
        <v>0</v>
      </c>
      <c r="L487" s="164"/>
      <c r="M487" s="34"/>
      <c r="N487" s="165" t="s">
        <v>1</v>
      </c>
      <c r="O487" s="128" t="s">
        <v>45</v>
      </c>
      <c r="P487" s="33">
        <f t="shared" si="86"/>
        <v>0</v>
      </c>
      <c r="Q487" s="33">
        <f t="shared" si="87"/>
        <v>0</v>
      </c>
      <c r="R487" s="33">
        <f t="shared" si="88"/>
        <v>0</v>
      </c>
      <c r="T487" s="166">
        <f t="shared" si="89"/>
        <v>0</v>
      </c>
      <c r="U487" s="166">
        <v>1.8000000000000001E-4</v>
      </c>
      <c r="V487" s="166">
        <f t="shared" si="90"/>
        <v>3.6000000000000002E-4</v>
      </c>
      <c r="W487" s="166">
        <v>0</v>
      </c>
      <c r="X487" s="167">
        <f t="shared" si="91"/>
        <v>0</v>
      </c>
      <c r="AR487" s="168" t="s">
        <v>227</v>
      </c>
      <c r="AT487" s="168" t="s">
        <v>169</v>
      </c>
      <c r="AU487" s="168" t="s">
        <v>91</v>
      </c>
      <c r="AY487" s="15" t="s">
        <v>167</v>
      </c>
      <c r="BE487" s="97">
        <f t="shared" si="92"/>
        <v>0</v>
      </c>
      <c r="BF487" s="97">
        <f t="shared" si="93"/>
        <v>0</v>
      </c>
      <c r="BG487" s="97">
        <f t="shared" si="94"/>
        <v>0</v>
      </c>
      <c r="BH487" s="97">
        <f t="shared" si="95"/>
        <v>0</v>
      </c>
      <c r="BI487" s="97">
        <f t="shared" si="96"/>
        <v>0</v>
      </c>
      <c r="BJ487" s="15" t="s">
        <v>89</v>
      </c>
      <c r="BK487" s="97">
        <f t="shared" si="97"/>
        <v>0</v>
      </c>
      <c r="BL487" s="15" t="s">
        <v>227</v>
      </c>
      <c r="BM487" s="168" t="s">
        <v>1407</v>
      </c>
    </row>
    <row r="488" spans="2:65" s="1" customFormat="1" ht="24.2" customHeight="1">
      <c r="B488" s="34"/>
      <c r="C488" s="157" t="s">
        <v>1408</v>
      </c>
      <c r="D488" s="157" t="s">
        <v>169</v>
      </c>
      <c r="E488" s="158" t="s">
        <v>1409</v>
      </c>
      <c r="F488" s="159" t="s">
        <v>1410</v>
      </c>
      <c r="G488" s="160" t="s">
        <v>339</v>
      </c>
      <c r="H488" s="161">
        <v>0.71699999999999997</v>
      </c>
      <c r="I488" s="162"/>
      <c r="J488" s="162"/>
      <c r="K488" s="163">
        <f t="shared" si="85"/>
        <v>0</v>
      </c>
      <c r="L488" s="164"/>
      <c r="M488" s="34"/>
      <c r="N488" s="165" t="s">
        <v>1</v>
      </c>
      <c r="O488" s="128" t="s">
        <v>45</v>
      </c>
      <c r="P488" s="33">
        <f t="shared" si="86"/>
        <v>0</v>
      </c>
      <c r="Q488" s="33">
        <f t="shared" si="87"/>
        <v>0</v>
      </c>
      <c r="R488" s="33">
        <f t="shared" si="88"/>
        <v>0</v>
      </c>
      <c r="T488" s="166">
        <f t="shared" si="89"/>
        <v>0</v>
      </c>
      <c r="U488" s="166">
        <v>0</v>
      </c>
      <c r="V488" s="166">
        <f t="shared" si="90"/>
        <v>0</v>
      </c>
      <c r="W488" s="166">
        <v>0</v>
      </c>
      <c r="X488" s="167">
        <f t="shared" si="91"/>
        <v>0</v>
      </c>
      <c r="AR488" s="168" t="s">
        <v>227</v>
      </c>
      <c r="AT488" s="168" t="s">
        <v>169</v>
      </c>
      <c r="AU488" s="168" t="s">
        <v>91</v>
      </c>
      <c r="AY488" s="15" t="s">
        <v>167</v>
      </c>
      <c r="BE488" s="97">
        <f t="shared" si="92"/>
        <v>0</v>
      </c>
      <c r="BF488" s="97">
        <f t="shared" si="93"/>
        <v>0</v>
      </c>
      <c r="BG488" s="97">
        <f t="shared" si="94"/>
        <v>0</v>
      </c>
      <c r="BH488" s="97">
        <f t="shared" si="95"/>
        <v>0</v>
      </c>
      <c r="BI488" s="97">
        <f t="shared" si="96"/>
        <v>0</v>
      </c>
      <c r="BJ488" s="15" t="s">
        <v>89</v>
      </c>
      <c r="BK488" s="97">
        <f t="shared" si="97"/>
        <v>0</v>
      </c>
      <c r="BL488" s="15" t="s">
        <v>227</v>
      </c>
      <c r="BM488" s="168" t="s">
        <v>1411</v>
      </c>
    </row>
    <row r="489" spans="2:65" s="11" customFormat="1" ht="22.9" customHeight="1">
      <c r="B489" s="144"/>
      <c r="D489" s="145" t="s">
        <v>81</v>
      </c>
      <c r="E489" s="155" t="s">
        <v>408</v>
      </c>
      <c r="F489" s="155" t="s">
        <v>409</v>
      </c>
      <c r="I489" s="147"/>
      <c r="J489" s="147"/>
      <c r="K489" s="156">
        <f>BK489</f>
        <v>0</v>
      </c>
      <c r="M489" s="144"/>
      <c r="N489" s="149"/>
      <c r="Q489" s="150">
        <f>SUM(Q490:Q531)</f>
        <v>0</v>
      </c>
      <c r="R489" s="150">
        <f>SUM(R490:R531)</f>
        <v>0</v>
      </c>
      <c r="T489" s="151">
        <f>SUM(T490:T531)</f>
        <v>0</v>
      </c>
      <c r="V489" s="151">
        <f>SUM(V490:V531)</f>
        <v>1.3160100000000006</v>
      </c>
      <c r="X489" s="152">
        <f>SUM(X490:X531)</f>
        <v>0</v>
      </c>
      <c r="AR489" s="145" t="s">
        <v>91</v>
      </c>
      <c r="AT489" s="153" t="s">
        <v>81</v>
      </c>
      <c r="AU489" s="153" t="s">
        <v>89</v>
      </c>
      <c r="AY489" s="145" t="s">
        <v>167</v>
      </c>
      <c r="BK489" s="154">
        <f>SUM(BK490:BK531)</f>
        <v>0</v>
      </c>
    </row>
    <row r="490" spans="2:65" s="1" customFormat="1" ht="24.2" customHeight="1">
      <c r="B490" s="34"/>
      <c r="C490" s="157" t="s">
        <v>1412</v>
      </c>
      <c r="D490" s="157" t="s">
        <v>169</v>
      </c>
      <c r="E490" s="158" t="s">
        <v>1413</v>
      </c>
      <c r="F490" s="159" t="s">
        <v>1414</v>
      </c>
      <c r="G490" s="160" t="s">
        <v>177</v>
      </c>
      <c r="H490" s="161">
        <v>565</v>
      </c>
      <c r="I490" s="162"/>
      <c r="J490" s="162"/>
      <c r="K490" s="163">
        <f>ROUND(P490*H490,2)</f>
        <v>0</v>
      </c>
      <c r="L490" s="164"/>
      <c r="M490" s="34"/>
      <c r="N490" s="165" t="s">
        <v>1</v>
      </c>
      <c r="O490" s="128" t="s">
        <v>45</v>
      </c>
      <c r="P490" s="33">
        <f>I490+J490</f>
        <v>0</v>
      </c>
      <c r="Q490" s="33">
        <f>ROUND(I490*H490,2)</f>
        <v>0</v>
      </c>
      <c r="R490" s="33">
        <f>ROUND(J490*H490,2)</f>
        <v>0</v>
      </c>
      <c r="T490" s="166">
        <f>S490*H490</f>
        <v>0</v>
      </c>
      <c r="U490" s="166">
        <v>8.4000000000000003E-4</v>
      </c>
      <c r="V490" s="166">
        <f>U490*H490</f>
        <v>0.47460000000000002</v>
      </c>
      <c r="W490" s="166">
        <v>0</v>
      </c>
      <c r="X490" s="167">
        <f>W490*H490</f>
        <v>0</v>
      </c>
      <c r="AR490" s="168" t="s">
        <v>227</v>
      </c>
      <c r="AT490" s="168" t="s">
        <v>169</v>
      </c>
      <c r="AU490" s="168" t="s">
        <v>91</v>
      </c>
      <c r="AY490" s="15" t="s">
        <v>167</v>
      </c>
      <c r="BE490" s="97">
        <f>IF(O490="základní",K490,0)</f>
        <v>0</v>
      </c>
      <c r="BF490" s="97">
        <f>IF(O490="snížená",K490,0)</f>
        <v>0</v>
      </c>
      <c r="BG490" s="97">
        <f>IF(O490="zákl. přenesená",K490,0)</f>
        <v>0</v>
      </c>
      <c r="BH490" s="97">
        <f>IF(O490="sníž. přenesená",K490,0)</f>
        <v>0</v>
      </c>
      <c r="BI490" s="97">
        <f>IF(O490="nulová",K490,0)</f>
        <v>0</v>
      </c>
      <c r="BJ490" s="15" t="s">
        <v>89</v>
      </c>
      <c r="BK490" s="97">
        <f>ROUND(P490*H490,2)</f>
        <v>0</v>
      </c>
      <c r="BL490" s="15" t="s">
        <v>227</v>
      </c>
      <c r="BM490" s="168" t="s">
        <v>1415</v>
      </c>
    </row>
    <row r="491" spans="2:65" s="12" customFormat="1" ht="11.25">
      <c r="B491" s="169"/>
      <c r="D491" s="170" t="s">
        <v>196</v>
      </c>
      <c r="E491" s="171" t="s">
        <v>1</v>
      </c>
      <c r="F491" s="172" t="s">
        <v>1112</v>
      </c>
      <c r="H491" s="173">
        <v>134</v>
      </c>
      <c r="I491" s="174"/>
      <c r="J491" s="174"/>
      <c r="M491" s="169"/>
      <c r="N491" s="175"/>
      <c r="X491" s="176"/>
      <c r="AT491" s="171" t="s">
        <v>196</v>
      </c>
      <c r="AU491" s="171" t="s">
        <v>91</v>
      </c>
      <c r="AV491" s="12" t="s">
        <v>91</v>
      </c>
      <c r="AW491" s="12" t="s">
        <v>5</v>
      </c>
      <c r="AX491" s="12" t="s">
        <v>82</v>
      </c>
      <c r="AY491" s="171" t="s">
        <v>167</v>
      </c>
    </row>
    <row r="492" spans="2:65" s="12" customFormat="1" ht="11.25">
      <c r="B492" s="169"/>
      <c r="D492" s="170" t="s">
        <v>196</v>
      </c>
      <c r="E492" s="171" t="s">
        <v>1</v>
      </c>
      <c r="F492" s="172" t="s">
        <v>410</v>
      </c>
      <c r="H492" s="173">
        <v>47</v>
      </c>
      <c r="I492" s="174"/>
      <c r="J492" s="174"/>
      <c r="M492" s="169"/>
      <c r="N492" s="175"/>
      <c r="X492" s="176"/>
      <c r="AT492" s="171" t="s">
        <v>196</v>
      </c>
      <c r="AU492" s="171" t="s">
        <v>91</v>
      </c>
      <c r="AV492" s="12" t="s">
        <v>91</v>
      </c>
      <c r="AW492" s="12" t="s">
        <v>5</v>
      </c>
      <c r="AX492" s="12" t="s">
        <v>82</v>
      </c>
      <c r="AY492" s="171" t="s">
        <v>167</v>
      </c>
    </row>
    <row r="493" spans="2:65" s="12" customFormat="1" ht="11.25">
      <c r="B493" s="169"/>
      <c r="D493" s="170" t="s">
        <v>196</v>
      </c>
      <c r="E493" s="171" t="s">
        <v>1</v>
      </c>
      <c r="F493" s="172" t="s">
        <v>1416</v>
      </c>
      <c r="H493" s="173">
        <v>200</v>
      </c>
      <c r="I493" s="174"/>
      <c r="J493" s="174"/>
      <c r="M493" s="169"/>
      <c r="N493" s="175"/>
      <c r="X493" s="176"/>
      <c r="AT493" s="171" t="s">
        <v>196</v>
      </c>
      <c r="AU493" s="171" t="s">
        <v>91</v>
      </c>
      <c r="AV493" s="12" t="s">
        <v>91</v>
      </c>
      <c r="AW493" s="12" t="s">
        <v>5</v>
      </c>
      <c r="AX493" s="12" t="s">
        <v>82</v>
      </c>
      <c r="AY493" s="171" t="s">
        <v>167</v>
      </c>
    </row>
    <row r="494" spans="2:65" s="12" customFormat="1" ht="11.25">
      <c r="B494" s="169"/>
      <c r="D494" s="170" t="s">
        <v>196</v>
      </c>
      <c r="E494" s="171" t="s">
        <v>1</v>
      </c>
      <c r="F494" s="172" t="s">
        <v>1417</v>
      </c>
      <c r="H494" s="173">
        <v>99</v>
      </c>
      <c r="I494" s="174"/>
      <c r="J494" s="174"/>
      <c r="M494" s="169"/>
      <c r="N494" s="175"/>
      <c r="X494" s="176"/>
      <c r="AT494" s="171" t="s">
        <v>196</v>
      </c>
      <c r="AU494" s="171" t="s">
        <v>91</v>
      </c>
      <c r="AV494" s="12" t="s">
        <v>91</v>
      </c>
      <c r="AW494" s="12" t="s">
        <v>5</v>
      </c>
      <c r="AX494" s="12" t="s">
        <v>82</v>
      </c>
      <c r="AY494" s="171" t="s">
        <v>167</v>
      </c>
    </row>
    <row r="495" spans="2:65" s="12" customFormat="1" ht="11.25">
      <c r="B495" s="169"/>
      <c r="D495" s="170" t="s">
        <v>196</v>
      </c>
      <c r="E495" s="171" t="s">
        <v>1</v>
      </c>
      <c r="F495" s="172" t="s">
        <v>1418</v>
      </c>
      <c r="H495" s="173">
        <v>15</v>
      </c>
      <c r="I495" s="174"/>
      <c r="J495" s="174"/>
      <c r="M495" s="169"/>
      <c r="N495" s="175"/>
      <c r="X495" s="176"/>
      <c r="AT495" s="171" t="s">
        <v>196</v>
      </c>
      <c r="AU495" s="171" t="s">
        <v>91</v>
      </c>
      <c r="AV495" s="12" t="s">
        <v>91</v>
      </c>
      <c r="AW495" s="12" t="s">
        <v>5</v>
      </c>
      <c r="AX495" s="12" t="s">
        <v>82</v>
      </c>
      <c r="AY495" s="171" t="s">
        <v>167</v>
      </c>
    </row>
    <row r="496" spans="2:65" s="12" customFormat="1" ht="11.25">
      <c r="B496" s="169"/>
      <c r="D496" s="170" t="s">
        <v>196</v>
      </c>
      <c r="E496" s="171" t="s">
        <v>1</v>
      </c>
      <c r="F496" s="172" t="s">
        <v>1419</v>
      </c>
      <c r="H496" s="173">
        <v>70</v>
      </c>
      <c r="I496" s="174"/>
      <c r="J496" s="174"/>
      <c r="M496" s="169"/>
      <c r="N496" s="175"/>
      <c r="X496" s="176"/>
      <c r="AT496" s="171" t="s">
        <v>196</v>
      </c>
      <c r="AU496" s="171" t="s">
        <v>91</v>
      </c>
      <c r="AV496" s="12" t="s">
        <v>91</v>
      </c>
      <c r="AW496" s="12" t="s">
        <v>5</v>
      </c>
      <c r="AX496" s="12" t="s">
        <v>82</v>
      </c>
      <c r="AY496" s="171" t="s">
        <v>167</v>
      </c>
    </row>
    <row r="497" spans="2:65" s="13" customFormat="1" ht="11.25">
      <c r="B497" s="177"/>
      <c r="D497" s="170" t="s">
        <v>196</v>
      </c>
      <c r="E497" s="178" t="s">
        <v>1</v>
      </c>
      <c r="F497" s="179" t="s">
        <v>204</v>
      </c>
      <c r="H497" s="180">
        <v>565</v>
      </c>
      <c r="I497" s="181"/>
      <c r="J497" s="181"/>
      <c r="M497" s="177"/>
      <c r="N497" s="182"/>
      <c r="X497" s="183"/>
      <c r="AT497" s="178" t="s">
        <v>196</v>
      </c>
      <c r="AU497" s="178" t="s">
        <v>91</v>
      </c>
      <c r="AV497" s="13" t="s">
        <v>173</v>
      </c>
      <c r="AW497" s="13" t="s">
        <v>5</v>
      </c>
      <c r="AX497" s="13" t="s">
        <v>89</v>
      </c>
      <c r="AY497" s="178" t="s">
        <v>167</v>
      </c>
    </row>
    <row r="498" spans="2:65" s="1" customFormat="1" ht="24.2" customHeight="1">
      <c r="B498" s="34"/>
      <c r="C498" s="157" t="s">
        <v>1420</v>
      </c>
      <c r="D498" s="157" t="s">
        <v>169</v>
      </c>
      <c r="E498" s="158" t="s">
        <v>1421</v>
      </c>
      <c r="F498" s="159" t="s">
        <v>1422</v>
      </c>
      <c r="G498" s="160" t="s">
        <v>177</v>
      </c>
      <c r="H498" s="161">
        <v>143</v>
      </c>
      <c r="I498" s="162"/>
      <c r="J498" s="162"/>
      <c r="K498" s="163">
        <f>ROUND(P498*H498,2)</f>
        <v>0</v>
      </c>
      <c r="L498" s="164"/>
      <c r="M498" s="34"/>
      <c r="N498" s="165" t="s">
        <v>1</v>
      </c>
      <c r="O498" s="128" t="s">
        <v>45</v>
      </c>
      <c r="P498" s="33">
        <f>I498+J498</f>
        <v>0</v>
      </c>
      <c r="Q498" s="33">
        <f>ROUND(I498*H498,2)</f>
        <v>0</v>
      </c>
      <c r="R498" s="33">
        <f>ROUND(J498*H498,2)</f>
        <v>0</v>
      </c>
      <c r="T498" s="166">
        <f>S498*H498</f>
        <v>0</v>
      </c>
      <c r="U498" s="166">
        <v>1.16E-3</v>
      </c>
      <c r="V498" s="166">
        <f>U498*H498</f>
        <v>0.16588</v>
      </c>
      <c r="W498" s="166">
        <v>0</v>
      </c>
      <c r="X498" s="167">
        <f>W498*H498</f>
        <v>0</v>
      </c>
      <c r="AR498" s="168" t="s">
        <v>227</v>
      </c>
      <c r="AT498" s="168" t="s">
        <v>169</v>
      </c>
      <c r="AU498" s="168" t="s">
        <v>91</v>
      </c>
      <c r="AY498" s="15" t="s">
        <v>167</v>
      </c>
      <c r="BE498" s="97">
        <f>IF(O498="základní",K498,0)</f>
        <v>0</v>
      </c>
      <c r="BF498" s="97">
        <f>IF(O498="snížená",K498,0)</f>
        <v>0</v>
      </c>
      <c r="BG498" s="97">
        <f>IF(O498="zákl. přenesená",K498,0)</f>
        <v>0</v>
      </c>
      <c r="BH498" s="97">
        <f>IF(O498="sníž. přenesená",K498,0)</f>
        <v>0</v>
      </c>
      <c r="BI498" s="97">
        <f>IF(O498="nulová",K498,0)</f>
        <v>0</v>
      </c>
      <c r="BJ498" s="15" t="s">
        <v>89</v>
      </c>
      <c r="BK498" s="97">
        <f>ROUND(P498*H498,2)</f>
        <v>0</v>
      </c>
      <c r="BL498" s="15" t="s">
        <v>227</v>
      </c>
      <c r="BM498" s="168" t="s">
        <v>1423</v>
      </c>
    </row>
    <row r="499" spans="2:65" s="12" customFormat="1" ht="11.25">
      <c r="B499" s="169"/>
      <c r="D499" s="170" t="s">
        <v>196</v>
      </c>
      <c r="E499" s="171" t="s">
        <v>1</v>
      </c>
      <c r="F499" s="172" t="s">
        <v>1424</v>
      </c>
      <c r="H499" s="173">
        <v>30</v>
      </c>
      <c r="I499" s="174"/>
      <c r="J499" s="174"/>
      <c r="M499" s="169"/>
      <c r="N499" s="175"/>
      <c r="X499" s="176"/>
      <c r="AT499" s="171" t="s">
        <v>196</v>
      </c>
      <c r="AU499" s="171" t="s">
        <v>91</v>
      </c>
      <c r="AV499" s="12" t="s">
        <v>91</v>
      </c>
      <c r="AW499" s="12" t="s">
        <v>5</v>
      </c>
      <c r="AX499" s="12" t="s">
        <v>82</v>
      </c>
      <c r="AY499" s="171" t="s">
        <v>167</v>
      </c>
    </row>
    <row r="500" spans="2:65" s="12" customFormat="1" ht="11.25">
      <c r="B500" s="169"/>
      <c r="D500" s="170" t="s">
        <v>196</v>
      </c>
      <c r="E500" s="171" t="s">
        <v>1</v>
      </c>
      <c r="F500" s="172" t="s">
        <v>1425</v>
      </c>
      <c r="H500" s="173">
        <v>65</v>
      </c>
      <c r="I500" s="174"/>
      <c r="J500" s="174"/>
      <c r="M500" s="169"/>
      <c r="N500" s="175"/>
      <c r="X500" s="176"/>
      <c r="AT500" s="171" t="s">
        <v>196</v>
      </c>
      <c r="AU500" s="171" t="s">
        <v>91</v>
      </c>
      <c r="AV500" s="12" t="s">
        <v>91</v>
      </c>
      <c r="AW500" s="12" t="s">
        <v>5</v>
      </c>
      <c r="AX500" s="12" t="s">
        <v>82</v>
      </c>
      <c r="AY500" s="171" t="s">
        <v>167</v>
      </c>
    </row>
    <row r="501" spans="2:65" s="12" customFormat="1" ht="11.25">
      <c r="B501" s="169"/>
      <c r="D501" s="170" t="s">
        <v>196</v>
      </c>
      <c r="E501" s="171" t="s">
        <v>1</v>
      </c>
      <c r="F501" s="172" t="s">
        <v>1426</v>
      </c>
      <c r="H501" s="173">
        <v>42</v>
      </c>
      <c r="I501" s="174"/>
      <c r="J501" s="174"/>
      <c r="M501" s="169"/>
      <c r="N501" s="175"/>
      <c r="X501" s="176"/>
      <c r="AT501" s="171" t="s">
        <v>196</v>
      </c>
      <c r="AU501" s="171" t="s">
        <v>91</v>
      </c>
      <c r="AV501" s="12" t="s">
        <v>91</v>
      </c>
      <c r="AW501" s="12" t="s">
        <v>5</v>
      </c>
      <c r="AX501" s="12" t="s">
        <v>82</v>
      </c>
      <c r="AY501" s="171" t="s">
        <v>167</v>
      </c>
    </row>
    <row r="502" spans="2:65" s="12" customFormat="1" ht="11.25">
      <c r="B502" s="169"/>
      <c r="D502" s="170" t="s">
        <v>196</v>
      </c>
      <c r="E502" s="171" t="s">
        <v>1</v>
      </c>
      <c r="F502" s="172" t="s">
        <v>198</v>
      </c>
      <c r="H502" s="173">
        <v>6</v>
      </c>
      <c r="I502" s="174"/>
      <c r="J502" s="174"/>
      <c r="M502" s="169"/>
      <c r="N502" s="175"/>
      <c r="X502" s="176"/>
      <c r="AT502" s="171" t="s">
        <v>196</v>
      </c>
      <c r="AU502" s="171" t="s">
        <v>91</v>
      </c>
      <c r="AV502" s="12" t="s">
        <v>91</v>
      </c>
      <c r="AW502" s="12" t="s">
        <v>5</v>
      </c>
      <c r="AX502" s="12" t="s">
        <v>82</v>
      </c>
      <c r="AY502" s="171" t="s">
        <v>167</v>
      </c>
    </row>
    <row r="503" spans="2:65" s="13" customFormat="1" ht="11.25">
      <c r="B503" s="177"/>
      <c r="D503" s="170" t="s">
        <v>196</v>
      </c>
      <c r="E503" s="178" t="s">
        <v>1</v>
      </c>
      <c r="F503" s="179" t="s">
        <v>204</v>
      </c>
      <c r="H503" s="180">
        <v>143</v>
      </c>
      <c r="I503" s="181"/>
      <c r="J503" s="181"/>
      <c r="M503" s="177"/>
      <c r="N503" s="182"/>
      <c r="X503" s="183"/>
      <c r="AT503" s="178" t="s">
        <v>196</v>
      </c>
      <c r="AU503" s="178" t="s">
        <v>91</v>
      </c>
      <c r="AV503" s="13" t="s">
        <v>173</v>
      </c>
      <c r="AW503" s="13" t="s">
        <v>5</v>
      </c>
      <c r="AX503" s="13" t="s">
        <v>89</v>
      </c>
      <c r="AY503" s="178" t="s">
        <v>167</v>
      </c>
    </row>
    <row r="504" spans="2:65" s="1" customFormat="1" ht="24.2" customHeight="1">
      <c r="B504" s="34"/>
      <c r="C504" s="157" t="s">
        <v>1427</v>
      </c>
      <c r="D504" s="157" t="s">
        <v>169</v>
      </c>
      <c r="E504" s="158" t="s">
        <v>1428</v>
      </c>
      <c r="F504" s="159" t="s">
        <v>1429</v>
      </c>
      <c r="G504" s="160" t="s">
        <v>177</v>
      </c>
      <c r="H504" s="161">
        <v>95</v>
      </c>
      <c r="I504" s="162"/>
      <c r="J504" s="162"/>
      <c r="K504" s="163">
        <f>ROUND(P504*H504,2)</f>
        <v>0</v>
      </c>
      <c r="L504" s="164"/>
      <c r="M504" s="34"/>
      <c r="N504" s="165" t="s">
        <v>1</v>
      </c>
      <c r="O504" s="128" t="s">
        <v>45</v>
      </c>
      <c r="P504" s="33">
        <f>I504+J504</f>
        <v>0</v>
      </c>
      <c r="Q504" s="33">
        <f>ROUND(I504*H504,2)</f>
        <v>0</v>
      </c>
      <c r="R504" s="33">
        <f>ROUND(J504*H504,2)</f>
        <v>0</v>
      </c>
      <c r="T504" s="166">
        <f>S504*H504</f>
        <v>0</v>
      </c>
      <c r="U504" s="166">
        <v>1.4400000000000001E-3</v>
      </c>
      <c r="V504" s="166">
        <f>U504*H504</f>
        <v>0.1368</v>
      </c>
      <c r="W504" s="166">
        <v>0</v>
      </c>
      <c r="X504" s="167">
        <f>W504*H504</f>
        <v>0</v>
      </c>
      <c r="AR504" s="168" t="s">
        <v>227</v>
      </c>
      <c r="AT504" s="168" t="s">
        <v>169</v>
      </c>
      <c r="AU504" s="168" t="s">
        <v>91</v>
      </c>
      <c r="AY504" s="15" t="s">
        <v>167</v>
      </c>
      <c r="BE504" s="97">
        <f>IF(O504="základní",K504,0)</f>
        <v>0</v>
      </c>
      <c r="BF504" s="97">
        <f>IF(O504="snížená",K504,0)</f>
        <v>0</v>
      </c>
      <c r="BG504" s="97">
        <f>IF(O504="zákl. přenesená",K504,0)</f>
        <v>0</v>
      </c>
      <c r="BH504" s="97">
        <f>IF(O504="sníž. přenesená",K504,0)</f>
        <v>0</v>
      </c>
      <c r="BI504" s="97">
        <f>IF(O504="nulová",K504,0)</f>
        <v>0</v>
      </c>
      <c r="BJ504" s="15" t="s">
        <v>89</v>
      </c>
      <c r="BK504" s="97">
        <f>ROUND(P504*H504,2)</f>
        <v>0</v>
      </c>
      <c r="BL504" s="15" t="s">
        <v>227</v>
      </c>
      <c r="BM504" s="168" t="s">
        <v>1430</v>
      </c>
    </row>
    <row r="505" spans="2:65" s="12" customFormat="1" ht="11.25">
      <c r="B505" s="169"/>
      <c r="D505" s="170" t="s">
        <v>196</v>
      </c>
      <c r="E505" s="171" t="s">
        <v>1</v>
      </c>
      <c r="F505" s="172" t="s">
        <v>198</v>
      </c>
      <c r="H505" s="173">
        <v>6</v>
      </c>
      <c r="I505" s="174"/>
      <c r="J505" s="174"/>
      <c r="M505" s="169"/>
      <c r="N505" s="175"/>
      <c r="X505" s="176"/>
      <c r="AT505" s="171" t="s">
        <v>196</v>
      </c>
      <c r="AU505" s="171" t="s">
        <v>91</v>
      </c>
      <c r="AV505" s="12" t="s">
        <v>91</v>
      </c>
      <c r="AW505" s="12" t="s">
        <v>5</v>
      </c>
      <c r="AX505" s="12" t="s">
        <v>82</v>
      </c>
      <c r="AY505" s="171" t="s">
        <v>167</v>
      </c>
    </row>
    <row r="506" spans="2:65" s="12" customFormat="1" ht="11.25">
      <c r="B506" s="169"/>
      <c r="D506" s="170" t="s">
        <v>196</v>
      </c>
      <c r="E506" s="171" t="s">
        <v>1</v>
      </c>
      <c r="F506" s="172" t="s">
        <v>219</v>
      </c>
      <c r="H506" s="173">
        <v>10</v>
      </c>
      <c r="I506" s="174"/>
      <c r="J506" s="174"/>
      <c r="M506" s="169"/>
      <c r="N506" s="175"/>
      <c r="X506" s="176"/>
      <c r="AT506" s="171" t="s">
        <v>196</v>
      </c>
      <c r="AU506" s="171" t="s">
        <v>91</v>
      </c>
      <c r="AV506" s="12" t="s">
        <v>91</v>
      </c>
      <c r="AW506" s="12" t="s">
        <v>5</v>
      </c>
      <c r="AX506" s="12" t="s">
        <v>82</v>
      </c>
      <c r="AY506" s="171" t="s">
        <v>167</v>
      </c>
    </row>
    <row r="507" spans="2:65" s="12" customFormat="1" ht="11.25">
      <c r="B507" s="169"/>
      <c r="D507" s="170" t="s">
        <v>196</v>
      </c>
      <c r="E507" s="171" t="s">
        <v>1</v>
      </c>
      <c r="F507" s="172" t="s">
        <v>1431</v>
      </c>
      <c r="H507" s="173">
        <v>22</v>
      </c>
      <c r="I507" s="174"/>
      <c r="J507" s="174"/>
      <c r="M507" s="169"/>
      <c r="N507" s="175"/>
      <c r="X507" s="176"/>
      <c r="AT507" s="171" t="s">
        <v>196</v>
      </c>
      <c r="AU507" s="171" t="s">
        <v>91</v>
      </c>
      <c r="AV507" s="12" t="s">
        <v>91</v>
      </c>
      <c r="AW507" s="12" t="s">
        <v>5</v>
      </c>
      <c r="AX507" s="12" t="s">
        <v>82</v>
      </c>
      <c r="AY507" s="171" t="s">
        <v>167</v>
      </c>
    </row>
    <row r="508" spans="2:65" s="12" customFormat="1" ht="11.25">
      <c r="B508" s="169"/>
      <c r="D508" s="170" t="s">
        <v>196</v>
      </c>
      <c r="E508" s="171" t="s">
        <v>1</v>
      </c>
      <c r="F508" s="172" t="s">
        <v>1432</v>
      </c>
      <c r="H508" s="173">
        <v>57</v>
      </c>
      <c r="I508" s="174"/>
      <c r="J508" s="174"/>
      <c r="M508" s="169"/>
      <c r="N508" s="175"/>
      <c r="X508" s="176"/>
      <c r="AT508" s="171" t="s">
        <v>196</v>
      </c>
      <c r="AU508" s="171" t="s">
        <v>91</v>
      </c>
      <c r="AV508" s="12" t="s">
        <v>91</v>
      </c>
      <c r="AW508" s="12" t="s">
        <v>5</v>
      </c>
      <c r="AX508" s="12" t="s">
        <v>82</v>
      </c>
      <c r="AY508" s="171" t="s">
        <v>167</v>
      </c>
    </row>
    <row r="509" spans="2:65" s="13" customFormat="1" ht="11.25">
      <c r="B509" s="177"/>
      <c r="D509" s="170" t="s">
        <v>196</v>
      </c>
      <c r="E509" s="178" t="s">
        <v>1</v>
      </c>
      <c r="F509" s="179" t="s">
        <v>204</v>
      </c>
      <c r="H509" s="180">
        <v>95</v>
      </c>
      <c r="I509" s="181"/>
      <c r="J509" s="181"/>
      <c r="M509" s="177"/>
      <c r="N509" s="182"/>
      <c r="X509" s="183"/>
      <c r="AT509" s="178" t="s">
        <v>196</v>
      </c>
      <c r="AU509" s="178" t="s">
        <v>91</v>
      </c>
      <c r="AV509" s="13" t="s">
        <v>173</v>
      </c>
      <c r="AW509" s="13" t="s">
        <v>5</v>
      </c>
      <c r="AX509" s="13" t="s">
        <v>89</v>
      </c>
      <c r="AY509" s="178" t="s">
        <v>167</v>
      </c>
    </row>
    <row r="510" spans="2:65" s="1" customFormat="1" ht="24.2" customHeight="1">
      <c r="B510" s="34"/>
      <c r="C510" s="157" t="s">
        <v>1433</v>
      </c>
      <c r="D510" s="157" t="s">
        <v>169</v>
      </c>
      <c r="E510" s="158" t="s">
        <v>1434</v>
      </c>
      <c r="F510" s="159" t="s">
        <v>1435</v>
      </c>
      <c r="G510" s="160" t="s">
        <v>177</v>
      </c>
      <c r="H510" s="161">
        <v>18</v>
      </c>
      <c r="I510" s="162"/>
      <c r="J510" s="162"/>
      <c r="K510" s="163">
        <f>ROUND(P510*H510,2)</f>
        <v>0</v>
      </c>
      <c r="L510" s="164"/>
      <c r="M510" s="34"/>
      <c r="N510" s="165" t="s">
        <v>1</v>
      </c>
      <c r="O510" s="128" t="s">
        <v>45</v>
      </c>
      <c r="P510" s="33">
        <f>I510+J510</f>
        <v>0</v>
      </c>
      <c r="Q510" s="33">
        <f>ROUND(I510*H510,2)</f>
        <v>0</v>
      </c>
      <c r="R510" s="33">
        <f>ROUND(J510*H510,2)</f>
        <v>0</v>
      </c>
      <c r="T510" s="166">
        <f>S510*H510</f>
        <v>0</v>
      </c>
      <c r="U510" s="166">
        <v>2.81E-3</v>
      </c>
      <c r="V510" s="166">
        <f>U510*H510</f>
        <v>5.058E-2</v>
      </c>
      <c r="W510" s="166">
        <v>0</v>
      </c>
      <c r="X510" s="167">
        <f>W510*H510</f>
        <v>0</v>
      </c>
      <c r="AR510" s="168" t="s">
        <v>227</v>
      </c>
      <c r="AT510" s="168" t="s">
        <v>169</v>
      </c>
      <c r="AU510" s="168" t="s">
        <v>91</v>
      </c>
      <c r="AY510" s="15" t="s">
        <v>167</v>
      </c>
      <c r="BE510" s="97">
        <f>IF(O510="základní",K510,0)</f>
        <v>0</v>
      </c>
      <c r="BF510" s="97">
        <f>IF(O510="snížená",K510,0)</f>
        <v>0</v>
      </c>
      <c r="BG510" s="97">
        <f>IF(O510="zákl. přenesená",K510,0)</f>
        <v>0</v>
      </c>
      <c r="BH510" s="97">
        <f>IF(O510="sníž. přenesená",K510,0)</f>
        <v>0</v>
      </c>
      <c r="BI510" s="97">
        <f>IF(O510="nulová",K510,0)</f>
        <v>0</v>
      </c>
      <c r="BJ510" s="15" t="s">
        <v>89</v>
      </c>
      <c r="BK510" s="97">
        <f>ROUND(P510*H510,2)</f>
        <v>0</v>
      </c>
      <c r="BL510" s="15" t="s">
        <v>227</v>
      </c>
      <c r="BM510" s="168" t="s">
        <v>1436</v>
      </c>
    </row>
    <row r="511" spans="2:65" s="12" customFormat="1" ht="11.25">
      <c r="B511" s="169"/>
      <c r="D511" s="170" t="s">
        <v>196</v>
      </c>
      <c r="E511" s="171" t="s">
        <v>1</v>
      </c>
      <c r="F511" s="172" t="s">
        <v>1437</v>
      </c>
      <c r="H511" s="173">
        <v>18</v>
      </c>
      <c r="I511" s="174"/>
      <c r="J511" s="174"/>
      <c r="M511" s="169"/>
      <c r="N511" s="175"/>
      <c r="X511" s="176"/>
      <c r="AT511" s="171" t="s">
        <v>196</v>
      </c>
      <c r="AU511" s="171" t="s">
        <v>91</v>
      </c>
      <c r="AV511" s="12" t="s">
        <v>91</v>
      </c>
      <c r="AW511" s="12" t="s">
        <v>5</v>
      </c>
      <c r="AX511" s="12" t="s">
        <v>89</v>
      </c>
      <c r="AY511" s="171" t="s">
        <v>167</v>
      </c>
    </row>
    <row r="512" spans="2:65" s="1" customFormat="1" ht="24.2" customHeight="1">
      <c r="B512" s="34"/>
      <c r="C512" s="157" t="s">
        <v>1438</v>
      </c>
      <c r="D512" s="157" t="s">
        <v>169</v>
      </c>
      <c r="E512" s="158" t="s">
        <v>1439</v>
      </c>
      <c r="F512" s="159" t="s">
        <v>1440</v>
      </c>
      <c r="G512" s="160" t="s">
        <v>177</v>
      </c>
      <c r="H512" s="161">
        <v>28</v>
      </c>
      <c r="I512" s="162"/>
      <c r="J512" s="162"/>
      <c r="K512" s="163">
        <f>ROUND(P512*H512,2)</f>
        <v>0</v>
      </c>
      <c r="L512" s="164"/>
      <c r="M512" s="34"/>
      <c r="N512" s="165" t="s">
        <v>1</v>
      </c>
      <c r="O512" s="128" t="s">
        <v>45</v>
      </c>
      <c r="P512" s="33">
        <f>I512+J512</f>
        <v>0</v>
      </c>
      <c r="Q512" s="33">
        <f>ROUND(I512*H512,2)</f>
        <v>0</v>
      </c>
      <c r="R512" s="33">
        <f>ROUND(J512*H512,2)</f>
        <v>0</v>
      </c>
      <c r="T512" s="166">
        <f>S512*H512</f>
        <v>0</v>
      </c>
      <c r="U512" s="166">
        <v>3.62E-3</v>
      </c>
      <c r="V512" s="166">
        <f>U512*H512</f>
        <v>0.10136000000000001</v>
      </c>
      <c r="W512" s="166">
        <v>0</v>
      </c>
      <c r="X512" s="167">
        <f>W512*H512</f>
        <v>0</v>
      </c>
      <c r="AR512" s="168" t="s">
        <v>227</v>
      </c>
      <c r="AT512" s="168" t="s">
        <v>169</v>
      </c>
      <c r="AU512" s="168" t="s">
        <v>91</v>
      </c>
      <c r="AY512" s="15" t="s">
        <v>167</v>
      </c>
      <c r="BE512" s="97">
        <f>IF(O512="základní",K512,0)</f>
        <v>0</v>
      </c>
      <c r="BF512" s="97">
        <f>IF(O512="snížená",K512,0)</f>
        <v>0</v>
      </c>
      <c r="BG512" s="97">
        <f>IF(O512="zákl. přenesená",K512,0)</f>
        <v>0</v>
      </c>
      <c r="BH512" s="97">
        <f>IF(O512="sníž. přenesená",K512,0)</f>
        <v>0</v>
      </c>
      <c r="BI512" s="97">
        <f>IF(O512="nulová",K512,0)</f>
        <v>0</v>
      </c>
      <c r="BJ512" s="15" t="s">
        <v>89</v>
      </c>
      <c r="BK512" s="97">
        <f>ROUND(P512*H512,2)</f>
        <v>0</v>
      </c>
      <c r="BL512" s="15" t="s">
        <v>227</v>
      </c>
      <c r="BM512" s="168" t="s">
        <v>1441</v>
      </c>
    </row>
    <row r="513" spans="2:65" s="12" customFormat="1" ht="11.25">
      <c r="B513" s="169"/>
      <c r="D513" s="170" t="s">
        <v>196</v>
      </c>
      <c r="E513" s="171" t="s">
        <v>1</v>
      </c>
      <c r="F513" s="172" t="s">
        <v>1442</v>
      </c>
      <c r="H513" s="173">
        <v>28</v>
      </c>
      <c r="I513" s="174"/>
      <c r="J513" s="174"/>
      <c r="M513" s="169"/>
      <c r="N513" s="175"/>
      <c r="X513" s="176"/>
      <c r="AT513" s="171" t="s">
        <v>196</v>
      </c>
      <c r="AU513" s="171" t="s">
        <v>91</v>
      </c>
      <c r="AV513" s="12" t="s">
        <v>91</v>
      </c>
      <c r="AW513" s="12" t="s">
        <v>5</v>
      </c>
      <c r="AX513" s="12" t="s">
        <v>89</v>
      </c>
      <c r="AY513" s="171" t="s">
        <v>167</v>
      </c>
    </row>
    <row r="514" spans="2:65" s="1" customFormat="1" ht="24.2" customHeight="1">
      <c r="B514" s="34"/>
      <c r="C514" s="157" t="s">
        <v>1443</v>
      </c>
      <c r="D514" s="157" t="s">
        <v>169</v>
      </c>
      <c r="E514" s="158" t="s">
        <v>1444</v>
      </c>
      <c r="F514" s="159" t="s">
        <v>1445</v>
      </c>
      <c r="G514" s="160" t="s">
        <v>177</v>
      </c>
      <c r="H514" s="161">
        <v>40</v>
      </c>
      <c r="I514" s="162"/>
      <c r="J514" s="162"/>
      <c r="K514" s="163">
        <f>ROUND(P514*H514,2)</f>
        <v>0</v>
      </c>
      <c r="L514" s="164"/>
      <c r="M514" s="34"/>
      <c r="N514" s="165" t="s">
        <v>1</v>
      </c>
      <c r="O514" s="128" t="s">
        <v>45</v>
      </c>
      <c r="P514" s="33">
        <f>I514+J514</f>
        <v>0</v>
      </c>
      <c r="Q514" s="33">
        <f>ROUND(I514*H514,2)</f>
        <v>0</v>
      </c>
      <c r="R514" s="33">
        <f>ROUND(J514*H514,2)</f>
        <v>0</v>
      </c>
      <c r="T514" s="166">
        <f>S514*H514</f>
        <v>0</v>
      </c>
      <c r="U514" s="166">
        <v>6.1000000000000004E-3</v>
      </c>
      <c r="V514" s="166">
        <f>U514*H514</f>
        <v>0.24400000000000002</v>
      </c>
      <c r="W514" s="166">
        <v>0</v>
      </c>
      <c r="X514" s="167">
        <f>W514*H514</f>
        <v>0</v>
      </c>
      <c r="AR514" s="168" t="s">
        <v>227</v>
      </c>
      <c r="AT514" s="168" t="s">
        <v>169</v>
      </c>
      <c r="AU514" s="168" t="s">
        <v>91</v>
      </c>
      <c r="AY514" s="15" t="s">
        <v>167</v>
      </c>
      <c r="BE514" s="97">
        <f>IF(O514="základní",K514,0)</f>
        <v>0</v>
      </c>
      <c r="BF514" s="97">
        <f>IF(O514="snížená",K514,0)</f>
        <v>0</v>
      </c>
      <c r="BG514" s="97">
        <f>IF(O514="zákl. přenesená",K514,0)</f>
        <v>0</v>
      </c>
      <c r="BH514" s="97">
        <f>IF(O514="sníž. přenesená",K514,0)</f>
        <v>0</v>
      </c>
      <c r="BI514" s="97">
        <f>IF(O514="nulová",K514,0)</f>
        <v>0</v>
      </c>
      <c r="BJ514" s="15" t="s">
        <v>89</v>
      </c>
      <c r="BK514" s="97">
        <f>ROUND(P514*H514,2)</f>
        <v>0</v>
      </c>
      <c r="BL514" s="15" t="s">
        <v>227</v>
      </c>
      <c r="BM514" s="168" t="s">
        <v>1446</v>
      </c>
    </row>
    <row r="515" spans="2:65" s="12" customFormat="1" ht="11.25">
      <c r="B515" s="169"/>
      <c r="D515" s="170" t="s">
        <v>196</v>
      </c>
      <c r="E515" s="171" t="s">
        <v>1</v>
      </c>
      <c r="F515" s="172" t="s">
        <v>1447</v>
      </c>
      <c r="H515" s="173">
        <v>40</v>
      </c>
      <c r="I515" s="174"/>
      <c r="J515" s="174"/>
      <c r="M515" s="169"/>
      <c r="N515" s="175"/>
      <c r="X515" s="176"/>
      <c r="AT515" s="171" t="s">
        <v>196</v>
      </c>
      <c r="AU515" s="171" t="s">
        <v>91</v>
      </c>
      <c r="AV515" s="12" t="s">
        <v>91</v>
      </c>
      <c r="AW515" s="12" t="s">
        <v>5</v>
      </c>
      <c r="AX515" s="12" t="s">
        <v>89</v>
      </c>
      <c r="AY515" s="171" t="s">
        <v>167</v>
      </c>
    </row>
    <row r="516" spans="2:65" s="1" customFormat="1" ht="37.9" customHeight="1">
      <c r="B516" s="34"/>
      <c r="C516" s="157" t="s">
        <v>1448</v>
      </c>
      <c r="D516" s="157" t="s">
        <v>169</v>
      </c>
      <c r="E516" s="158" t="s">
        <v>1449</v>
      </c>
      <c r="F516" s="159" t="s">
        <v>1450</v>
      </c>
      <c r="G516" s="160" t="s">
        <v>177</v>
      </c>
      <c r="H516" s="161">
        <v>565</v>
      </c>
      <c r="I516" s="162"/>
      <c r="J516" s="162"/>
      <c r="K516" s="163">
        <f>ROUND(P516*H516,2)</f>
        <v>0</v>
      </c>
      <c r="L516" s="164"/>
      <c r="M516" s="34"/>
      <c r="N516" s="165" t="s">
        <v>1</v>
      </c>
      <c r="O516" s="128" t="s">
        <v>45</v>
      </c>
      <c r="P516" s="33">
        <f>I516+J516</f>
        <v>0</v>
      </c>
      <c r="Q516" s="33">
        <f>ROUND(I516*H516,2)</f>
        <v>0</v>
      </c>
      <c r="R516" s="33">
        <f>ROUND(J516*H516,2)</f>
        <v>0</v>
      </c>
      <c r="T516" s="166">
        <f>S516*H516</f>
        <v>0</v>
      </c>
      <c r="U516" s="166">
        <v>1.2E-4</v>
      </c>
      <c r="V516" s="166">
        <f>U516*H516</f>
        <v>6.7799999999999999E-2</v>
      </c>
      <c r="W516" s="166">
        <v>0</v>
      </c>
      <c r="X516" s="167">
        <f>W516*H516</f>
        <v>0</v>
      </c>
      <c r="AR516" s="168" t="s">
        <v>227</v>
      </c>
      <c r="AT516" s="168" t="s">
        <v>169</v>
      </c>
      <c r="AU516" s="168" t="s">
        <v>91</v>
      </c>
      <c r="AY516" s="15" t="s">
        <v>167</v>
      </c>
      <c r="BE516" s="97">
        <f>IF(O516="základní",K516,0)</f>
        <v>0</v>
      </c>
      <c r="BF516" s="97">
        <f>IF(O516="snížená",K516,0)</f>
        <v>0</v>
      </c>
      <c r="BG516" s="97">
        <f>IF(O516="zákl. přenesená",K516,0)</f>
        <v>0</v>
      </c>
      <c r="BH516" s="97">
        <f>IF(O516="sníž. přenesená",K516,0)</f>
        <v>0</v>
      </c>
      <c r="BI516" s="97">
        <f>IF(O516="nulová",K516,0)</f>
        <v>0</v>
      </c>
      <c r="BJ516" s="15" t="s">
        <v>89</v>
      </c>
      <c r="BK516" s="97">
        <f>ROUND(P516*H516,2)</f>
        <v>0</v>
      </c>
      <c r="BL516" s="15" t="s">
        <v>227</v>
      </c>
      <c r="BM516" s="168" t="s">
        <v>1451</v>
      </c>
    </row>
    <row r="517" spans="2:65" s="1" customFormat="1" ht="37.9" customHeight="1">
      <c r="B517" s="34"/>
      <c r="C517" s="157" t="s">
        <v>1452</v>
      </c>
      <c r="D517" s="157" t="s">
        <v>169</v>
      </c>
      <c r="E517" s="158" t="s">
        <v>1453</v>
      </c>
      <c r="F517" s="159" t="s">
        <v>1454</v>
      </c>
      <c r="G517" s="160" t="s">
        <v>177</v>
      </c>
      <c r="H517" s="161">
        <v>256</v>
      </c>
      <c r="I517" s="162"/>
      <c r="J517" s="162"/>
      <c r="K517" s="163">
        <f>ROUND(P517*H517,2)</f>
        <v>0</v>
      </c>
      <c r="L517" s="164"/>
      <c r="M517" s="34"/>
      <c r="N517" s="165" t="s">
        <v>1</v>
      </c>
      <c r="O517" s="128" t="s">
        <v>45</v>
      </c>
      <c r="P517" s="33">
        <f>I517+J517</f>
        <v>0</v>
      </c>
      <c r="Q517" s="33">
        <f>ROUND(I517*H517,2)</f>
        <v>0</v>
      </c>
      <c r="R517" s="33">
        <f>ROUND(J517*H517,2)</f>
        <v>0</v>
      </c>
      <c r="T517" s="166">
        <f>S517*H517</f>
        <v>0</v>
      </c>
      <c r="U517" s="166">
        <v>1.6000000000000001E-4</v>
      </c>
      <c r="V517" s="166">
        <f>U517*H517</f>
        <v>4.0960000000000003E-2</v>
      </c>
      <c r="W517" s="166">
        <v>0</v>
      </c>
      <c r="X517" s="167">
        <f>W517*H517</f>
        <v>0</v>
      </c>
      <c r="AR517" s="168" t="s">
        <v>227</v>
      </c>
      <c r="AT517" s="168" t="s">
        <v>169</v>
      </c>
      <c r="AU517" s="168" t="s">
        <v>91</v>
      </c>
      <c r="AY517" s="15" t="s">
        <v>167</v>
      </c>
      <c r="BE517" s="97">
        <f>IF(O517="základní",K517,0)</f>
        <v>0</v>
      </c>
      <c r="BF517" s="97">
        <f>IF(O517="snížená",K517,0)</f>
        <v>0</v>
      </c>
      <c r="BG517" s="97">
        <f>IF(O517="zákl. přenesená",K517,0)</f>
        <v>0</v>
      </c>
      <c r="BH517" s="97">
        <f>IF(O517="sníž. přenesená",K517,0)</f>
        <v>0</v>
      </c>
      <c r="BI517" s="97">
        <f>IF(O517="nulová",K517,0)</f>
        <v>0</v>
      </c>
      <c r="BJ517" s="15" t="s">
        <v>89</v>
      </c>
      <c r="BK517" s="97">
        <f>ROUND(P517*H517,2)</f>
        <v>0</v>
      </c>
      <c r="BL517" s="15" t="s">
        <v>227</v>
      </c>
      <c r="BM517" s="168" t="s">
        <v>1455</v>
      </c>
    </row>
    <row r="518" spans="2:65" s="12" customFormat="1" ht="11.25">
      <c r="B518" s="169"/>
      <c r="D518" s="170" t="s">
        <v>196</v>
      </c>
      <c r="E518" s="171" t="s">
        <v>1</v>
      </c>
      <c r="F518" s="172" t="s">
        <v>1456</v>
      </c>
      <c r="H518" s="173">
        <v>256</v>
      </c>
      <c r="I518" s="174"/>
      <c r="J518" s="174"/>
      <c r="M518" s="169"/>
      <c r="N518" s="175"/>
      <c r="X518" s="176"/>
      <c r="AT518" s="171" t="s">
        <v>196</v>
      </c>
      <c r="AU518" s="171" t="s">
        <v>91</v>
      </c>
      <c r="AV518" s="12" t="s">
        <v>91</v>
      </c>
      <c r="AW518" s="12" t="s">
        <v>5</v>
      </c>
      <c r="AX518" s="12" t="s">
        <v>89</v>
      </c>
      <c r="AY518" s="171" t="s">
        <v>167</v>
      </c>
    </row>
    <row r="519" spans="2:65" s="1" customFormat="1" ht="37.9" customHeight="1">
      <c r="B519" s="34"/>
      <c r="C519" s="157" t="s">
        <v>1457</v>
      </c>
      <c r="D519" s="157" t="s">
        <v>169</v>
      </c>
      <c r="E519" s="158" t="s">
        <v>1458</v>
      </c>
      <c r="F519" s="159" t="s">
        <v>1459</v>
      </c>
      <c r="G519" s="160" t="s">
        <v>177</v>
      </c>
      <c r="H519" s="161">
        <v>68</v>
      </c>
      <c r="I519" s="162"/>
      <c r="J519" s="162"/>
      <c r="K519" s="163">
        <f>ROUND(P519*H519,2)</f>
        <v>0</v>
      </c>
      <c r="L519" s="164"/>
      <c r="M519" s="34"/>
      <c r="N519" s="165" t="s">
        <v>1</v>
      </c>
      <c r="O519" s="128" t="s">
        <v>45</v>
      </c>
      <c r="P519" s="33">
        <f>I519+J519</f>
        <v>0</v>
      </c>
      <c r="Q519" s="33">
        <f>ROUND(I519*H519,2)</f>
        <v>0</v>
      </c>
      <c r="R519" s="33">
        <f>ROUND(J519*H519,2)</f>
        <v>0</v>
      </c>
      <c r="T519" s="166">
        <f>S519*H519</f>
        <v>0</v>
      </c>
      <c r="U519" s="166">
        <v>1.9000000000000001E-4</v>
      </c>
      <c r="V519" s="166">
        <f>U519*H519</f>
        <v>1.2920000000000001E-2</v>
      </c>
      <c r="W519" s="166">
        <v>0</v>
      </c>
      <c r="X519" s="167">
        <f>W519*H519</f>
        <v>0</v>
      </c>
      <c r="AR519" s="168" t="s">
        <v>227</v>
      </c>
      <c r="AT519" s="168" t="s">
        <v>169</v>
      </c>
      <c r="AU519" s="168" t="s">
        <v>91</v>
      </c>
      <c r="AY519" s="15" t="s">
        <v>167</v>
      </c>
      <c r="BE519" s="97">
        <f>IF(O519="základní",K519,0)</f>
        <v>0</v>
      </c>
      <c r="BF519" s="97">
        <f>IF(O519="snížená",K519,0)</f>
        <v>0</v>
      </c>
      <c r="BG519" s="97">
        <f>IF(O519="zákl. přenesená",K519,0)</f>
        <v>0</v>
      </c>
      <c r="BH519" s="97">
        <f>IF(O519="sníž. přenesená",K519,0)</f>
        <v>0</v>
      </c>
      <c r="BI519" s="97">
        <f>IF(O519="nulová",K519,0)</f>
        <v>0</v>
      </c>
      <c r="BJ519" s="15" t="s">
        <v>89</v>
      </c>
      <c r="BK519" s="97">
        <f>ROUND(P519*H519,2)</f>
        <v>0</v>
      </c>
      <c r="BL519" s="15" t="s">
        <v>227</v>
      </c>
      <c r="BM519" s="168" t="s">
        <v>1460</v>
      </c>
    </row>
    <row r="520" spans="2:65" s="12" customFormat="1" ht="11.25">
      <c r="B520" s="169"/>
      <c r="D520" s="170" t="s">
        <v>196</v>
      </c>
      <c r="E520" s="171" t="s">
        <v>1</v>
      </c>
      <c r="F520" s="172" t="s">
        <v>1461</v>
      </c>
      <c r="H520" s="173">
        <v>68</v>
      </c>
      <c r="I520" s="174"/>
      <c r="J520" s="174"/>
      <c r="M520" s="169"/>
      <c r="N520" s="175"/>
      <c r="X520" s="176"/>
      <c r="AT520" s="171" t="s">
        <v>196</v>
      </c>
      <c r="AU520" s="171" t="s">
        <v>91</v>
      </c>
      <c r="AV520" s="12" t="s">
        <v>91</v>
      </c>
      <c r="AW520" s="12" t="s">
        <v>5</v>
      </c>
      <c r="AX520" s="12" t="s">
        <v>89</v>
      </c>
      <c r="AY520" s="171" t="s">
        <v>167</v>
      </c>
    </row>
    <row r="521" spans="2:65" s="1" customFormat="1" ht="16.5" customHeight="1">
      <c r="B521" s="34"/>
      <c r="C521" s="157" t="s">
        <v>1462</v>
      </c>
      <c r="D521" s="157" t="s">
        <v>169</v>
      </c>
      <c r="E521" s="158" t="s">
        <v>1463</v>
      </c>
      <c r="F521" s="159" t="s">
        <v>1464</v>
      </c>
      <c r="G521" s="160" t="s">
        <v>184</v>
      </c>
      <c r="H521" s="161">
        <v>76</v>
      </c>
      <c r="I521" s="162"/>
      <c r="J521" s="162"/>
      <c r="K521" s="163">
        <f>ROUND(P521*H521,2)</f>
        <v>0</v>
      </c>
      <c r="L521" s="164"/>
      <c r="M521" s="34"/>
      <c r="N521" s="165" t="s">
        <v>1</v>
      </c>
      <c r="O521" s="128" t="s">
        <v>45</v>
      </c>
      <c r="P521" s="33">
        <f>I521+J521</f>
        <v>0</v>
      </c>
      <c r="Q521" s="33">
        <f>ROUND(I521*H521,2)</f>
        <v>0</v>
      </c>
      <c r="R521" s="33">
        <f>ROUND(J521*H521,2)</f>
        <v>0</v>
      </c>
      <c r="T521" s="166">
        <f>S521*H521</f>
        <v>0</v>
      </c>
      <c r="U521" s="166">
        <v>0</v>
      </c>
      <c r="V521" s="166">
        <f>U521*H521</f>
        <v>0</v>
      </c>
      <c r="W521" s="166">
        <v>0</v>
      </c>
      <c r="X521" s="167">
        <f>W521*H521</f>
        <v>0</v>
      </c>
      <c r="AR521" s="168" t="s">
        <v>227</v>
      </c>
      <c r="AT521" s="168" t="s">
        <v>169</v>
      </c>
      <c r="AU521" s="168" t="s">
        <v>91</v>
      </c>
      <c r="AY521" s="15" t="s">
        <v>167</v>
      </c>
      <c r="BE521" s="97">
        <f>IF(O521="základní",K521,0)</f>
        <v>0</v>
      </c>
      <c r="BF521" s="97">
        <f>IF(O521="snížená",K521,0)</f>
        <v>0</v>
      </c>
      <c r="BG521" s="97">
        <f>IF(O521="zákl. přenesená",K521,0)</f>
        <v>0</v>
      </c>
      <c r="BH521" s="97">
        <f>IF(O521="sníž. přenesená",K521,0)</f>
        <v>0</v>
      </c>
      <c r="BI521" s="97">
        <f>IF(O521="nulová",K521,0)</f>
        <v>0</v>
      </c>
      <c r="BJ521" s="15" t="s">
        <v>89</v>
      </c>
      <c r="BK521" s="97">
        <f>ROUND(P521*H521,2)</f>
        <v>0</v>
      </c>
      <c r="BL521" s="15" t="s">
        <v>227</v>
      </c>
      <c r="BM521" s="168" t="s">
        <v>1465</v>
      </c>
    </row>
    <row r="522" spans="2:65" s="12" customFormat="1" ht="11.25">
      <c r="B522" s="169"/>
      <c r="D522" s="170" t="s">
        <v>196</v>
      </c>
      <c r="E522" s="171" t="s">
        <v>1</v>
      </c>
      <c r="F522" s="172" t="s">
        <v>1466</v>
      </c>
      <c r="H522" s="173">
        <v>76</v>
      </c>
      <c r="I522" s="174"/>
      <c r="J522" s="174"/>
      <c r="M522" s="169"/>
      <c r="N522" s="175"/>
      <c r="X522" s="176"/>
      <c r="AT522" s="171" t="s">
        <v>196</v>
      </c>
      <c r="AU522" s="171" t="s">
        <v>91</v>
      </c>
      <c r="AV522" s="12" t="s">
        <v>91</v>
      </c>
      <c r="AW522" s="12" t="s">
        <v>5</v>
      </c>
      <c r="AX522" s="12" t="s">
        <v>89</v>
      </c>
      <c r="AY522" s="171" t="s">
        <v>167</v>
      </c>
    </row>
    <row r="523" spans="2:65" s="1" customFormat="1" ht="21.75" customHeight="1">
      <c r="B523" s="34"/>
      <c r="C523" s="157" t="s">
        <v>1467</v>
      </c>
      <c r="D523" s="157" t="s">
        <v>169</v>
      </c>
      <c r="E523" s="158" t="s">
        <v>1468</v>
      </c>
      <c r="F523" s="159" t="s">
        <v>1469</v>
      </c>
      <c r="G523" s="160" t="s">
        <v>184</v>
      </c>
      <c r="H523" s="161">
        <v>26</v>
      </c>
      <c r="I523" s="162"/>
      <c r="J523" s="162"/>
      <c r="K523" s="163">
        <f t="shared" ref="K523:K531" si="98">ROUND(P523*H523,2)</f>
        <v>0</v>
      </c>
      <c r="L523" s="164"/>
      <c r="M523" s="34"/>
      <c r="N523" s="165" t="s">
        <v>1</v>
      </c>
      <c r="O523" s="128" t="s">
        <v>45</v>
      </c>
      <c r="P523" s="33">
        <f t="shared" ref="P523:P531" si="99">I523+J523</f>
        <v>0</v>
      </c>
      <c r="Q523" s="33">
        <f t="shared" ref="Q523:Q531" si="100">ROUND(I523*H523,2)</f>
        <v>0</v>
      </c>
      <c r="R523" s="33">
        <f t="shared" ref="R523:R531" si="101">ROUND(J523*H523,2)</f>
        <v>0</v>
      </c>
      <c r="T523" s="166">
        <f t="shared" ref="T523:T531" si="102">S523*H523</f>
        <v>0</v>
      </c>
      <c r="U523" s="166">
        <v>0</v>
      </c>
      <c r="V523" s="166">
        <f t="shared" ref="V523:V531" si="103">U523*H523</f>
        <v>0</v>
      </c>
      <c r="W523" s="166">
        <v>0</v>
      </c>
      <c r="X523" s="167">
        <f t="shared" ref="X523:X531" si="104">W523*H523</f>
        <v>0</v>
      </c>
      <c r="AR523" s="168" t="s">
        <v>227</v>
      </c>
      <c r="AT523" s="168" t="s">
        <v>169</v>
      </c>
      <c r="AU523" s="168" t="s">
        <v>91</v>
      </c>
      <c r="AY523" s="15" t="s">
        <v>167</v>
      </c>
      <c r="BE523" s="97">
        <f t="shared" ref="BE523:BE531" si="105">IF(O523="základní",K523,0)</f>
        <v>0</v>
      </c>
      <c r="BF523" s="97">
        <f t="shared" ref="BF523:BF531" si="106">IF(O523="snížená",K523,0)</f>
        <v>0</v>
      </c>
      <c r="BG523" s="97">
        <f t="shared" ref="BG523:BG531" si="107">IF(O523="zákl. přenesená",K523,0)</f>
        <v>0</v>
      </c>
      <c r="BH523" s="97">
        <f t="shared" ref="BH523:BH531" si="108">IF(O523="sníž. přenesená",K523,0)</f>
        <v>0</v>
      </c>
      <c r="BI523" s="97">
        <f t="shared" ref="BI523:BI531" si="109">IF(O523="nulová",K523,0)</f>
        <v>0</v>
      </c>
      <c r="BJ523" s="15" t="s">
        <v>89</v>
      </c>
      <c r="BK523" s="97">
        <f t="shared" ref="BK523:BK531" si="110">ROUND(P523*H523,2)</f>
        <v>0</v>
      </c>
      <c r="BL523" s="15" t="s">
        <v>227</v>
      </c>
      <c r="BM523" s="168" t="s">
        <v>1470</v>
      </c>
    </row>
    <row r="524" spans="2:65" s="1" customFormat="1" ht="24.2" customHeight="1">
      <c r="B524" s="34"/>
      <c r="C524" s="157" t="s">
        <v>1471</v>
      </c>
      <c r="D524" s="157" t="s">
        <v>169</v>
      </c>
      <c r="E524" s="158" t="s">
        <v>1472</v>
      </c>
      <c r="F524" s="159" t="s">
        <v>1473</v>
      </c>
      <c r="G524" s="160" t="s">
        <v>184</v>
      </c>
      <c r="H524" s="161">
        <v>3</v>
      </c>
      <c r="I524" s="162"/>
      <c r="J524" s="162"/>
      <c r="K524" s="163">
        <f t="shared" si="98"/>
        <v>0</v>
      </c>
      <c r="L524" s="164"/>
      <c r="M524" s="34"/>
      <c r="N524" s="165" t="s">
        <v>1</v>
      </c>
      <c r="O524" s="128" t="s">
        <v>45</v>
      </c>
      <c r="P524" s="33">
        <f t="shared" si="99"/>
        <v>0</v>
      </c>
      <c r="Q524" s="33">
        <f t="shared" si="100"/>
        <v>0</v>
      </c>
      <c r="R524" s="33">
        <f t="shared" si="101"/>
        <v>0</v>
      </c>
      <c r="T524" s="166">
        <f t="shared" si="102"/>
        <v>0</v>
      </c>
      <c r="U524" s="166">
        <v>0</v>
      </c>
      <c r="V524" s="166">
        <f t="shared" si="103"/>
        <v>0</v>
      </c>
      <c r="W524" s="166">
        <v>0</v>
      </c>
      <c r="X524" s="167">
        <f t="shared" si="104"/>
        <v>0</v>
      </c>
      <c r="AR524" s="168" t="s">
        <v>227</v>
      </c>
      <c r="AT524" s="168" t="s">
        <v>169</v>
      </c>
      <c r="AU524" s="168" t="s">
        <v>91</v>
      </c>
      <c r="AY524" s="15" t="s">
        <v>167</v>
      </c>
      <c r="BE524" s="97">
        <f t="shared" si="105"/>
        <v>0</v>
      </c>
      <c r="BF524" s="97">
        <f t="shared" si="106"/>
        <v>0</v>
      </c>
      <c r="BG524" s="97">
        <f t="shared" si="107"/>
        <v>0</v>
      </c>
      <c r="BH524" s="97">
        <f t="shared" si="108"/>
        <v>0</v>
      </c>
      <c r="BI524" s="97">
        <f t="shared" si="109"/>
        <v>0</v>
      </c>
      <c r="BJ524" s="15" t="s">
        <v>89</v>
      </c>
      <c r="BK524" s="97">
        <f t="shared" si="110"/>
        <v>0</v>
      </c>
      <c r="BL524" s="15" t="s">
        <v>227</v>
      </c>
      <c r="BM524" s="168" t="s">
        <v>1474</v>
      </c>
    </row>
    <row r="525" spans="2:65" s="1" customFormat="1" ht="24.2" customHeight="1">
      <c r="B525" s="34"/>
      <c r="C525" s="157" t="s">
        <v>1475</v>
      </c>
      <c r="D525" s="157" t="s">
        <v>169</v>
      </c>
      <c r="E525" s="158" t="s">
        <v>1476</v>
      </c>
      <c r="F525" s="159" t="s">
        <v>1477</v>
      </c>
      <c r="G525" s="160" t="s">
        <v>184</v>
      </c>
      <c r="H525" s="161">
        <v>3</v>
      </c>
      <c r="I525" s="162"/>
      <c r="J525" s="162"/>
      <c r="K525" s="163">
        <f t="shared" si="98"/>
        <v>0</v>
      </c>
      <c r="L525" s="164"/>
      <c r="M525" s="34"/>
      <c r="N525" s="165" t="s">
        <v>1</v>
      </c>
      <c r="O525" s="128" t="s">
        <v>45</v>
      </c>
      <c r="P525" s="33">
        <f t="shared" si="99"/>
        <v>0</v>
      </c>
      <c r="Q525" s="33">
        <f t="shared" si="100"/>
        <v>0</v>
      </c>
      <c r="R525" s="33">
        <f t="shared" si="101"/>
        <v>0</v>
      </c>
      <c r="T525" s="166">
        <f t="shared" si="102"/>
        <v>0</v>
      </c>
      <c r="U525" s="166">
        <v>1.7000000000000001E-4</v>
      </c>
      <c r="V525" s="166">
        <f t="shared" si="103"/>
        <v>5.1000000000000004E-4</v>
      </c>
      <c r="W525" s="166">
        <v>0</v>
      </c>
      <c r="X525" s="167">
        <f t="shared" si="104"/>
        <v>0</v>
      </c>
      <c r="AR525" s="168" t="s">
        <v>227</v>
      </c>
      <c r="AT525" s="168" t="s">
        <v>169</v>
      </c>
      <c r="AU525" s="168" t="s">
        <v>91</v>
      </c>
      <c r="AY525" s="15" t="s">
        <v>167</v>
      </c>
      <c r="BE525" s="97">
        <f t="shared" si="105"/>
        <v>0</v>
      </c>
      <c r="BF525" s="97">
        <f t="shared" si="106"/>
        <v>0</v>
      </c>
      <c r="BG525" s="97">
        <f t="shared" si="107"/>
        <v>0</v>
      </c>
      <c r="BH525" s="97">
        <f t="shared" si="108"/>
        <v>0</v>
      </c>
      <c r="BI525" s="97">
        <f t="shared" si="109"/>
        <v>0</v>
      </c>
      <c r="BJ525" s="15" t="s">
        <v>89</v>
      </c>
      <c r="BK525" s="97">
        <f t="shared" si="110"/>
        <v>0</v>
      </c>
      <c r="BL525" s="15" t="s">
        <v>227</v>
      </c>
      <c r="BM525" s="168" t="s">
        <v>1478</v>
      </c>
    </row>
    <row r="526" spans="2:65" s="1" customFormat="1" ht="24.2" customHeight="1">
      <c r="B526" s="34"/>
      <c r="C526" s="157" t="s">
        <v>1479</v>
      </c>
      <c r="D526" s="157" t="s">
        <v>169</v>
      </c>
      <c r="E526" s="158" t="s">
        <v>1480</v>
      </c>
      <c r="F526" s="159" t="s">
        <v>1481</v>
      </c>
      <c r="G526" s="160" t="s">
        <v>184</v>
      </c>
      <c r="H526" s="161">
        <v>8</v>
      </c>
      <c r="I526" s="162"/>
      <c r="J526" s="162"/>
      <c r="K526" s="163">
        <f t="shared" si="98"/>
        <v>0</v>
      </c>
      <c r="L526" s="164"/>
      <c r="M526" s="34"/>
      <c r="N526" s="165" t="s">
        <v>1</v>
      </c>
      <c r="O526" s="128" t="s">
        <v>45</v>
      </c>
      <c r="P526" s="33">
        <f t="shared" si="99"/>
        <v>0</v>
      </c>
      <c r="Q526" s="33">
        <f t="shared" si="100"/>
        <v>0</v>
      </c>
      <c r="R526" s="33">
        <f t="shared" si="101"/>
        <v>0</v>
      </c>
      <c r="T526" s="166">
        <f t="shared" si="102"/>
        <v>0</v>
      </c>
      <c r="U526" s="166">
        <v>4.0000000000000002E-4</v>
      </c>
      <c r="V526" s="166">
        <f t="shared" si="103"/>
        <v>3.2000000000000002E-3</v>
      </c>
      <c r="W526" s="166">
        <v>0</v>
      </c>
      <c r="X526" s="167">
        <f t="shared" si="104"/>
        <v>0</v>
      </c>
      <c r="AR526" s="168" t="s">
        <v>227</v>
      </c>
      <c r="AT526" s="168" t="s">
        <v>169</v>
      </c>
      <c r="AU526" s="168" t="s">
        <v>91</v>
      </c>
      <c r="AY526" s="15" t="s">
        <v>167</v>
      </c>
      <c r="BE526" s="97">
        <f t="shared" si="105"/>
        <v>0</v>
      </c>
      <c r="BF526" s="97">
        <f t="shared" si="106"/>
        <v>0</v>
      </c>
      <c r="BG526" s="97">
        <f t="shared" si="107"/>
        <v>0</v>
      </c>
      <c r="BH526" s="97">
        <f t="shared" si="108"/>
        <v>0</v>
      </c>
      <c r="BI526" s="97">
        <f t="shared" si="109"/>
        <v>0</v>
      </c>
      <c r="BJ526" s="15" t="s">
        <v>89</v>
      </c>
      <c r="BK526" s="97">
        <f t="shared" si="110"/>
        <v>0</v>
      </c>
      <c r="BL526" s="15" t="s">
        <v>227</v>
      </c>
      <c r="BM526" s="168" t="s">
        <v>1482</v>
      </c>
    </row>
    <row r="527" spans="2:65" s="1" customFormat="1" ht="24.2" customHeight="1">
      <c r="B527" s="34"/>
      <c r="C527" s="157" t="s">
        <v>1483</v>
      </c>
      <c r="D527" s="157" t="s">
        <v>169</v>
      </c>
      <c r="E527" s="158" t="s">
        <v>1484</v>
      </c>
      <c r="F527" s="159" t="s">
        <v>1485</v>
      </c>
      <c r="G527" s="160" t="s">
        <v>184</v>
      </c>
      <c r="H527" s="161">
        <v>8</v>
      </c>
      <c r="I527" s="162"/>
      <c r="J527" s="162"/>
      <c r="K527" s="163">
        <f t="shared" si="98"/>
        <v>0</v>
      </c>
      <c r="L527" s="164"/>
      <c r="M527" s="34"/>
      <c r="N527" s="165" t="s">
        <v>1</v>
      </c>
      <c r="O527" s="128" t="s">
        <v>45</v>
      </c>
      <c r="P527" s="33">
        <f t="shared" si="99"/>
        <v>0</v>
      </c>
      <c r="Q527" s="33">
        <f t="shared" si="100"/>
        <v>0</v>
      </c>
      <c r="R527" s="33">
        <f t="shared" si="101"/>
        <v>0</v>
      </c>
      <c r="T527" s="166">
        <f t="shared" si="102"/>
        <v>0</v>
      </c>
      <c r="U527" s="166">
        <v>5.6999999999999998E-4</v>
      </c>
      <c r="V527" s="166">
        <f t="shared" si="103"/>
        <v>4.5599999999999998E-3</v>
      </c>
      <c r="W527" s="166">
        <v>0</v>
      </c>
      <c r="X527" s="167">
        <f t="shared" si="104"/>
        <v>0</v>
      </c>
      <c r="AR527" s="168" t="s">
        <v>227</v>
      </c>
      <c r="AT527" s="168" t="s">
        <v>169</v>
      </c>
      <c r="AU527" s="168" t="s">
        <v>91</v>
      </c>
      <c r="AY527" s="15" t="s">
        <v>167</v>
      </c>
      <c r="BE527" s="97">
        <f t="shared" si="105"/>
        <v>0</v>
      </c>
      <c r="BF527" s="97">
        <f t="shared" si="106"/>
        <v>0</v>
      </c>
      <c r="BG527" s="97">
        <f t="shared" si="107"/>
        <v>0</v>
      </c>
      <c r="BH527" s="97">
        <f t="shared" si="108"/>
        <v>0</v>
      </c>
      <c r="BI527" s="97">
        <f t="shared" si="109"/>
        <v>0</v>
      </c>
      <c r="BJ527" s="15" t="s">
        <v>89</v>
      </c>
      <c r="BK527" s="97">
        <f t="shared" si="110"/>
        <v>0</v>
      </c>
      <c r="BL527" s="15" t="s">
        <v>227</v>
      </c>
      <c r="BM527" s="168" t="s">
        <v>1486</v>
      </c>
    </row>
    <row r="528" spans="2:65" s="1" customFormat="1" ht="24.2" customHeight="1">
      <c r="B528" s="34"/>
      <c r="C528" s="157" t="s">
        <v>1487</v>
      </c>
      <c r="D528" s="157" t="s">
        <v>169</v>
      </c>
      <c r="E528" s="158" t="s">
        <v>1488</v>
      </c>
      <c r="F528" s="159" t="s">
        <v>1489</v>
      </c>
      <c r="G528" s="160" t="s">
        <v>184</v>
      </c>
      <c r="H528" s="161">
        <v>4</v>
      </c>
      <c r="I528" s="162"/>
      <c r="J528" s="162"/>
      <c r="K528" s="163">
        <f t="shared" si="98"/>
        <v>0</v>
      </c>
      <c r="L528" s="164"/>
      <c r="M528" s="34"/>
      <c r="N528" s="165" t="s">
        <v>1</v>
      </c>
      <c r="O528" s="128" t="s">
        <v>45</v>
      </c>
      <c r="P528" s="33">
        <f t="shared" si="99"/>
        <v>0</v>
      </c>
      <c r="Q528" s="33">
        <f t="shared" si="100"/>
        <v>0</v>
      </c>
      <c r="R528" s="33">
        <f t="shared" si="101"/>
        <v>0</v>
      </c>
      <c r="T528" s="166">
        <f t="shared" si="102"/>
        <v>0</v>
      </c>
      <c r="U528" s="166">
        <v>8.0000000000000004E-4</v>
      </c>
      <c r="V528" s="166">
        <f t="shared" si="103"/>
        <v>3.2000000000000002E-3</v>
      </c>
      <c r="W528" s="166">
        <v>0</v>
      </c>
      <c r="X528" s="167">
        <f t="shared" si="104"/>
        <v>0</v>
      </c>
      <c r="AR528" s="168" t="s">
        <v>227</v>
      </c>
      <c r="AT528" s="168" t="s">
        <v>169</v>
      </c>
      <c r="AU528" s="168" t="s">
        <v>91</v>
      </c>
      <c r="AY528" s="15" t="s">
        <v>167</v>
      </c>
      <c r="BE528" s="97">
        <f t="shared" si="105"/>
        <v>0</v>
      </c>
      <c r="BF528" s="97">
        <f t="shared" si="106"/>
        <v>0</v>
      </c>
      <c r="BG528" s="97">
        <f t="shared" si="107"/>
        <v>0</v>
      </c>
      <c r="BH528" s="97">
        <f t="shared" si="108"/>
        <v>0</v>
      </c>
      <c r="BI528" s="97">
        <f t="shared" si="109"/>
        <v>0</v>
      </c>
      <c r="BJ528" s="15" t="s">
        <v>89</v>
      </c>
      <c r="BK528" s="97">
        <f t="shared" si="110"/>
        <v>0</v>
      </c>
      <c r="BL528" s="15" t="s">
        <v>227</v>
      </c>
      <c r="BM528" s="168" t="s">
        <v>1490</v>
      </c>
    </row>
    <row r="529" spans="2:65" s="1" customFormat="1" ht="24.2" customHeight="1">
      <c r="B529" s="34"/>
      <c r="C529" s="157" t="s">
        <v>1491</v>
      </c>
      <c r="D529" s="157" t="s">
        <v>169</v>
      </c>
      <c r="E529" s="158" t="s">
        <v>1492</v>
      </c>
      <c r="F529" s="159" t="s">
        <v>1493</v>
      </c>
      <c r="G529" s="160" t="s">
        <v>184</v>
      </c>
      <c r="H529" s="161">
        <v>5</v>
      </c>
      <c r="I529" s="162"/>
      <c r="J529" s="162"/>
      <c r="K529" s="163">
        <f t="shared" si="98"/>
        <v>0</v>
      </c>
      <c r="L529" s="164"/>
      <c r="M529" s="34"/>
      <c r="N529" s="165" t="s">
        <v>1</v>
      </c>
      <c r="O529" s="128" t="s">
        <v>45</v>
      </c>
      <c r="P529" s="33">
        <f t="shared" si="99"/>
        <v>0</v>
      </c>
      <c r="Q529" s="33">
        <f t="shared" si="100"/>
        <v>0</v>
      </c>
      <c r="R529" s="33">
        <f t="shared" si="101"/>
        <v>0</v>
      </c>
      <c r="T529" s="166">
        <f t="shared" si="102"/>
        <v>0</v>
      </c>
      <c r="U529" s="166">
        <v>1.1999999999999999E-3</v>
      </c>
      <c r="V529" s="166">
        <f t="shared" si="103"/>
        <v>5.9999999999999993E-3</v>
      </c>
      <c r="W529" s="166">
        <v>0</v>
      </c>
      <c r="X529" s="167">
        <f t="shared" si="104"/>
        <v>0</v>
      </c>
      <c r="AR529" s="168" t="s">
        <v>227</v>
      </c>
      <c r="AT529" s="168" t="s">
        <v>169</v>
      </c>
      <c r="AU529" s="168" t="s">
        <v>91</v>
      </c>
      <c r="AY529" s="15" t="s">
        <v>167</v>
      </c>
      <c r="BE529" s="97">
        <f t="shared" si="105"/>
        <v>0</v>
      </c>
      <c r="BF529" s="97">
        <f t="shared" si="106"/>
        <v>0</v>
      </c>
      <c r="BG529" s="97">
        <f t="shared" si="107"/>
        <v>0</v>
      </c>
      <c r="BH529" s="97">
        <f t="shared" si="108"/>
        <v>0</v>
      </c>
      <c r="BI529" s="97">
        <f t="shared" si="109"/>
        <v>0</v>
      </c>
      <c r="BJ529" s="15" t="s">
        <v>89</v>
      </c>
      <c r="BK529" s="97">
        <f t="shared" si="110"/>
        <v>0</v>
      </c>
      <c r="BL529" s="15" t="s">
        <v>227</v>
      </c>
      <c r="BM529" s="168" t="s">
        <v>1494</v>
      </c>
    </row>
    <row r="530" spans="2:65" s="1" customFormat="1" ht="24.2" customHeight="1">
      <c r="B530" s="34"/>
      <c r="C530" s="157" t="s">
        <v>1495</v>
      </c>
      <c r="D530" s="157" t="s">
        <v>169</v>
      </c>
      <c r="E530" s="158" t="s">
        <v>1496</v>
      </c>
      <c r="F530" s="159" t="s">
        <v>1497</v>
      </c>
      <c r="G530" s="160" t="s">
        <v>184</v>
      </c>
      <c r="H530" s="161">
        <v>2</v>
      </c>
      <c r="I530" s="162"/>
      <c r="J530" s="162"/>
      <c r="K530" s="163">
        <f t="shared" si="98"/>
        <v>0</v>
      </c>
      <c r="L530" s="164"/>
      <c r="M530" s="34"/>
      <c r="N530" s="165" t="s">
        <v>1</v>
      </c>
      <c r="O530" s="128" t="s">
        <v>45</v>
      </c>
      <c r="P530" s="33">
        <f t="shared" si="99"/>
        <v>0</v>
      </c>
      <c r="Q530" s="33">
        <f t="shared" si="100"/>
        <v>0</v>
      </c>
      <c r="R530" s="33">
        <f t="shared" si="101"/>
        <v>0</v>
      </c>
      <c r="T530" s="166">
        <f t="shared" si="102"/>
        <v>0</v>
      </c>
      <c r="U530" s="166">
        <v>1.82E-3</v>
      </c>
      <c r="V530" s="166">
        <f t="shared" si="103"/>
        <v>3.64E-3</v>
      </c>
      <c r="W530" s="166">
        <v>0</v>
      </c>
      <c r="X530" s="167">
        <f t="shared" si="104"/>
        <v>0</v>
      </c>
      <c r="AR530" s="168" t="s">
        <v>227</v>
      </c>
      <c r="AT530" s="168" t="s">
        <v>169</v>
      </c>
      <c r="AU530" s="168" t="s">
        <v>91</v>
      </c>
      <c r="AY530" s="15" t="s">
        <v>167</v>
      </c>
      <c r="BE530" s="97">
        <f t="shared" si="105"/>
        <v>0</v>
      </c>
      <c r="BF530" s="97">
        <f t="shared" si="106"/>
        <v>0</v>
      </c>
      <c r="BG530" s="97">
        <f t="shared" si="107"/>
        <v>0</v>
      </c>
      <c r="BH530" s="97">
        <f t="shared" si="108"/>
        <v>0</v>
      </c>
      <c r="BI530" s="97">
        <f t="shared" si="109"/>
        <v>0</v>
      </c>
      <c r="BJ530" s="15" t="s">
        <v>89</v>
      </c>
      <c r="BK530" s="97">
        <f t="shared" si="110"/>
        <v>0</v>
      </c>
      <c r="BL530" s="15" t="s">
        <v>227</v>
      </c>
      <c r="BM530" s="168" t="s">
        <v>1498</v>
      </c>
    </row>
    <row r="531" spans="2:65" s="1" customFormat="1" ht="24.2" customHeight="1">
      <c r="B531" s="34"/>
      <c r="C531" s="157" t="s">
        <v>1499</v>
      </c>
      <c r="D531" s="157" t="s">
        <v>169</v>
      </c>
      <c r="E531" s="158" t="s">
        <v>1500</v>
      </c>
      <c r="F531" s="159" t="s">
        <v>1501</v>
      </c>
      <c r="G531" s="160" t="s">
        <v>339</v>
      </c>
      <c r="H531" s="161">
        <v>1.3160000000000001</v>
      </c>
      <c r="I531" s="162"/>
      <c r="J531" s="162"/>
      <c r="K531" s="163">
        <f t="shared" si="98"/>
        <v>0</v>
      </c>
      <c r="L531" s="164"/>
      <c r="M531" s="34"/>
      <c r="N531" s="165" t="s">
        <v>1</v>
      </c>
      <c r="O531" s="128" t="s">
        <v>45</v>
      </c>
      <c r="P531" s="33">
        <f t="shared" si="99"/>
        <v>0</v>
      </c>
      <c r="Q531" s="33">
        <f t="shared" si="100"/>
        <v>0</v>
      </c>
      <c r="R531" s="33">
        <f t="shared" si="101"/>
        <v>0</v>
      </c>
      <c r="T531" s="166">
        <f t="shared" si="102"/>
        <v>0</v>
      </c>
      <c r="U531" s="166">
        <v>0</v>
      </c>
      <c r="V531" s="166">
        <f t="shared" si="103"/>
        <v>0</v>
      </c>
      <c r="W531" s="166">
        <v>0</v>
      </c>
      <c r="X531" s="167">
        <f t="shared" si="104"/>
        <v>0</v>
      </c>
      <c r="AR531" s="168" t="s">
        <v>227</v>
      </c>
      <c r="AT531" s="168" t="s">
        <v>169</v>
      </c>
      <c r="AU531" s="168" t="s">
        <v>91</v>
      </c>
      <c r="AY531" s="15" t="s">
        <v>167</v>
      </c>
      <c r="BE531" s="97">
        <f t="shared" si="105"/>
        <v>0</v>
      </c>
      <c r="BF531" s="97">
        <f t="shared" si="106"/>
        <v>0</v>
      </c>
      <c r="BG531" s="97">
        <f t="shared" si="107"/>
        <v>0</v>
      </c>
      <c r="BH531" s="97">
        <f t="shared" si="108"/>
        <v>0</v>
      </c>
      <c r="BI531" s="97">
        <f t="shared" si="109"/>
        <v>0</v>
      </c>
      <c r="BJ531" s="15" t="s">
        <v>89</v>
      </c>
      <c r="BK531" s="97">
        <f t="shared" si="110"/>
        <v>0</v>
      </c>
      <c r="BL531" s="15" t="s">
        <v>227</v>
      </c>
      <c r="BM531" s="168" t="s">
        <v>1502</v>
      </c>
    </row>
    <row r="532" spans="2:65" s="11" customFormat="1" ht="22.9" customHeight="1">
      <c r="B532" s="144"/>
      <c r="D532" s="145" t="s">
        <v>81</v>
      </c>
      <c r="E532" s="155" t="s">
        <v>435</v>
      </c>
      <c r="F532" s="155" t="s">
        <v>436</v>
      </c>
      <c r="I532" s="147"/>
      <c r="J532" s="147"/>
      <c r="K532" s="156">
        <f>BK532</f>
        <v>0</v>
      </c>
      <c r="M532" s="144"/>
      <c r="N532" s="149"/>
      <c r="Q532" s="150">
        <f>SUM(Q533:Q574)</f>
        <v>0</v>
      </c>
      <c r="R532" s="150">
        <f>SUM(R533:R574)</f>
        <v>0</v>
      </c>
      <c r="T532" s="151">
        <f>SUM(T533:T574)</f>
        <v>0</v>
      </c>
      <c r="V532" s="151">
        <f>SUM(V533:V574)</f>
        <v>4.1011700000000006</v>
      </c>
      <c r="X532" s="152">
        <f>SUM(X533:X574)</f>
        <v>8.7859999999999994E-2</v>
      </c>
      <c r="AR532" s="145" t="s">
        <v>91</v>
      </c>
      <c r="AT532" s="153" t="s">
        <v>81</v>
      </c>
      <c r="AU532" s="153" t="s">
        <v>89</v>
      </c>
      <c r="AY532" s="145" t="s">
        <v>167</v>
      </c>
      <c r="BK532" s="154">
        <f>SUM(BK533:BK574)</f>
        <v>0</v>
      </c>
    </row>
    <row r="533" spans="2:65" s="1" customFormat="1" ht="24.2" customHeight="1">
      <c r="B533" s="34"/>
      <c r="C533" s="157" t="s">
        <v>1503</v>
      </c>
      <c r="D533" s="157" t="s">
        <v>169</v>
      </c>
      <c r="E533" s="158" t="s">
        <v>1504</v>
      </c>
      <c r="F533" s="159" t="s">
        <v>1505</v>
      </c>
      <c r="G533" s="160" t="s">
        <v>440</v>
      </c>
      <c r="H533" s="161">
        <v>31</v>
      </c>
      <c r="I533" s="162"/>
      <c r="J533" s="162"/>
      <c r="K533" s="163">
        <f>ROUND(P533*H533,2)</f>
        <v>0</v>
      </c>
      <c r="L533" s="164"/>
      <c r="M533" s="34"/>
      <c r="N533" s="165" t="s">
        <v>1</v>
      </c>
      <c r="O533" s="128" t="s">
        <v>45</v>
      </c>
      <c r="P533" s="33">
        <f>I533+J533</f>
        <v>0</v>
      </c>
      <c r="Q533" s="33">
        <f>ROUND(I533*H533,2)</f>
        <v>0</v>
      </c>
      <c r="R533" s="33">
        <f>ROUND(J533*H533,2)</f>
        <v>0</v>
      </c>
      <c r="T533" s="166">
        <f>S533*H533</f>
        <v>0</v>
      </c>
      <c r="U533" s="166">
        <v>1.6969999999999999E-2</v>
      </c>
      <c r="V533" s="166">
        <f>U533*H533</f>
        <v>0.52606999999999993</v>
      </c>
      <c r="W533" s="166">
        <v>0</v>
      </c>
      <c r="X533" s="167">
        <f>W533*H533</f>
        <v>0</v>
      </c>
      <c r="AR533" s="168" t="s">
        <v>227</v>
      </c>
      <c r="AT533" s="168" t="s">
        <v>169</v>
      </c>
      <c r="AU533" s="168" t="s">
        <v>91</v>
      </c>
      <c r="AY533" s="15" t="s">
        <v>167</v>
      </c>
      <c r="BE533" s="97">
        <f>IF(O533="základní",K533,0)</f>
        <v>0</v>
      </c>
      <c r="BF533" s="97">
        <f>IF(O533="snížená",K533,0)</f>
        <v>0</v>
      </c>
      <c r="BG533" s="97">
        <f>IF(O533="zákl. přenesená",K533,0)</f>
        <v>0</v>
      </c>
      <c r="BH533" s="97">
        <f>IF(O533="sníž. přenesená",K533,0)</f>
        <v>0</v>
      </c>
      <c r="BI533" s="97">
        <f>IF(O533="nulová",K533,0)</f>
        <v>0</v>
      </c>
      <c r="BJ533" s="15" t="s">
        <v>89</v>
      </c>
      <c r="BK533" s="97">
        <f>ROUND(P533*H533,2)</f>
        <v>0</v>
      </c>
      <c r="BL533" s="15" t="s">
        <v>227</v>
      </c>
      <c r="BM533" s="168" t="s">
        <v>1506</v>
      </c>
    </row>
    <row r="534" spans="2:65" s="12" customFormat="1" ht="11.25">
      <c r="B534" s="169"/>
      <c r="D534" s="170" t="s">
        <v>196</v>
      </c>
      <c r="E534" s="171" t="s">
        <v>1</v>
      </c>
      <c r="F534" s="172" t="s">
        <v>1507</v>
      </c>
      <c r="H534" s="173">
        <v>31</v>
      </c>
      <c r="I534" s="174"/>
      <c r="J534" s="174"/>
      <c r="M534" s="169"/>
      <c r="N534" s="175"/>
      <c r="X534" s="176"/>
      <c r="AT534" s="171" t="s">
        <v>196</v>
      </c>
      <c r="AU534" s="171" t="s">
        <v>91</v>
      </c>
      <c r="AV534" s="12" t="s">
        <v>91</v>
      </c>
      <c r="AW534" s="12" t="s">
        <v>5</v>
      </c>
      <c r="AX534" s="12" t="s">
        <v>89</v>
      </c>
      <c r="AY534" s="171" t="s">
        <v>167</v>
      </c>
    </row>
    <row r="535" spans="2:65" s="1" customFormat="1" ht="24.2" customHeight="1">
      <c r="B535" s="34"/>
      <c r="C535" s="190" t="s">
        <v>1508</v>
      </c>
      <c r="D535" s="190" t="s">
        <v>654</v>
      </c>
      <c r="E535" s="191" t="s">
        <v>1509</v>
      </c>
      <c r="F535" s="192" t="s">
        <v>1510</v>
      </c>
      <c r="G535" s="193" t="s">
        <v>184</v>
      </c>
      <c r="H535" s="194">
        <v>3</v>
      </c>
      <c r="I535" s="195"/>
      <c r="J535" s="196"/>
      <c r="K535" s="197">
        <f>ROUND(P535*H535,2)</f>
        <v>0</v>
      </c>
      <c r="L535" s="196"/>
      <c r="M535" s="198"/>
      <c r="N535" s="199" t="s">
        <v>1</v>
      </c>
      <c r="O535" s="128" t="s">
        <v>45</v>
      </c>
      <c r="P535" s="33">
        <f>I535+J535</f>
        <v>0</v>
      </c>
      <c r="Q535" s="33">
        <f>ROUND(I535*H535,2)</f>
        <v>0</v>
      </c>
      <c r="R535" s="33">
        <f>ROUND(J535*H535,2)</f>
        <v>0</v>
      </c>
      <c r="T535" s="166">
        <f>S535*H535</f>
        <v>0</v>
      </c>
      <c r="U535" s="166">
        <v>1.75E-3</v>
      </c>
      <c r="V535" s="166">
        <f>U535*H535</f>
        <v>5.2500000000000003E-3</v>
      </c>
      <c r="W535" s="166">
        <v>0</v>
      </c>
      <c r="X535" s="167">
        <f>W535*H535</f>
        <v>0</v>
      </c>
      <c r="AR535" s="168" t="s">
        <v>318</v>
      </c>
      <c r="AT535" s="168" t="s">
        <v>654</v>
      </c>
      <c r="AU535" s="168" t="s">
        <v>91</v>
      </c>
      <c r="AY535" s="15" t="s">
        <v>167</v>
      </c>
      <c r="BE535" s="97">
        <f>IF(O535="základní",K535,0)</f>
        <v>0</v>
      </c>
      <c r="BF535" s="97">
        <f>IF(O535="snížená",K535,0)</f>
        <v>0</v>
      </c>
      <c r="BG535" s="97">
        <f>IF(O535="zákl. přenesená",K535,0)</f>
        <v>0</v>
      </c>
      <c r="BH535" s="97">
        <f>IF(O535="sníž. přenesená",K535,0)</f>
        <v>0</v>
      </c>
      <c r="BI535" s="97">
        <f>IF(O535="nulová",K535,0)</f>
        <v>0</v>
      </c>
      <c r="BJ535" s="15" t="s">
        <v>89</v>
      </c>
      <c r="BK535" s="97">
        <f>ROUND(P535*H535,2)</f>
        <v>0</v>
      </c>
      <c r="BL535" s="15" t="s">
        <v>227</v>
      </c>
      <c r="BM535" s="168" t="s">
        <v>1511</v>
      </c>
    </row>
    <row r="536" spans="2:65" s="1" customFormat="1" ht="16.5" customHeight="1">
      <c r="B536" s="34"/>
      <c r="C536" s="157" t="s">
        <v>1512</v>
      </c>
      <c r="D536" s="157" t="s">
        <v>169</v>
      </c>
      <c r="E536" s="158" t="s">
        <v>1513</v>
      </c>
      <c r="F536" s="159" t="s">
        <v>1514</v>
      </c>
      <c r="G536" s="160" t="s">
        <v>184</v>
      </c>
      <c r="H536" s="161">
        <v>31</v>
      </c>
      <c r="I536" s="162"/>
      <c r="J536" s="162"/>
      <c r="K536" s="163">
        <f>ROUND(P536*H536,2)</f>
        <v>0</v>
      </c>
      <c r="L536" s="164"/>
      <c r="M536" s="34"/>
      <c r="N536" s="165" t="s">
        <v>1</v>
      </c>
      <c r="O536" s="128" t="s">
        <v>45</v>
      </c>
      <c r="P536" s="33">
        <f>I536+J536</f>
        <v>0</v>
      </c>
      <c r="Q536" s="33">
        <f>ROUND(I536*H536,2)</f>
        <v>0</v>
      </c>
      <c r="R536" s="33">
        <f>ROUND(J536*H536,2)</f>
        <v>0</v>
      </c>
      <c r="T536" s="166">
        <f>S536*H536</f>
        <v>0</v>
      </c>
      <c r="U536" s="166">
        <v>0</v>
      </c>
      <c r="V536" s="166">
        <f>U536*H536</f>
        <v>0</v>
      </c>
      <c r="W536" s="166">
        <v>0</v>
      </c>
      <c r="X536" s="167">
        <f>W536*H536</f>
        <v>0</v>
      </c>
      <c r="AR536" s="168" t="s">
        <v>227</v>
      </c>
      <c r="AT536" s="168" t="s">
        <v>169</v>
      </c>
      <c r="AU536" s="168" t="s">
        <v>91</v>
      </c>
      <c r="AY536" s="15" t="s">
        <v>167</v>
      </c>
      <c r="BE536" s="97">
        <f>IF(O536="základní",K536,0)</f>
        <v>0</v>
      </c>
      <c r="BF536" s="97">
        <f>IF(O536="snížená",K536,0)</f>
        <v>0</v>
      </c>
      <c r="BG536" s="97">
        <f>IF(O536="zákl. přenesená",K536,0)</f>
        <v>0</v>
      </c>
      <c r="BH536" s="97">
        <f>IF(O536="sníž. přenesená",K536,0)</f>
        <v>0</v>
      </c>
      <c r="BI536" s="97">
        <f>IF(O536="nulová",K536,0)</f>
        <v>0</v>
      </c>
      <c r="BJ536" s="15" t="s">
        <v>89</v>
      </c>
      <c r="BK536" s="97">
        <f>ROUND(P536*H536,2)</f>
        <v>0</v>
      </c>
      <c r="BL536" s="15" t="s">
        <v>227</v>
      </c>
      <c r="BM536" s="168" t="s">
        <v>1515</v>
      </c>
    </row>
    <row r="537" spans="2:65" s="1" customFormat="1" ht="16.5" customHeight="1">
      <c r="B537" s="34"/>
      <c r="C537" s="190" t="s">
        <v>1516</v>
      </c>
      <c r="D537" s="190" t="s">
        <v>654</v>
      </c>
      <c r="E537" s="191" t="s">
        <v>1517</v>
      </c>
      <c r="F537" s="192" t="s">
        <v>1518</v>
      </c>
      <c r="G537" s="193" t="s">
        <v>184</v>
      </c>
      <c r="H537" s="194">
        <v>31</v>
      </c>
      <c r="I537" s="195"/>
      <c r="J537" s="196"/>
      <c r="K537" s="197">
        <f>ROUND(P537*H537,2)</f>
        <v>0</v>
      </c>
      <c r="L537" s="196"/>
      <c r="M537" s="198"/>
      <c r="N537" s="199" t="s">
        <v>1</v>
      </c>
      <c r="O537" s="128" t="s">
        <v>45</v>
      </c>
      <c r="P537" s="33">
        <f>I537+J537</f>
        <v>0</v>
      </c>
      <c r="Q537" s="33">
        <f>ROUND(I537*H537,2)</f>
        <v>0</v>
      </c>
      <c r="R537" s="33">
        <f>ROUND(J537*H537,2)</f>
        <v>0</v>
      </c>
      <c r="T537" s="166">
        <f>S537*H537</f>
        <v>0</v>
      </c>
      <c r="U537" s="166">
        <v>1.25E-3</v>
      </c>
      <c r="V537" s="166">
        <f>U537*H537</f>
        <v>3.875E-2</v>
      </c>
      <c r="W537" s="166">
        <v>0</v>
      </c>
      <c r="X537" s="167">
        <f>W537*H537</f>
        <v>0</v>
      </c>
      <c r="AR537" s="168" t="s">
        <v>318</v>
      </c>
      <c r="AT537" s="168" t="s">
        <v>654</v>
      </c>
      <c r="AU537" s="168" t="s">
        <v>91</v>
      </c>
      <c r="AY537" s="15" t="s">
        <v>167</v>
      </c>
      <c r="BE537" s="97">
        <f>IF(O537="základní",K537,0)</f>
        <v>0</v>
      </c>
      <c r="BF537" s="97">
        <f>IF(O537="snížená",K537,0)</f>
        <v>0</v>
      </c>
      <c r="BG537" s="97">
        <f>IF(O537="zákl. přenesená",K537,0)</f>
        <v>0</v>
      </c>
      <c r="BH537" s="97">
        <f>IF(O537="sníž. přenesená",K537,0)</f>
        <v>0</v>
      </c>
      <c r="BI537" s="97">
        <f>IF(O537="nulová",K537,0)</f>
        <v>0</v>
      </c>
      <c r="BJ537" s="15" t="s">
        <v>89</v>
      </c>
      <c r="BK537" s="97">
        <f>ROUND(P537*H537,2)</f>
        <v>0</v>
      </c>
      <c r="BL537" s="15" t="s">
        <v>227</v>
      </c>
      <c r="BM537" s="168" t="s">
        <v>1519</v>
      </c>
    </row>
    <row r="538" spans="2:65" s="1" customFormat="1" ht="24.2" customHeight="1">
      <c r="B538" s="34"/>
      <c r="C538" s="157" t="s">
        <v>1520</v>
      </c>
      <c r="D538" s="157" t="s">
        <v>169</v>
      </c>
      <c r="E538" s="158" t="s">
        <v>1521</v>
      </c>
      <c r="F538" s="159" t="s">
        <v>1522</v>
      </c>
      <c r="G538" s="160" t="s">
        <v>440</v>
      </c>
      <c r="H538" s="161">
        <v>11</v>
      </c>
      <c r="I538" s="162"/>
      <c r="J538" s="162"/>
      <c r="K538" s="163">
        <f>ROUND(P538*H538,2)</f>
        <v>0</v>
      </c>
      <c r="L538" s="164"/>
      <c r="M538" s="34"/>
      <c r="N538" s="165" t="s">
        <v>1</v>
      </c>
      <c r="O538" s="128" t="s">
        <v>45</v>
      </c>
      <c r="P538" s="33">
        <f>I538+J538</f>
        <v>0</v>
      </c>
      <c r="Q538" s="33">
        <f>ROUND(I538*H538,2)</f>
        <v>0</v>
      </c>
      <c r="R538" s="33">
        <f>ROUND(J538*H538,2)</f>
        <v>0</v>
      </c>
      <c r="T538" s="166">
        <f>S538*H538</f>
        <v>0</v>
      </c>
      <c r="U538" s="166">
        <v>1.6080000000000001E-2</v>
      </c>
      <c r="V538" s="166">
        <f>U538*H538</f>
        <v>0.17688000000000001</v>
      </c>
      <c r="W538" s="166">
        <v>0</v>
      </c>
      <c r="X538" s="167">
        <f>W538*H538</f>
        <v>0</v>
      </c>
      <c r="AR538" s="168" t="s">
        <v>227</v>
      </c>
      <c r="AT538" s="168" t="s">
        <v>169</v>
      </c>
      <c r="AU538" s="168" t="s">
        <v>91</v>
      </c>
      <c r="AY538" s="15" t="s">
        <v>167</v>
      </c>
      <c r="BE538" s="97">
        <f>IF(O538="základní",K538,0)</f>
        <v>0</v>
      </c>
      <c r="BF538" s="97">
        <f>IF(O538="snížená",K538,0)</f>
        <v>0</v>
      </c>
      <c r="BG538" s="97">
        <f>IF(O538="zákl. přenesená",K538,0)</f>
        <v>0</v>
      </c>
      <c r="BH538" s="97">
        <f>IF(O538="sníž. přenesená",K538,0)</f>
        <v>0</v>
      </c>
      <c r="BI538" s="97">
        <f>IF(O538="nulová",K538,0)</f>
        <v>0</v>
      </c>
      <c r="BJ538" s="15" t="s">
        <v>89</v>
      </c>
      <c r="BK538" s="97">
        <f>ROUND(P538*H538,2)</f>
        <v>0</v>
      </c>
      <c r="BL538" s="15" t="s">
        <v>227</v>
      </c>
      <c r="BM538" s="168" t="s">
        <v>1523</v>
      </c>
    </row>
    <row r="539" spans="2:65" s="1" customFormat="1" ht="37.9" customHeight="1">
      <c r="B539" s="34"/>
      <c r="C539" s="157" t="s">
        <v>1524</v>
      </c>
      <c r="D539" s="157" t="s">
        <v>169</v>
      </c>
      <c r="E539" s="158" t="s">
        <v>1525</v>
      </c>
      <c r="F539" s="159" t="s">
        <v>1526</v>
      </c>
      <c r="G539" s="160" t="s">
        <v>440</v>
      </c>
      <c r="H539" s="161">
        <v>50</v>
      </c>
      <c r="I539" s="162"/>
      <c r="J539" s="162"/>
      <c r="K539" s="163">
        <f>ROUND(P539*H539,2)</f>
        <v>0</v>
      </c>
      <c r="L539" s="164"/>
      <c r="M539" s="34"/>
      <c r="N539" s="165" t="s">
        <v>1</v>
      </c>
      <c r="O539" s="128" t="s">
        <v>45</v>
      </c>
      <c r="P539" s="33">
        <f>I539+J539</f>
        <v>0</v>
      </c>
      <c r="Q539" s="33">
        <f>ROUND(I539*H539,2)</f>
        <v>0</v>
      </c>
      <c r="R539" s="33">
        <f>ROUND(J539*H539,2)</f>
        <v>0</v>
      </c>
      <c r="T539" s="166">
        <f>S539*H539</f>
        <v>0</v>
      </c>
      <c r="U539" s="166">
        <v>2.163E-2</v>
      </c>
      <c r="V539" s="166">
        <f>U539*H539</f>
        <v>1.0814999999999999</v>
      </c>
      <c r="W539" s="166">
        <v>0</v>
      </c>
      <c r="X539" s="167">
        <f>W539*H539</f>
        <v>0</v>
      </c>
      <c r="AR539" s="168" t="s">
        <v>227</v>
      </c>
      <c r="AT539" s="168" t="s">
        <v>169</v>
      </c>
      <c r="AU539" s="168" t="s">
        <v>91</v>
      </c>
      <c r="AY539" s="15" t="s">
        <v>167</v>
      </c>
      <c r="BE539" s="97">
        <f>IF(O539="základní",K539,0)</f>
        <v>0</v>
      </c>
      <c r="BF539" s="97">
        <f>IF(O539="snížená",K539,0)</f>
        <v>0</v>
      </c>
      <c r="BG539" s="97">
        <f>IF(O539="zákl. přenesená",K539,0)</f>
        <v>0</v>
      </c>
      <c r="BH539" s="97">
        <f>IF(O539="sníž. přenesená",K539,0)</f>
        <v>0</v>
      </c>
      <c r="BI539" s="97">
        <f>IF(O539="nulová",K539,0)</f>
        <v>0</v>
      </c>
      <c r="BJ539" s="15" t="s">
        <v>89</v>
      </c>
      <c r="BK539" s="97">
        <f>ROUND(P539*H539,2)</f>
        <v>0</v>
      </c>
      <c r="BL539" s="15" t="s">
        <v>227</v>
      </c>
      <c r="BM539" s="168" t="s">
        <v>1527</v>
      </c>
    </row>
    <row r="540" spans="2:65" s="12" customFormat="1" ht="11.25">
      <c r="B540" s="169"/>
      <c r="D540" s="170" t="s">
        <v>196</v>
      </c>
      <c r="E540" s="171" t="s">
        <v>1</v>
      </c>
      <c r="F540" s="172" t="s">
        <v>1528</v>
      </c>
      <c r="H540" s="173">
        <v>50</v>
      </c>
      <c r="I540" s="174"/>
      <c r="J540" s="174"/>
      <c r="M540" s="169"/>
      <c r="N540" s="175"/>
      <c r="X540" s="176"/>
      <c r="AT540" s="171" t="s">
        <v>196</v>
      </c>
      <c r="AU540" s="171" t="s">
        <v>91</v>
      </c>
      <c r="AV540" s="12" t="s">
        <v>91</v>
      </c>
      <c r="AW540" s="12" t="s">
        <v>5</v>
      </c>
      <c r="AX540" s="12" t="s">
        <v>89</v>
      </c>
      <c r="AY540" s="171" t="s">
        <v>167</v>
      </c>
    </row>
    <row r="541" spans="2:65" s="1" customFormat="1" ht="37.9" customHeight="1">
      <c r="B541" s="34"/>
      <c r="C541" s="157" t="s">
        <v>1529</v>
      </c>
      <c r="D541" s="157" t="s">
        <v>169</v>
      </c>
      <c r="E541" s="158" t="s">
        <v>1530</v>
      </c>
      <c r="F541" s="159" t="s">
        <v>1531</v>
      </c>
      <c r="G541" s="160" t="s">
        <v>440</v>
      </c>
      <c r="H541" s="161">
        <v>3</v>
      </c>
      <c r="I541" s="162"/>
      <c r="J541" s="162"/>
      <c r="K541" s="163">
        <f t="shared" ref="K541:K557" si="111">ROUND(P541*H541,2)</f>
        <v>0</v>
      </c>
      <c r="L541" s="164"/>
      <c r="M541" s="34"/>
      <c r="N541" s="165" t="s">
        <v>1</v>
      </c>
      <c r="O541" s="128" t="s">
        <v>45</v>
      </c>
      <c r="P541" s="33">
        <f t="shared" ref="P541:P557" si="112">I541+J541</f>
        <v>0</v>
      </c>
      <c r="Q541" s="33">
        <f t="shared" ref="Q541:Q557" si="113">ROUND(I541*H541,2)</f>
        <v>0</v>
      </c>
      <c r="R541" s="33">
        <f t="shared" ref="R541:R557" si="114">ROUND(J541*H541,2)</f>
        <v>0</v>
      </c>
      <c r="T541" s="166">
        <f t="shared" ref="T541:T557" si="115">S541*H541</f>
        <v>0</v>
      </c>
      <c r="U541" s="166">
        <v>1.9210000000000001E-2</v>
      </c>
      <c r="V541" s="166">
        <f t="shared" ref="V541:V557" si="116">U541*H541</f>
        <v>5.7630000000000001E-2</v>
      </c>
      <c r="W541" s="166">
        <v>0</v>
      </c>
      <c r="X541" s="167">
        <f t="shared" ref="X541:X557" si="117">W541*H541</f>
        <v>0</v>
      </c>
      <c r="AR541" s="168" t="s">
        <v>227</v>
      </c>
      <c r="AT541" s="168" t="s">
        <v>169</v>
      </c>
      <c r="AU541" s="168" t="s">
        <v>91</v>
      </c>
      <c r="AY541" s="15" t="s">
        <v>167</v>
      </c>
      <c r="BE541" s="97">
        <f t="shared" ref="BE541:BE557" si="118">IF(O541="základní",K541,0)</f>
        <v>0</v>
      </c>
      <c r="BF541" s="97">
        <f t="shared" ref="BF541:BF557" si="119">IF(O541="snížená",K541,0)</f>
        <v>0</v>
      </c>
      <c r="BG541" s="97">
        <f t="shared" ref="BG541:BG557" si="120">IF(O541="zákl. přenesená",K541,0)</f>
        <v>0</v>
      </c>
      <c r="BH541" s="97">
        <f t="shared" ref="BH541:BH557" si="121">IF(O541="sníž. přenesená",K541,0)</f>
        <v>0</v>
      </c>
      <c r="BI541" s="97">
        <f t="shared" ref="BI541:BI557" si="122">IF(O541="nulová",K541,0)</f>
        <v>0</v>
      </c>
      <c r="BJ541" s="15" t="s">
        <v>89</v>
      </c>
      <c r="BK541" s="97">
        <f t="shared" ref="BK541:BK557" si="123">ROUND(P541*H541,2)</f>
        <v>0</v>
      </c>
      <c r="BL541" s="15" t="s">
        <v>227</v>
      </c>
      <c r="BM541" s="168" t="s">
        <v>1532</v>
      </c>
    </row>
    <row r="542" spans="2:65" s="1" customFormat="1" ht="24.2" customHeight="1">
      <c r="B542" s="34"/>
      <c r="C542" s="157" t="s">
        <v>1533</v>
      </c>
      <c r="D542" s="157" t="s">
        <v>169</v>
      </c>
      <c r="E542" s="158" t="s">
        <v>1534</v>
      </c>
      <c r="F542" s="159" t="s">
        <v>1535</v>
      </c>
      <c r="G542" s="160" t="s">
        <v>440</v>
      </c>
      <c r="H542" s="161">
        <v>2</v>
      </c>
      <c r="I542" s="162"/>
      <c r="J542" s="162"/>
      <c r="K542" s="163">
        <f t="shared" si="111"/>
        <v>0</v>
      </c>
      <c r="L542" s="164"/>
      <c r="M542" s="34"/>
      <c r="N542" s="165" t="s">
        <v>1</v>
      </c>
      <c r="O542" s="128" t="s">
        <v>45</v>
      </c>
      <c r="P542" s="33">
        <f t="shared" si="112"/>
        <v>0</v>
      </c>
      <c r="Q542" s="33">
        <f t="shared" si="113"/>
        <v>0</v>
      </c>
      <c r="R542" s="33">
        <f t="shared" si="114"/>
        <v>0</v>
      </c>
      <c r="T542" s="166">
        <f t="shared" si="115"/>
        <v>0</v>
      </c>
      <c r="U542" s="166">
        <v>1.6889999999999999E-2</v>
      </c>
      <c r="V542" s="166">
        <f t="shared" si="116"/>
        <v>3.3779999999999998E-2</v>
      </c>
      <c r="W542" s="166">
        <v>0</v>
      </c>
      <c r="X542" s="167">
        <f t="shared" si="117"/>
        <v>0</v>
      </c>
      <c r="AR542" s="168" t="s">
        <v>227</v>
      </c>
      <c r="AT542" s="168" t="s">
        <v>169</v>
      </c>
      <c r="AU542" s="168" t="s">
        <v>91</v>
      </c>
      <c r="AY542" s="15" t="s">
        <v>167</v>
      </c>
      <c r="BE542" s="97">
        <f t="shared" si="118"/>
        <v>0</v>
      </c>
      <c r="BF542" s="97">
        <f t="shared" si="119"/>
        <v>0</v>
      </c>
      <c r="BG542" s="97">
        <f t="shared" si="120"/>
        <v>0</v>
      </c>
      <c r="BH542" s="97">
        <f t="shared" si="121"/>
        <v>0</v>
      </c>
      <c r="BI542" s="97">
        <f t="shared" si="122"/>
        <v>0</v>
      </c>
      <c r="BJ542" s="15" t="s">
        <v>89</v>
      </c>
      <c r="BK542" s="97">
        <f t="shared" si="123"/>
        <v>0</v>
      </c>
      <c r="BL542" s="15" t="s">
        <v>227</v>
      </c>
      <c r="BM542" s="168" t="s">
        <v>1536</v>
      </c>
    </row>
    <row r="543" spans="2:65" s="1" customFormat="1" ht="21.75" customHeight="1">
      <c r="B543" s="34"/>
      <c r="C543" s="157" t="s">
        <v>1537</v>
      </c>
      <c r="D543" s="157" t="s">
        <v>169</v>
      </c>
      <c r="E543" s="158" t="s">
        <v>1538</v>
      </c>
      <c r="F543" s="159" t="s">
        <v>1539</v>
      </c>
      <c r="G543" s="160" t="s">
        <v>440</v>
      </c>
      <c r="H543" s="161">
        <v>11</v>
      </c>
      <c r="I543" s="162"/>
      <c r="J543" s="162"/>
      <c r="K543" s="163">
        <f t="shared" si="111"/>
        <v>0</v>
      </c>
      <c r="L543" s="164"/>
      <c r="M543" s="34"/>
      <c r="N543" s="165" t="s">
        <v>1</v>
      </c>
      <c r="O543" s="128" t="s">
        <v>45</v>
      </c>
      <c r="P543" s="33">
        <f t="shared" si="112"/>
        <v>0</v>
      </c>
      <c r="Q543" s="33">
        <f t="shared" si="113"/>
        <v>0</v>
      </c>
      <c r="R543" s="33">
        <f t="shared" si="114"/>
        <v>0</v>
      </c>
      <c r="T543" s="166">
        <f t="shared" si="115"/>
        <v>0</v>
      </c>
      <c r="U543" s="166">
        <v>1.452E-2</v>
      </c>
      <c r="V543" s="166">
        <f t="shared" si="116"/>
        <v>0.15972</v>
      </c>
      <c r="W543" s="166">
        <v>0</v>
      </c>
      <c r="X543" s="167">
        <f t="shared" si="117"/>
        <v>0</v>
      </c>
      <c r="AR543" s="168" t="s">
        <v>227</v>
      </c>
      <c r="AT543" s="168" t="s">
        <v>169</v>
      </c>
      <c r="AU543" s="168" t="s">
        <v>91</v>
      </c>
      <c r="AY543" s="15" t="s">
        <v>167</v>
      </c>
      <c r="BE543" s="97">
        <f t="shared" si="118"/>
        <v>0</v>
      </c>
      <c r="BF543" s="97">
        <f t="shared" si="119"/>
        <v>0</v>
      </c>
      <c r="BG543" s="97">
        <f t="shared" si="120"/>
        <v>0</v>
      </c>
      <c r="BH543" s="97">
        <f t="shared" si="121"/>
        <v>0</v>
      </c>
      <c r="BI543" s="97">
        <f t="shared" si="122"/>
        <v>0</v>
      </c>
      <c r="BJ543" s="15" t="s">
        <v>89</v>
      </c>
      <c r="BK543" s="97">
        <f t="shared" si="123"/>
        <v>0</v>
      </c>
      <c r="BL543" s="15" t="s">
        <v>227</v>
      </c>
      <c r="BM543" s="168" t="s">
        <v>1540</v>
      </c>
    </row>
    <row r="544" spans="2:65" s="1" customFormat="1" ht="33" customHeight="1">
      <c r="B544" s="34"/>
      <c r="C544" s="157" t="s">
        <v>1541</v>
      </c>
      <c r="D544" s="157" t="s">
        <v>169</v>
      </c>
      <c r="E544" s="158" t="s">
        <v>1542</v>
      </c>
      <c r="F544" s="159" t="s">
        <v>1543</v>
      </c>
      <c r="G544" s="160" t="s">
        <v>440</v>
      </c>
      <c r="H544" s="161">
        <v>4</v>
      </c>
      <c r="I544" s="162"/>
      <c r="J544" s="162"/>
      <c r="K544" s="163">
        <f t="shared" si="111"/>
        <v>0</v>
      </c>
      <c r="L544" s="164"/>
      <c r="M544" s="34"/>
      <c r="N544" s="165" t="s">
        <v>1</v>
      </c>
      <c r="O544" s="128" t="s">
        <v>45</v>
      </c>
      <c r="P544" s="33">
        <f t="shared" si="112"/>
        <v>0</v>
      </c>
      <c r="Q544" s="33">
        <f t="shared" si="113"/>
        <v>0</v>
      </c>
      <c r="R544" s="33">
        <f t="shared" si="114"/>
        <v>0</v>
      </c>
      <c r="T544" s="166">
        <f t="shared" si="115"/>
        <v>0</v>
      </c>
      <c r="U544" s="166">
        <v>3.2370000000000003E-2</v>
      </c>
      <c r="V544" s="166">
        <f t="shared" si="116"/>
        <v>0.12948000000000001</v>
      </c>
      <c r="W544" s="166">
        <v>0</v>
      </c>
      <c r="X544" s="167">
        <f t="shared" si="117"/>
        <v>0</v>
      </c>
      <c r="AR544" s="168" t="s">
        <v>227</v>
      </c>
      <c r="AT544" s="168" t="s">
        <v>169</v>
      </c>
      <c r="AU544" s="168" t="s">
        <v>91</v>
      </c>
      <c r="AY544" s="15" t="s">
        <v>167</v>
      </c>
      <c r="BE544" s="97">
        <f t="shared" si="118"/>
        <v>0</v>
      </c>
      <c r="BF544" s="97">
        <f t="shared" si="119"/>
        <v>0</v>
      </c>
      <c r="BG544" s="97">
        <f t="shared" si="120"/>
        <v>0</v>
      </c>
      <c r="BH544" s="97">
        <f t="shared" si="121"/>
        <v>0</v>
      </c>
      <c r="BI544" s="97">
        <f t="shared" si="122"/>
        <v>0</v>
      </c>
      <c r="BJ544" s="15" t="s">
        <v>89</v>
      </c>
      <c r="BK544" s="97">
        <f t="shared" si="123"/>
        <v>0</v>
      </c>
      <c r="BL544" s="15" t="s">
        <v>227</v>
      </c>
      <c r="BM544" s="168" t="s">
        <v>1544</v>
      </c>
    </row>
    <row r="545" spans="2:65" s="1" customFormat="1" ht="37.9" customHeight="1">
      <c r="B545" s="34"/>
      <c r="C545" s="157" t="s">
        <v>1545</v>
      </c>
      <c r="D545" s="157" t="s">
        <v>169</v>
      </c>
      <c r="E545" s="158" t="s">
        <v>1546</v>
      </c>
      <c r="F545" s="159" t="s">
        <v>1547</v>
      </c>
      <c r="G545" s="160" t="s">
        <v>440</v>
      </c>
      <c r="H545" s="161">
        <v>7</v>
      </c>
      <c r="I545" s="162"/>
      <c r="J545" s="162"/>
      <c r="K545" s="163">
        <f t="shared" si="111"/>
        <v>0</v>
      </c>
      <c r="L545" s="164"/>
      <c r="M545" s="34"/>
      <c r="N545" s="165" t="s">
        <v>1</v>
      </c>
      <c r="O545" s="128" t="s">
        <v>45</v>
      </c>
      <c r="P545" s="33">
        <f t="shared" si="112"/>
        <v>0</v>
      </c>
      <c r="Q545" s="33">
        <f t="shared" si="113"/>
        <v>0</v>
      </c>
      <c r="R545" s="33">
        <f t="shared" si="114"/>
        <v>0</v>
      </c>
      <c r="T545" s="166">
        <f t="shared" si="115"/>
        <v>0</v>
      </c>
      <c r="U545" s="166">
        <v>3.6490000000000002E-2</v>
      </c>
      <c r="V545" s="166">
        <f t="shared" si="116"/>
        <v>0.25542999999999999</v>
      </c>
      <c r="W545" s="166">
        <v>0</v>
      </c>
      <c r="X545" s="167">
        <f t="shared" si="117"/>
        <v>0</v>
      </c>
      <c r="AR545" s="168" t="s">
        <v>227</v>
      </c>
      <c r="AT545" s="168" t="s">
        <v>169</v>
      </c>
      <c r="AU545" s="168" t="s">
        <v>91</v>
      </c>
      <c r="AY545" s="15" t="s">
        <v>167</v>
      </c>
      <c r="BE545" s="97">
        <f t="shared" si="118"/>
        <v>0</v>
      </c>
      <c r="BF545" s="97">
        <f t="shared" si="119"/>
        <v>0</v>
      </c>
      <c r="BG545" s="97">
        <f t="shared" si="120"/>
        <v>0</v>
      </c>
      <c r="BH545" s="97">
        <f t="shared" si="121"/>
        <v>0</v>
      </c>
      <c r="BI545" s="97">
        <f t="shared" si="122"/>
        <v>0</v>
      </c>
      <c r="BJ545" s="15" t="s">
        <v>89</v>
      </c>
      <c r="BK545" s="97">
        <f t="shared" si="123"/>
        <v>0</v>
      </c>
      <c r="BL545" s="15" t="s">
        <v>227</v>
      </c>
      <c r="BM545" s="168" t="s">
        <v>1548</v>
      </c>
    </row>
    <row r="546" spans="2:65" s="1" customFormat="1" ht="16.5" customHeight="1">
      <c r="B546" s="34"/>
      <c r="C546" s="157" t="s">
        <v>1549</v>
      </c>
      <c r="D546" s="157" t="s">
        <v>169</v>
      </c>
      <c r="E546" s="158" t="s">
        <v>1550</v>
      </c>
      <c r="F546" s="159" t="s">
        <v>1551</v>
      </c>
      <c r="G546" s="160" t="s">
        <v>184</v>
      </c>
      <c r="H546" s="161">
        <v>30</v>
      </c>
      <c r="I546" s="162"/>
      <c r="J546" s="162"/>
      <c r="K546" s="163">
        <f t="shared" si="111"/>
        <v>0</v>
      </c>
      <c r="L546" s="164"/>
      <c r="M546" s="34"/>
      <c r="N546" s="165" t="s">
        <v>1</v>
      </c>
      <c r="O546" s="128" t="s">
        <v>45</v>
      </c>
      <c r="P546" s="33">
        <f t="shared" si="112"/>
        <v>0</v>
      </c>
      <c r="Q546" s="33">
        <f t="shared" si="113"/>
        <v>0</v>
      </c>
      <c r="R546" s="33">
        <f t="shared" si="114"/>
        <v>0</v>
      </c>
      <c r="T546" s="166">
        <f t="shared" si="115"/>
        <v>0</v>
      </c>
      <c r="U546" s="166">
        <v>0</v>
      </c>
      <c r="V546" s="166">
        <f t="shared" si="116"/>
        <v>0</v>
      </c>
      <c r="W546" s="166">
        <v>0</v>
      </c>
      <c r="X546" s="167">
        <f t="shared" si="117"/>
        <v>0</v>
      </c>
      <c r="AR546" s="168" t="s">
        <v>227</v>
      </c>
      <c r="AT546" s="168" t="s">
        <v>169</v>
      </c>
      <c r="AU546" s="168" t="s">
        <v>91</v>
      </c>
      <c r="AY546" s="15" t="s">
        <v>167</v>
      </c>
      <c r="BE546" s="97">
        <f t="shared" si="118"/>
        <v>0</v>
      </c>
      <c r="BF546" s="97">
        <f t="shared" si="119"/>
        <v>0</v>
      </c>
      <c r="BG546" s="97">
        <f t="shared" si="120"/>
        <v>0</v>
      </c>
      <c r="BH546" s="97">
        <f t="shared" si="121"/>
        <v>0</v>
      </c>
      <c r="BI546" s="97">
        <f t="shared" si="122"/>
        <v>0</v>
      </c>
      <c r="BJ546" s="15" t="s">
        <v>89</v>
      </c>
      <c r="BK546" s="97">
        <f t="shared" si="123"/>
        <v>0</v>
      </c>
      <c r="BL546" s="15" t="s">
        <v>227</v>
      </c>
      <c r="BM546" s="168" t="s">
        <v>1552</v>
      </c>
    </row>
    <row r="547" spans="2:65" s="1" customFormat="1" ht="16.5" customHeight="1">
      <c r="B547" s="34"/>
      <c r="C547" s="190" t="s">
        <v>1553</v>
      </c>
      <c r="D547" s="190" t="s">
        <v>654</v>
      </c>
      <c r="E547" s="191" t="s">
        <v>1554</v>
      </c>
      <c r="F547" s="192" t="s">
        <v>1555</v>
      </c>
      <c r="G547" s="193" t="s">
        <v>184</v>
      </c>
      <c r="H547" s="194">
        <v>30</v>
      </c>
      <c r="I547" s="195"/>
      <c r="J547" s="196"/>
      <c r="K547" s="197">
        <f t="shared" si="111"/>
        <v>0</v>
      </c>
      <c r="L547" s="196"/>
      <c r="M547" s="198"/>
      <c r="N547" s="199" t="s">
        <v>1</v>
      </c>
      <c r="O547" s="128" t="s">
        <v>45</v>
      </c>
      <c r="P547" s="33">
        <f t="shared" si="112"/>
        <v>0</v>
      </c>
      <c r="Q547" s="33">
        <f t="shared" si="113"/>
        <v>0</v>
      </c>
      <c r="R547" s="33">
        <f t="shared" si="114"/>
        <v>0</v>
      </c>
      <c r="T547" s="166">
        <f t="shared" si="115"/>
        <v>0</v>
      </c>
      <c r="U547" s="166">
        <v>5.0000000000000001E-4</v>
      </c>
      <c r="V547" s="166">
        <f t="shared" si="116"/>
        <v>1.4999999999999999E-2</v>
      </c>
      <c r="W547" s="166">
        <v>0</v>
      </c>
      <c r="X547" s="167">
        <f t="shared" si="117"/>
        <v>0</v>
      </c>
      <c r="AR547" s="168" t="s">
        <v>318</v>
      </c>
      <c r="AT547" s="168" t="s">
        <v>654</v>
      </c>
      <c r="AU547" s="168" t="s">
        <v>91</v>
      </c>
      <c r="AY547" s="15" t="s">
        <v>167</v>
      </c>
      <c r="BE547" s="97">
        <f t="shared" si="118"/>
        <v>0</v>
      </c>
      <c r="BF547" s="97">
        <f t="shared" si="119"/>
        <v>0</v>
      </c>
      <c r="BG547" s="97">
        <f t="shared" si="120"/>
        <v>0</v>
      </c>
      <c r="BH547" s="97">
        <f t="shared" si="121"/>
        <v>0</v>
      </c>
      <c r="BI547" s="97">
        <f t="shared" si="122"/>
        <v>0</v>
      </c>
      <c r="BJ547" s="15" t="s">
        <v>89</v>
      </c>
      <c r="BK547" s="97">
        <f t="shared" si="123"/>
        <v>0</v>
      </c>
      <c r="BL547" s="15" t="s">
        <v>227</v>
      </c>
      <c r="BM547" s="168" t="s">
        <v>1556</v>
      </c>
    </row>
    <row r="548" spans="2:65" s="1" customFormat="1" ht="16.5" customHeight="1">
      <c r="B548" s="34"/>
      <c r="C548" s="157" t="s">
        <v>1557</v>
      </c>
      <c r="D548" s="157" t="s">
        <v>169</v>
      </c>
      <c r="E548" s="158" t="s">
        <v>1558</v>
      </c>
      <c r="F548" s="159" t="s">
        <v>1559</v>
      </c>
      <c r="G548" s="160" t="s">
        <v>184</v>
      </c>
      <c r="H548" s="161">
        <v>31</v>
      </c>
      <c r="I548" s="162"/>
      <c r="J548" s="162"/>
      <c r="K548" s="163">
        <f t="shared" si="111"/>
        <v>0</v>
      </c>
      <c r="L548" s="164"/>
      <c r="M548" s="34"/>
      <c r="N548" s="165" t="s">
        <v>1</v>
      </c>
      <c r="O548" s="128" t="s">
        <v>45</v>
      </c>
      <c r="P548" s="33">
        <f t="shared" si="112"/>
        <v>0</v>
      </c>
      <c r="Q548" s="33">
        <f t="shared" si="113"/>
        <v>0</v>
      </c>
      <c r="R548" s="33">
        <f t="shared" si="114"/>
        <v>0</v>
      </c>
      <c r="T548" s="166">
        <f t="shared" si="115"/>
        <v>0</v>
      </c>
      <c r="U548" s="166">
        <v>0</v>
      </c>
      <c r="V548" s="166">
        <f t="shared" si="116"/>
        <v>0</v>
      </c>
      <c r="W548" s="166">
        <v>0</v>
      </c>
      <c r="X548" s="167">
        <f t="shared" si="117"/>
        <v>0</v>
      </c>
      <c r="AR548" s="168" t="s">
        <v>227</v>
      </c>
      <c r="AT548" s="168" t="s">
        <v>169</v>
      </c>
      <c r="AU548" s="168" t="s">
        <v>91</v>
      </c>
      <c r="AY548" s="15" t="s">
        <v>167</v>
      </c>
      <c r="BE548" s="97">
        <f t="shared" si="118"/>
        <v>0</v>
      </c>
      <c r="BF548" s="97">
        <f t="shared" si="119"/>
        <v>0</v>
      </c>
      <c r="BG548" s="97">
        <f t="shared" si="120"/>
        <v>0</v>
      </c>
      <c r="BH548" s="97">
        <f t="shared" si="121"/>
        <v>0</v>
      </c>
      <c r="BI548" s="97">
        <f t="shared" si="122"/>
        <v>0</v>
      </c>
      <c r="BJ548" s="15" t="s">
        <v>89</v>
      </c>
      <c r="BK548" s="97">
        <f t="shared" si="123"/>
        <v>0</v>
      </c>
      <c r="BL548" s="15" t="s">
        <v>227</v>
      </c>
      <c r="BM548" s="168" t="s">
        <v>1560</v>
      </c>
    </row>
    <row r="549" spans="2:65" s="1" customFormat="1" ht="21.75" customHeight="1">
      <c r="B549" s="34"/>
      <c r="C549" s="190" t="s">
        <v>1561</v>
      </c>
      <c r="D549" s="190" t="s">
        <v>654</v>
      </c>
      <c r="E549" s="191" t="s">
        <v>1562</v>
      </c>
      <c r="F549" s="192" t="s">
        <v>1563</v>
      </c>
      <c r="G549" s="193" t="s">
        <v>184</v>
      </c>
      <c r="H549" s="194">
        <v>31</v>
      </c>
      <c r="I549" s="195"/>
      <c r="J549" s="196"/>
      <c r="K549" s="197">
        <f t="shared" si="111"/>
        <v>0</v>
      </c>
      <c r="L549" s="196"/>
      <c r="M549" s="198"/>
      <c r="N549" s="199" t="s">
        <v>1</v>
      </c>
      <c r="O549" s="128" t="s">
        <v>45</v>
      </c>
      <c r="P549" s="33">
        <f t="shared" si="112"/>
        <v>0</v>
      </c>
      <c r="Q549" s="33">
        <f t="shared" si="113"/>
        <v>0</v>
      </c>
      <c r="R549" s="33">
        <f t="shared" si="114"/>
        <v>0</v>
      </c>
      <c r="T549" s="166">
        <f t="shared" si="115"/>
        <v>0</v>
      </c>
      <c r="U549" s="166">
        <v>5.0000000000000001E-4</v>
      </c>
      <c r="V549" s="166">
        <f t="shared" si="116"/>
        <v>1.55E-2</v>
      </c>
      <c r="W549" s="166">
        <v>0</v>
      </c>
      <c r="X549" s="167">
        <f t="shared" si="117"/>
        <v>0</v>
      </c>
      <c r="AR549" s="168" t="s">
        <v>318</v>
      </c>
      <c r="AT549" s="168" t="s">
        <v>654</v>
      </c>
      <c r="AU549" s="168" t="s">
        <v>91</v>
      </c>
      <c r="AY549" s="15" t="s">
        <v>167</v>
      </c>
      <c r="BE549" s="97">
        <f t="shared" si="118"/>
        <v>0</v>
      </c>
      <c r="BF549" s="97">
        <f t="shared" si="119"/>
        <v>0</v>
      </c>
      <c r="BG549" s="97">
        <f t="shared" si="120"/>
        <v>0</v>
      </c>
      <c r="BH549" s="97">
        <f t="shared" si="121"/>
        <v>0</v>
      </c>
      <c r="BI549" s="97">
        <f t="shared" si="122"/>
        <v>0</v>
      </c>
      <c r="BJ549" s="15" t="s">
        <v>89</v>
      </c>
      <c r="BK549" s="97">
        <f t="shared" si="123"/>
        <v>0</v>
      </c>
      <c r="BL549" s="15" t="s">
        <v>227</v>
      </c>
      <c r="BM549" s="168" t="s">
        <v>1564</v>
      </c>
    </row>
    <row r="550" spans="2:65" s="1" customFormat="1" ht="16.5" customHeight="1">
      <c r="B550" s="34"/>
      <c r="C550" s="157" t="s">
        <v>1565</v>
      </c>
      <c r="D550" s="157" t="s">
        <v>169</v>
      </c>
      <c r="E550" s="158" t="s">
        <v>1566</v>
      </c>
      <c r="F550" s="159" t="s">
        <v>1567</v>
      </c>
      <c r="G550" s="160" t="s">
        <v>184</v>
      </c>
      <c r="H550" s="161">
        <v>30</v>
      </c>
      <c r="I550" s="162"/>
      <c r="J550" s="162"/>
      <c r="K550" s="163">
        <f t="shared" si="111"/>
        <v>0</v>
      </c>
      <c r="L550" s="164"/>
      <c r="M550" s="34"/>
      <c r="N550" s="165" t="s">
        <v>1</v>
      </c>
      <c r="O550" s="128" t="s">
        <v>45</v>
      </c>
      <c r="P550" s="33">
        <f t="shared" si="112"/>
        <v>0</v>
      </c>
      <c r="Q550" s="33">
        <f t="shared" si="113"/>
        <v>0</v>
      </c>
      <c r="R550" s="33">
        <f t="shared" si="114"/>
        <v>0</v>
      </c>
      <c r="T550" s="166">
        <f t="shared" si="115"/>
        <v>0</v>
      </c>
      <c r="U550" s="166">
        <v>0</v>
      </c>
      <c r="V550" s="166">
        <f t="shared" si="116"/>
        <v>0</v>
      </c>
      <c r="W550" s="166">
        <v>0</v>
      </c>
      <c r="X550" s="167">
        <f t="shared" si="117"/>
        <v>0</v>
      </c>
      <c r="AR550" s="168" t="s">
        <v>227</v>
      </c>
      <c r="AT550" s="168" t="s">
        <v>169</v>
      </c>
      <c r="AU550" s="168" t="s">
        <v>91</v>
      </c>
      <c r="AY550" s="15" t="s">
        <v>167</v>
      </c>
      <c r="BE550" s="97">
        <f t="shared" si="118"/>
        <v>0</v>
      </c>
      <c r="BF550" s="97">
        <f t="shared" si="119"/>
        <v>0</v>
      </c>
      <c r="BG550" s="97">
        <f t="shared" si="120"/>
        <v>0</v>
      </c>
      <c r="BH550" s="97">
        <f t="shared" si="121"/>
        <v>0</v>
      </c>
      <c r="BI550" s="97">
        <f t="shared" si="122"/>
        <v>0</v>
      </c>
      <c r="BJ550" s="15" t="s">
        <v>89</v>
      </c>
      <c r="BK550" s="97">
        <f t="shared" si="123"/>
        <v>0</v>
      </c>
      <c r="BL550" s="15" t="s">
        <v>227</v>
      </c>
      <c r="BM550" s="168" t="s">
        <v>1568</v>
      </c>
    </row>
    <row r="551" spans="2:65" s="1" customFormat="1" ht="21.75" customHeight="1">
      <c r="B551" s="34"/>
      <c r="C551" s="190" t="s">
        <v>1569</v>
      </c>
      <c r="D551" s="190" t="s">
        <v>654</v>
      </c>
      <c r="E551" s="191" t="s">
        <v>1570</v>
      </c>
      <c r="F551" s="192" t="s">
        <v>1571</v>
      </c>
      <c r="G551" s="193" t="s">
        <v>184</v>
      </c>
      <c r="H551" s="194">
        <v>30</v>
      </c>
      <c r="I551" s="195"/>
      <c r="J551" s="196"/>
      <c r="K551" s="197">
        <f t="shared" si="111"/>
        <v>0</v>
      </c>
      <c r="L551" s="196"/>
      <c r="M551" s="198"/>
      <c r="N551" s="199" t="s">
        <v>1</v>
      </c>
      <c r="O551" s="128" t="s">
        <v>45</v>
      </c>
      <c r="P551" s="33">
        <f t="shared" si="112"/>
        <v>0</v>
      </c>
      <c r="Q551" s="33">
        <f t="shared" si="113"/>
        <v>0</v>
      </c>
      <c r="R551" s="33">
        <f t="shared" si="114"/>
        <v>0</v>
      </c>
      <c r="T551" s="166">
        <f t="shared" si="115"/>
        <v>0</v>
      </c>
      <c r="U551" s="166">
        <v>5.0000000000000001E-4</v>
      </c>
      <c r="V551" s="166">
        <f t="shared" si="116"/>
        <v>1.4999999999999999E-2</v>
      </c>
      <c r="W551" s="166">
        <v>0</v>
      </c>
      <c r="X551" s="167">
        <f t="shared" si="117"/>
        <v>0</v>
      </c>
      <c r="AR551" s="168" t="s">
        <v>318</v>
      </c>
      <c r="AT551" s="168" t="s">
        <v>654</v>
      </c>
      <c r="AU551" s="168" t="s">
        <v>91</v>
      </c>
      <c r="AY551" s="15" t="s">
        <v>167</v>
      </c>
      <c r="BE551" s="97">
        <f t="shared" si="118"/>
        <v>0</v>
      </c>
      <c r="BF551" s="97">
        <f t="shared" si="119"/>
        <v>0</v>
      </c>
      <c r="BG551" s="97">
        <f t="shared" si="120"/>
        <v>0</v>
      </c>
      <c r="BH551" s="97">
        <f t="shared" si="121"/>
        <v>0</v>
      </c>
      <c r="BI551" s="97">
        <f t="shared" si="122"/>
        <v>0</v>
      </c>
      <c r="BJ551" s="15" t="s">
        <v>89</v>
      </c>
      <c r="BK551" s="97">
        <f t="shared" si="123"/>
        <v>0</v>
      </c>
      <c r="BL551" s="15" t="s">
        <v>227</v>
      </c>
      <c r="BM551" s="168" t="s">
        <v>1572</v>
      </c>
    </row>
    <row r="552" spans="2:65" s="1" customFormat="1" ht="33" customHeight="1">
      <c r="B552" s="34"/>
      <c r="C552" s="157" t="s">
        <v>1573</v>
      </c>
      <c r="D552" s="157" t="s">
        <v>169</v>
      </c>
      <c r="E552" s="158" t="s">
        <v>1574</v>
      </c>
      <c r="F552" s="159" t="s">
        <v>1575</v>
      </c>
      <c r="G552" s="160" t="s">
        <v>440</v>
      </c>
      <c r="H552" s="161">
        <v>2</v>
      </c>
      <c r="I552" s="162"/>
      <c r="J552" s="162"/>
      <c r="K552" s="163">
        <f t="shared" si="111"/>
        <v>0</v>
      </c>
      <c r="L552" s="164"/>
      <c r="M552" s="34"/>
      <c r="N552" s="165" t="s">
        <v>1</v>
      </c>
      <c r="O552" s="128" t="s">
        <v>45</v>
      </c>
      <c r="P552" s="33">
        <f t="shared" si="112"/>
        <v>0</v>
      </c>
      <c r="Q552" s="33">
        <f t="shared" si="113"/>
        <v>0</v>
      </c>
      <c r="R552" s="33">
        <f t="shared" si="114"/>
        <v>0</v>
      </c>
      <c r="T552" s="166">
        <f t="shared" si="115"/>
        <v>0</v>
      </c>
      <c r="U552" s="166">
        <v>4.9300000000000004E-3</v>
      </c>
      <c r="V552" s="166">
        <f t="shared" si="116"/>
        <v>9.8600000000000007E-3</v>
      </c>
      <c r="W552" s="166">
        <v>0</v>
      </c>
      <c r="X552" s="167">
        <f t="shared" si="117"/>
        <v>0</v>
      </c>
      <c r="AR552" s="168" t="s">
        <v>227</v>
      </c>
      <c r="AT552" s="168" t="s">
        <v>169</v>
      </c>
      <c r="AU552" s="168" t="s">
        <v>91</v>
      </c>
      <c r="AY552" s="15" t="s">
        <v>167</v>
      </c>
      <c r="BE552" s="97">
        <f t="shared" si="118"/>
        <v>0</v>
      </c>
      <c r="BF552" s="97">
        <f t="shared" si="119"/>
        <v>0</v>
      </c>
      <c r="BG552" s="97">
        <f t="shared" si="120"/>
        <v>0</v>
      </c>
      <c r="BH552" s="97">
        <f t="shared" si="121"/>
        <v>0</v>
      </c>
      <c r="BI552" s="97">
        <f t="shared" si="122"/>
        <v>0</v>
      </c>
      <c r="BJ552" s="15" t="s">
        <v>89</v>
      </c>
      <c r="BK552" s="97">
        <f t="shared" si="123"/>
        <v>0</v>
      </c>
      <c r="BL552" s="15" t="s">
        <v>227</v>
      </c>
      <c r="BM552" s="168" t="s">
        <v>1576</v>
      </c>
    </row>
    <row r="553" spans="2:65" s="1" customFormat="1" ht="24.2" customHeight="1">
      <c r="B553" s="34"/>
      <c r="C553" s="157" t="s">
        <v>1577</v>
      </c>
      <c r="D553" s="157" t="s">
        <v>169</v>
      </c>
      <c r="E553" s="158" t="s">
        <v>1578</v>
      </c>
      <c r="F553" s="159" t="s">
        <v>1579</v>
      </c>
      <c r="G553" s="160" t="s">
        <v>440</v>
      </c>
      <c r="H553" s="161">
        <v>2</v>
      </c>
      <c r="I553" s="162"/>
      <c r="J553" s="162"/>
      <c r="K553" s="163">
        <f t="shared" si="111"/>
        <v>0</v>
      </c>
      <c r="L553" s="164"/>
      <c r="M553" s="34"/>
      <c r="N553" s="165" t="s">
        <v>1</v>
      </c>
      <c r="O553" s="128" t="s">
        <v>45</v>
      </c>
      <c r="P553" s="33">
        <f t="shared" si="112"/>
        <v>0</v>
      </c>
      <c r="Q553" s="33">
        <f t="shared" si="113"/>
        <v>0</v>
      </c>
      <c r="R553" s="33">
        <f t="shared" si="114"/>
        <v>0</v>
      </c>
      <c r="T553" s="166">
        <f t="shared" si="115"/>
        <v>0</v>
      </c>
      <c r="U553" s="166">
        <v>9.8300000000000002E-3</v>
      </c>
      <c r="V553" s="166">
        <f t="shared" si="116"/>
        <v>1.966E-2</v>
      </c>
      <c r="W553" s="166">
        <v>0</v>
      </c>
      <c r="X553" s="167">
        <f t="shared" si="117"/>
        <v>0</v>
      </c>
      <c r="AR553" s="168" t="s">
        <v>227</v>
      </c>
      <c r="AT553" s="168" t="s">
        <v>169</v>
      </c>
      <c r="AU553" s="168" t="s">
        <v>91</v>
      </c>
      <c r="AY553" s="15" t="s">
        <v>167</v>
      </c>
      <c r="BE553" s="97">
        <f t="shared" si="118"/>
        <v>0</v>
      </c>
      <c r="BF553" s="97">
        <f t="shared" si="119"/>
        <v>0</v>
      </c>
      <c r="BG553" s="97">
        <f t="shared" si="120"/>
        <v>0</v>
      </c>
      <c r="BH553" s="97">
        <f t="shared" si="121"/>
        <v>0</v>
      </c>
      <c r="BI553" s="97">
        <f t="shared" si="122"/>
        <v>0</v>
      </c>
      <c r="BJ553" s="15" t="s">
        <v>89</v>
      </c>
      <c r="BK553" s="97">
        <f t="shared" si="123"/>
        <v>0</v>
      </c>
      <c r="BL553" s="15" t="s">
        <v>227</v>
      </c>
      <c r="BM553" s="168" t="s">
        <v>1580</v>
      </c>
    </row>
    <row r="554" spans="2:65" s="1" customFormat="1" ht="16.5" customHeight="1">
      <c r="B554" s="34"/>
      <c r="C554" s="157" t="s">
        <v>1581</v>
      </c>
      <c r="D554" s="157" t="s">
        <v>169</v>
      </c>
      <c r="E554" s="158" t="s">
        <v>1582</v>
      </c>
      <c r="F554" s="159" t="s">
        <v>1583</v>
      </c>
      <c r="G554" s="160" t="s">
        <v>440</v>
      </c>
      <c r="H554" s="161">
        <v>3</v>
      </c>
      <c r="I554" s="162"/>
      <c r="J554" s="162"/>
      <c r="K554" s="163">
        <f t="shared" si="111"/>
        <v>0</v>
      </c>
      <c r="L554" s="164"/>
      <c r="M554" s="34"/>
      <c r="N554" s="165" t="s">
        <v>1</v>
      </c>
      <c r="O554" s="128" t="s">
        <v>45</v>
      </c>
      <c r="P554" s="33">
        <f t="shared" si="112"/>
        <v>0</v>
      </c>
      <c r="Q554" s="33">
        <f t="shared" si="113"/>
        <v>0</v>
      </c>
      <c r="R554" s="33">
        <f t="shared" si="114"/>
        <v>0</v>
      </c>
      <c r="T554" s="166">
        <f t="shared" si="115"/>
        <v>0</v>
      </c>
      <c r="U554" s="166">
        <v>6.4000000000000005E-4</v>
      </c>
      <c r="V554" s="166">
        <f t="shared" si="116"/>
        <v>1.9200000000000003E-3</v>
      </c>
      <c r="W554" s="166">
        <v>0</v>
      </c>
      <c r="X554" s="167">
        <f t="shared" si="117"/>
        <v>0</v>
      </c>
      <c r="AR554" s="168" t="s">
        <v>227</v>
      </c>
      <c r="AT554" s="168" t="s">
        <v>169</v>
      </c>
      <c r="AU554" s="168" t="s">
        <v>91</v>
      </c>
      <c r="AY554" s="15" t="s">
        <v>167</v>
      </c>
      <c r="BE554" s="97">
        <f t="shared" si="118"/>
        <v>0</v>
      </c>
      <c r="BF554" s="97">
        <f t="shared" si="119"/>
        <v>0</v>
      </c>
      <c r="BG554" s="97">
        <f t="shared" si="120"/>
        <v>0</v>
      </c>
      <c r="BH554" s="97">
        <f t="shared" si="121"/>
        <v>0</v>
      </c>
      <c r="BI554" s="97">
        <f t="shared" si="122"/>
        <v>0</v>
      </c>
      <c r="BJ554" s="15" t="s">
        <v>89</v>
      </c>
      <c r="BK554" s="97">
        <f t="shared" si="123"/>
        <v>0</v>
      </c>
      <c r="BL554" s="15" t="s">
        <v>227</v>
      </c>
      <c r="BM554" s="168" t="s">
        <v>1584</v>
      </c>
    </row>
    <row r="555" spans="2:65" s="1" customFormat="1" ht="16.5" customHeight="1">
      <c r="B555" s="34"/>
      <c r="C555" s="190" t="s">
        <v>1585</v>
      </c>
      <c r="D555" s="190" t="s">
        <v>654</v>
      </c>
      <c r="E555" s="191" t="s">
        <v>1586</v>
      </c>
      <c r="F555" s="192" t="s">
        <v>1587</v>
      </c>
      <c r="G555" s="193" t="s">
        <v>184</v>
      </c>
      <c r="H555" s="194">
        <v>3</v>
      </c>
      <c r="I555" s="195"/>
      <c r="J555" s="196"/>
      <c r="K555" s="197">
        <f t="shared" si="111"/>
        <v>0</v>
      </c>
      <c r="L555" s="196"/>
      <c r="M555" s="198"/>
      <c r="N555" s="199" t="s">
        <v>1</v>
      </c>
      <c r="O555" s="128" t="s">
        <v>45</v>
      </c>
      <c r="P555" s="33">
        <f t="shared" si="112"/>
        <v>0</v>
      </c>
      <c r="Q555" s="33">
        <f t="shared" si="113"/>
        <v>0</v>
      </c>
      <c r="R555" s="33">
        <f t="shared" si="114"/>
        <v>0</v>
      </c>
      <c r="T555" s="166">
        <f t="shared" si="115"/>
        <v>0</v>
      </c>
      <c r="U555" s="166">
        <v>1.4E-2</v>
      </c>
      <c r="V555" s="166">
        <f t="shared" si="116"/>
        <v>4.2000000000000003E-2</v>
      </c>
      <c r="W555" s="166">
        <v>0</v>
      </c>
      <c r="X555" s="167">
        <f t="shared" si="117"/>
        <v>0</v>
      </c>
      <c r="AR555" s="168" t="s">
        <v>318</v>
      </c>
      <c r="AT555" s="168" t="s">
        <v>654</v>
      </c>
      <c r="AU555" s="168" t="s">
        <v>91</v>
      </c>
      <c r="AY555" s="15" t="s">
        <v>167</v>
      </c>
      <c r="BE555" s="97">
        <f t="shared" si="118"/>
        <v>0</v>
      </c>
      <c r="BF555" s="97">
        <f t="shared" si="119"/>
        <v>0</v>
      </c>
      <c r="BG555" s="97">
        <f t="shared" si="120"/>
        <v>0</v>
      </c>
      <c r="BH555" s="97">
        <f t="shared" si="121"/>
        <v>0</v>
      </c>
      <c r="BI555" s="97">
        <f t="shared" si="122"/>
        <v>0</v>
      </c>
      <c r="BJ555" s="15" t="s">
        <v>89</v>
      </c>
      <c r="BK555" s="97">
        <f t="shared" si="123"/>
        <v>0</v>
      </c>
      <c r="BL555" s="15" t="s">
        <v>227</v>
      </c>
      <c r="BM555" s="168" t="s">
        <v>1588</v>
      </c>
    </row>
    <row r="556" spans="2:65" s="1" customFormat="1" ht="24.2" customHeight="1">
      <c r="B556" s="34"/>
      <c r="C556" s="157" t="s">
        <v>1589</v>
      </c>
      <c r="D556" s="157" t="s">
        <v>169</v>
      </c>
      <c r="E556" s="158" t="s">
        <v>1590</v>
      </c>
      <c r="F556" s="159" t="s">
        <v>1591</v>
      </c>
      <c r="G556" s="160" t="s">
        <v>440</v>
      </c>
      <c r="H556" s="161">
        <v>2</v>
      </c>
      <c r="I556" s="162"/>
      <c r="J556" s="162"/>
      <c r="K556" s="163">
        <f t="shared" si="111"/>
        <v>0</v>
      </c>
      <c r="L556" s="164"/>
      <c r="M556" s="34"/>
      <c r="N556" s="165" t="s">
        <v>1</v>
      </c>
      <c r="O556" s="128" t="s">
        <v>45</v>
      </c>
      <c r="P556" s="33">
        <f t="shared" si="112"/>
        <v>0</v>
      </c>
      <c r="Q556" s="33">
        <f t="shared" si="113"/>
        <v>0</v>
      </c>
      <c r="R556" s="33">
        <f t="shared" si="114"/>
        <v>0</v>
      </c>
      <c r="T556" s="166">
        <f t="shared" si="115"/>
        <v>0</v>
      </c>
      <c r="U556" s="166">
        <v>0</v>
      </c>
      <c r="V556" s="166">
        <f t="shared" si="116"/>
        <v>0</v>
      </c>
      <c r="W556" s="166">
        <v>4.3929999999999997E-2</v>
      </c>
      <c r="X556" s="167">
        <f t="shared" si="117"/>
        <v>8.7859999999999994E-2</v>
      </c>
      <c r="AR556" s="168" t="s">
        <v>227</v>
      </c>
      <c r="AT556" s="168" t="s">
        <v>169</v>
      </c>
      <c r="AU556" s="168" t="s">
        <v>91</v>
      </c>
      <c r="AY556" s="15" t="s">
        <v>167</v>
      </c>
      <c r="BE556" s="97">
        <f t="shared" si="118"/>
        <v>0</v>
      </c>
      <c r="BF556" s="97">
        <f t="shared" si="119"/>
        <v>0</v>
      </c>
      <c r="BG556" s="97">
        <f t="shared" si="120"/>
        <v>0</v>
      </c>
      <c r="BH556" s="97">
        <f t="shared" si="121"/>
        <v>0</v>
      </c>
      <c r="BI556" s="97">
        <f t="shared" si="122"/>
        <v>0</v>
      </c>
      <c r="BJ556" s="15" t="s">
        <v>89</v>
      </c>
      <c r="BK556" s="97">
        <f t="shared" si="123"/>
        <v>0</v>
      </c>
      <c r="BL556" s="15" t="s">
        <v>227</v>
      </c>
      <c r="BM556" s="168" t="s">
        <v>1592</v>
      </c>
    </row>
    <row r="557" spans="2:65" s="1" customFormat="1" ht="21.75" customHeight="1">
      <c r="B557" s="34"/>
      <c r="C557" s="157" t="s">
        <v>1593</v>
      </c>
      <c r="D557" s="157" t="s">
        <v>169</v>
      </c>
      <c r="E557" s="158" t="s">
        <v>1594</v>
      </c>
      <c r="F557" s="159" t="s">
        <v>1595</v>
      </c>
      <c r="G557" s="160" t="s">
        <v>440</v>
      </c>
      <c r="H557" s="161">
        <v>46</v>
      </c>
      <c r="I557" s="162"/>
      <c r="J557" s="162"/>
      <c r="K557" s="163">
        <f t="shared" si="111"/>
        <v>0</v>
      </c>
      <c r="L557" s="164"/>
      <c r="M557" s="34"/>
      <c r="N557" s="165" t="s">
        <v>1</v>
      </c>
      <c r="O557" s="128" t="s">
        <v>45</v>
      </c>
      <c r="P557" s="33">
        <f t="shared" si="112"/>
        <v>0</v>
      </c>
      <c r="Q557" s="33">
        <f t="shared" si="113"/>
        <v>0</v>
      </c>
      <c r="R557" s="33">
        <f t="shared" si="114"/>
        <v>0</v>
      </c>
      <c r="T557" s="166">
        <f t="shared" si="115"/>
        <v>0</v>
      </c>
      <c r="U557" s="166">
        <v>9.0000000000000006E-5</v>
      </c>
      <c r="V557" s="166">
        <f t="shared" si="116"/>
        <v>4.1400000000000005E-3</v>
      </c>
      <c r="W557" s="166">
        <v>0</v>
      </c>
      <c r="X557" s="167">
        <f t="shared" si="117"/>
        <v>0</v>
      </c>
      <c r="AR557" s="168" t="s">
        <v>227</v>
      </c>
      <c r="AT557" s="168" t="s">
        <v>169</v>
      </c>
      <c r="AU557" s="168" t="s">
        <v>91</v>
      </c>
      <c r="AY557" s="15" t="s">
        <v>167</v>
      </c>
      <c r="BE557" s="97">
        <f t="shared" si="118"/>
        <v>0</v>
      </c>
      <c r="BF557" s="97">
        <f t="shared" si="119"/>
        <v>0</v>
      </c>
      <c r="BG557" s="97">
        <f t="shared" si="120"/>
        <v>0</v>
      </c>
      <c r="BH557" s="97">
        <f t="shared" si="121"/>
        <v>0</v>
      </c>
      <c r="BI557" s="97">
        <f t="shared" si="122"/>
        <v>0</v>
      </c>
      <c r="BJ557" s="15" t="s">
        <v>89</v>
      </c>
      <c r="BK557" s="97">
        <f t="shared" si="123"/>
        <v>0</v>
      </c>
      <c r="BL557" s="15" t="s">
        <v>227</v>
      </c>
      <c r="BM557" s="168" t="s">
        <v>1596</v>
      </c>
    </row>
    <row r="558" spans="2:65" s="12" customFormat="1" ht="11.25">
      <c r="B558" s="169"/>
      <c r="D558" s="170" t="s">
        <v>196</v>
      </c>
      <c r="E558" s="171" t="s">
        <v>1</v>
      </c>
      <c r="F558" s="172" t="s">
        <v>1597</v>
      </c>
      <c r="H558" s="173">
        <v>46</v>
      </c>
      <c r="I558" s="174"/>
      <c r="J558" s="174"/>
      <c r="M558" s="169"/>
      <c r="N558" s="175"/>
      <c r="X558" s="176"/>
      <c r="AT558" s="171" t="s">
        <v>196</v>
      </c>
      <c r="AU558" s="171" t="s">
        <v>91</v>
      </c>
      <c r="AV558" s="12" t="s">
        <v>91</v>
      </c>
      <c r="AW558" s="12" t="s">
        <v>5</v>
      </c>
      <c r="AX558" s="12" t="s">
        <v>89</v>
      </c>
      <c r="AY558" s="171" t="s">
        <v>167</v>
      </c>
    </row>
    <row r="559" spans="2:65" s="1" customFormat="1" ht="16.5" customHeight="1">
      <c r="B559" s="34"/>
      <c r="C559" s="190" t="s">
        <v>1598</v>
      </c>
      <c r="D559" s="190" t="s">
        <v>654</v>
      </c>
      <c r="E559" s="191" t="s">
        <v>1599</v>
      </c>
      <c r="F559" s="192" t="s">
        <v>1600</v>
      </c>
      <c r="G559" s="193" t="s">
        <v>184</v>
      </c>
      <c r="H559" s="194">
        <v>46</v>
      </c>
      <c r="I559" s="195"/>
      <c r="J559" s="196"/>
      <c r="K559" s="197">
        <f t="shared" ref="K559:K564" si="124">ROUND(P559*H559,2)</f>
        <v>0</v>
      </c>
      <c r="L559" s="196"/>
      <c r="M559" s="198"/>
      <c r="N559" s="199" t="s">
        <v>1</v>
      </c>
      <c r="O559" s="128" t="s">
        <v>45</v>
      </c>
      <c r="P559" s="33">
        <f t="shared" ref="P559:P564" si="125">I559+J559</f>
        <v>0</v>
      </c>
      <c r="Q559" s="33">
        <f t="shared" ref="Q559:Q564" si="126">ROUND(I559*H559,2)</f>
        <v>0</v>
      </c>
      <c r="R559" s="33">
        <f t="shared" ref="R559:R564" si="127">ROUND(J559*H559,2)</f>
        <v>0</v>
      </c>
      <c r="T559" s="166">
        <f t="shared" ref="T559:T564" si="128">S559*H559</f>
        <v>0</v>
      </c>
      <c r="U559" s="166">
        <v>3.1E-4</v>
      </c>
      <c r="V559" s="166">
        <f t="shared" ref="V559:V564" si="129">U559*H559</f>
        <v>1.426E-2</v>
      </c>
      <c r="W559" s="166">
        <v>0</v>
      </c>
      <c r="X559" s="167">
        <f t="shared" ref="X559:X564" si="130">W559*H559</f>
        <v>0</v>
      </c>
      <c r="AR559" s="168" t="s">
        <v>318</v>
      </c>
      <c r="AT559" s="168" t="s">
        <v>654</v>
      </c>
      <c r="AU559" s="168" t="s">
        <v>91</v>
      </c>
      <c r="AY559" s="15" t="s">
        <v>167</v>
      </c>
      <c r="BE559" s="97">
        <f t="shared" ref="BE559:BE564" si="131">IF(O559="základní",K559,0)</f>
        <v>0</v>
      </c>
      <c r="BF559" s="97">
        <f t="shared" ref="BF559:BF564" si="132">IF(O559="snížená",K559,0)</f>
        <v>0</v>
      </c>
      <c r="BG559" s="97">
        <f t="shared" ref="BG559:BG564" si="133">IF(O559="zákl. přenesená",K559,0)</f>
        <v>0</v>
      </c>
      <c r="BH559" s="97">
        <f t="shared" ref="BH559:BH564" si="134">IF(O559="sníž. přenesená",K559,0)</f>
        <v>0</v>
      </c>
      <c r="BI559" s="97">
        <f t="shared" ref="BI559:BI564" si="135">IF(O559="nulová",K559,0)</f>
        <v>0</v>
      </c>
      <c r="BJ559" s="15" t="s">
        <v>89</v>
      </c>
      <c r="BK559" s="97">
        <f t="shared" ref="BK559:BK564" si="136">ROUND(P559*H559,2)</f>
        <v>0</v>
      </c>
      <c r="BL559" s="15" t="s">
        <v>227</v>
      </c>
      <c r="BM559" s="168" t="s">
        <v>1601</v>
      </c>
    </row>
    <row r="560" spans="2:65" s="1" customFormat="1" ht="24.2" customHeight="1">
      <c r="B560" s="34"/>
      <c r="C560" s="157" t="s">
        <v>1602</v>
      </c>
      <c r="D560" s="157" t="s">
        <v>169</v>
      </c>
      <c r="E560" s="158" t="s">
        <v>1603</v>
      </c>
      <c r="F560" s="159" t="s">
        <v>1604</v>
      </c>
      <c r="G560" s="160" t="s">
        <v>440</v>
      </c>
      <c r="H560" s="161">
        <v>4</v>
      </c>
      <c r="I560" s="162"/>
      <c r="J560" s="162"/>
      <c r="K560" s="163">
        <f t="shared" si="124"/>
        <v>0</v>
      </c>
      <c r="L560" s="164"/>
      <c r="M560" s="34"/>
      <c r="N560" s="165" t="s">
        <v>1</v>
      </c>
      <c r="O560" s="128" t="s">
        <v>45</v>
      </c>
      <c r="P560" s="33">
        <f t="shared" si="125"/>
        <v>0</v>
      </c>
      <c r="Q560" s="33">
        <f t="shared" si="126"/>
        <v>0</v>
      </c>
      <c r="R560" s="33">
        <f t="shared" si="127"/>
        <v>0</v>
      </c>
      <c r="T560" s="166">
        <f t="shared" si="128"/>
        <v>0</v>
      </c>
      <c r="U560" s="166">
        <v>1.8E-3</v>
      </c>
      <c r="V560" s="166">
        <f t="shared" si="129"/>
        <v>7.1999999999999998E-3</v>
      </c>
      <c r="W560" s="166">
        <v>0</v>
      </c>
      <c r="X560" s="167">
        <f t="shared" si="130"/>
        <v>0</v>
      </c>
      <c r="AR560" s="168" t="s">
        <v>227</v>
      </c>
      <c r="AT560" s="168" t="s">
        <v>169</v>
      </c>
      <c r="AU560" s="168" t="s">
        <v>91</v>
      </c>
      <c r="AY560" s="15" t="s">
        <v>167</v>
      </c>
      <c r="BE560" s="97">
        <f t="shared" si="131"/>
        <v>0</v>
      </c>
      <c r="BF560" s="97">
        <f t="shared" si="132"/>
        <v>0</v>
      </c>
      <c r="BG560" s="97">
        <f t="shared" si="133"/>
        <v>0</v>
      </c>
      <c r="BH560" s="97">
        <f t="shared" si="134"/>
        <v>0</v>
      </c>
      <c r="BI560" s="97">
        <f t="shared" si="135"/>
        <v>0</v>
      </c>
      <c r="BJ560" s="15" t="s">
        <v>89</v>
      </c>
      <c r="BK560" s="97">
        <f t="shared" si="136"/>
        <v>0</v>
      </c>
      <c r="BL560" s="15" t="s">
        <v>227</v>
      </c>
      <c r="BM560" s="168" t="s">
        <v>1605</v>
      </c>
    </row>
    <row r="561" spans="2:65" s="1" customFormat="1" ht="16.5" customHeight="1">
      <c r="B561" s="34"/>
      <c r="C561" s="157" t="s">
        <v>1606</v>
      </c>
      <c r="D561" s="157" t="s">
        <v>169</v>
      </c>
      <c r="E561" s="158" t="s">
        <v>1607</v>
      </c>
      <c r="F561" s="159" t="s">
        <v>1608</v>
      </c>
      <c r="G561" s="160" t="s">
        <v>440</v>
      </c>
      <c r="H561" s="161">
        <v>2</v>
      </c>
      <c r="I561" s="162"/>
      <c r="J561" s="162"/>
      <c r="K561" s="163">
        <f t="shared" si="124"/>
        <v>0</v>
      </c>
      <c r="L561" s="164"/>
      <c r="M561" s="34"/>
      <c r="N561" s="165" t="s">
        <v>1</v>
      </c>
      <c r="O561" s="128" t="s">
        <v>45</v>
      </c>
      <c r="P561" s="33">
        <f t="shared" si="125"/>
        <v>0</v>
      </c>
      <c r="Q561" s="33">
        <f t="shared" si="126"/>
        <v>0</v>
      </c>
      <c r="R561" s="33">
        <f t="shared" si="127"/>
        <v>0</v>
      </c>
      <c r="T561" s="166">
        <f t="shared" si="128"/>
        <v>0</v>
      </c>
      <c r="U561" s="166">
        <v>1.8400000000000001E-3</v>
      </c>
      <c r="V561" s="166">
        <f t="shared" si="129"/>
        <v>3.6800000000000001E-3</v>
      </c>
      <c r="W561" s="166">
        <v>0</v>
      </c>
      <c r="X561" s="167">
        <f t="shared" si="130"/>
        <v>0</v>
      </c>
      <c r="AR561" s="168" t="s">
        <v>227</v>
      </c>
      <c r="AT561" s="168" t="s">
        <v>169</v>
      </c>
      <c r="AU561" s="168" t="s">
        <v>91</v>
      </c>
      <c r="AY561" s="15" t="s">
        <v>167</v>
      </c>
      <c r="BE561" s="97">
        <f t="shared" si="131"/>
        <v>0</v>
      </c>
      <c r="BF561" s="97">
        <f t="shared" si="132"/>
        <v>0</v>
      </c>
      <c r="BG561" s="97">
        <f t="shared" si="133"/>
        <v>0</v>
      </c>
      <c r="BH561" s="97">
        <f t="shared" si="134"/>
        <v>0</v>
      </c>
      <c r="BI561" s="97">
        <f t="shared" si="135"/>
        <v>0</v>
      </c>
      <c r="BJ561" s="15" t="s">
        <v>89</v>
      </c>
      <c r="BK561" s="97">
        <f t="shared" si="136"/>
        <v>0</v>
      </c>
      <c r="BL561" s="15" t="s">
        <v>227</v>
      </c>
      <c r="BM561" s="168" t="s">
        <v>1609</v>
      </c>
    </row>
    <row r="562" spans="2:65" s="1" customFormat="1" ht="24.2" customHeight="1">
      <c r="B562" s="34"/>
      <c r="C562" s="157" t="s">
        <v>1610</v>
      </c>
      <c r="D562" s="157" t="s">
        <v>169</v>
      </c>
      <c r="E562" s="158" t="s">
        <v>1611</v>
      </c>
      <c r="F562" s="159" t="s">
        <v>1612</v>
      </c>
      <c r="G562" s="160" t="s">
        <v>184</v>
      </c>
      <c r="H562" s="161">
        <v>3</v>
      </c>
      <c r="I562" s="162"/>
      <c r="J562" s="162"/>
      <c r="K562" s="163">
        <f t="shared" si="124"/>
        <v>0</v>
      </c>
      <c r="L562" s="164"/>
      <c r="M562" s="34"/>
      <c r="N562" s="165" t="s">
        <v>1</v>
      </c>
      <c r="O562" s="128" t="s">
        <v>45</v>
      </c>
      <c r="P562" s="33">
        <f t="shared" si="125"/>
        <v>0</v>
      </c>
      <c r="Q562" s="33">
        <f t="shared" si="126"/>
        <v>0</v>
      </c>
      <c r="R562" s="33">
        <f t="shared" si="127"/>
        <v>0</v>
      </c>
      <c r="T562" s="166">
        <f t="shared" si="128"/>
        <v>0</v>
      </c>
      <c r="U562" s="166">
        <v>1.6000000000000001E-4</v>
      </c>
      <c r="V562" s="166">
        <f t="shared" si="129"/>
        <v>4.8000000000000007E-4</v>
      </c>
      <c r="W562" s="166">
        <v>0</v>
      </c>
      <c r="X562" s="167">
        <f t="shared" si="130"/>
        <v>0</v>
      </c>
      <c r="AR562" s="168" t="s">
        <v>227</v>
      </c>
      <c r="AT562" s="168" t="s">
        <v>169</v>
      </c>
      <c r="AU562" s="168" t="s">
        <v>91</v>
      </c>
      <c r="AY562" s="15" t="s">
        <v>167</v>
      </c>
      <c r="BE562" s="97">
        <f t="shared" si="131"/>
        <v>0</v>
      </c>
      <c r="BF562" s="97">
        <f t="shared" si="132"/>
        <v>0</v>
      </c>
      <c r="BG562" s="97">
        <f t="shared" si="133"/>
        <v>0</v>
      </c>
      <c r="BH562" s="97">
        <f t="shared" si="134"/>
        <v>0</v>
      </c>
      <c r="BI562" s="97">
        <f t="shared" si="135"/>
        <v>0</v>
      </c>
      <c r="BJ562" s="15" t="s">
        <v>89</v>
      </c>
      <c r="BK562" s="97">
        <f t="shared" si="136"/>
        <v>0</v>
      </c>
      <c r="BL562" s="15" t="s">
        <v>227</v>
      </c>
      <c r="BM562" s="168" t="s">
        <v>1613</v>
      </c>
    </row>
    <row r="563" spans="2:65" s="1" customFormat="1" ht="21.75" customHeight="1">
      <c r="B563" s="34"/>
      <c r="C563" s="190" t="s">
        <v>1614</v>
      </c>
      <c r="D563" s="190" t="s">
        <v>654</v>
      </c>
      <c r="E563" s="191" t="s">
        <v>1615</v>
      </c>
      <c r="F563" s="192" t="s">
        <v>1616</v>
      </c>
      <c r="G563" s="193" t="s">
        <v>184</v>
      </c>
      <c r="H563" s="194">
        <v>3</v>
      </c>
      <c r="I563" s="195"/>
      <c r="J563" s="196"/>
      <c r="K563" s="197">
        <f t="shared" si="124"/>
        <v>0</v>
      </c>
      <c r="L563" s="196"/>
      <c r="M563" s="198"/>
      <c r="N563" s="199" t="s">
        <v>1</v>
      </c>
      <c r="O563" s="128" t="s">
        <v>45</v>
      </c>
      <c r="P563" s="33">
        <f t="shared" si="125"/>
        <v>0</v>
      </c>
      <c r="Q563" s="33">
        <f t="shared" si="126"/>
        <v>0</v>
      </c>
      <c r="R563" s="33">
        <f t="shared" si="127"/>
        <v>0</v>
      </c>
      <c r="T563" s="166">
        <f t="shared" si="128"/>
        <v>0</v>
      </c>
      <c r="U563" s="166">
        <v>2E-3</v>
      </c>
      <c r="V563" s="166">
        <f t="shared" si="129"/>
        <v>6.0000000000000001E-3</v>
      </c>
      <c r="W563" s="166">
        <v>0</v>
      </c>
      <c r="X563" s="167">
        <f t="shared" si="130"/>
        <v>0</v>
      </c>
      <c r="AR563" s="168" t="s">
        <v>318</v>
      </c>
      <c r="AT563" s="168" t="s">
        <v>654</v>
      </c>
      <c r="AU563" s="168" t="s">
        <v>91</v>
      </c>
      <c r="AY563" s="15" t="s">
        <v>167</v>
      </c>
      <c r="BE563" s="97">
        <f t="shared" si="131"/>
        <v>0</v>
      </c>
      <c r="BF563" s="97">
        <f t="shared" si="132"/>
        <v>0</v>
      </c>
      <c r="BG563" s="97">
        <f t="shared" si="133"/>
        <v>0</v>
      </c>
      <c r="BH563" s="97">
        <f t="shared" si="134"/>
        <v>0</v>
      </c>
      <c r="BI563" s="97">
        <f t="shared" si="135"/>
        <v>0</v>
      </c>
      <c r="BJ563" s="15" t="s">
        <v>89</v>
      </c>
      <c r="BK563" s="97">
        <f t="shared" si="136"/>
        <v>0</v>
      </c>
      <c r="BL563" s="15" t="s">
        <v>227</v>
      </c>
      <c r="BM563" s="168" t="s">
        <v>1617</v>
      </c>
    </row>
    <row r="564" spans="2:65" s="1" customFormat="1" ht="24.2" customHeight="1">
      <c r="B564" s="34"/>
      <c r="C564" s="157" t="s">
        <v>1618</v>
      </c>
      <c r="D564" s="157" t="s">
        <v>169</v>
      </c>
      <c r="E564" s="158" t="s">
        <v>1619</v>
      </c>
      <c r="F564" s="159" t="s">
        <v>1620</v>
      </c>
      <c r="G564" s="160" t="s">
        <v>184</v>
      </c>
      <c r="H564" s="161">
        <v>53</v>
      </c>
      <c r="I564" s="162"/>
      <c r="J564" s="162"/>
      <c r="K564" s="163">
        <f t="shared" si="124"/>
        <v>0</v>
      </c>
      <c r="L564" s="164"/>
      <c r="M564" s="34"/>
      <c r="N564" s="165" t="s">
        <v>1</v>
      </c>
      <c r="O564" s="128" t="s">
        <v>45</v>
      </c>
      <c r="P564" s="33">
        <f t="shared" si="125"/>
        <v>0</v>
      </c>
      <c r="Q564" s="33">
        <f t="shared" si="126"/>
        <v>0</v>
      </c>
      <c r="R564" s="33">
        <f t="shared" si="127"/>
        <v>0</v>
      </c>
      <c r="T564" s="166">
        <f t="shared" si="128"/>
        <v>0</v>
      </c>
      <c r="U564" s="166">
        <v>4.0000000000000003E-5</v>
      </c>
      <c r="V564" s="166">
        <f t="shared" si="129"/>
        <v>2.1200000000000004E-3</v>
      </c>
      <c r="W564" s="166">
        <v>0</v>
      </c>
      <c r="X564" s="167">
        <f t="shared" si="130"/>
        <v>0</v>
      </c>
      <c r="AR564" s="168" t="s">
        <v>227</v>
      </c>
      <c r="AT564" s="168" t="s">
        <v>169</v>
      </c>
      <c r="AU564" s="168" t="s">
        <v>91</v>
      </c>
      <c r="AY564" s="15" t="s">
        <v>167</v>
      </c>
      <c r="BE564" s="97">
        <f t="shared" si="131"/>
        <v>0</v>
      </c>
      <c r="BF564" s="97">
        <f t="shared" si="132"/>
        <v>0</v>
      </c>
      <c r="BG564" s="97">
        <f t="shared" si="133"/>
        <v>0</v>
      </c>
      <c r="BH564" s="97">
        <f t="shared" si="134"/>
        <v>0</v>
      </c>
      <c r="BI564" s="97">
        <f t="shared" si="135"/>
        <v>0</v>
      </c>
      <c r="BJ564" s="15" t="s">
        <v>89</v>
      </c>
      <c r="BK564" s="97">
        <f t="shared" si="136"/>
        <v>0</v>
      </c>
      <c r="BL564" s="15" t="s">
        <v>227</v>
      </c>
      <c r="BM564" s="168" t="s">
        <v>1621</v>
      </c>
    </row>
    <row r="565" spans="2:65" s="12" customFormat="1" ht="11.25">
      <c r="B565" s="169"/>
      <c r="D565" s="170" t="s">
        <v>196</v>
      </c>
      <c r="E565" s="171" t="s">
        <v>1</v>
      </c>
      <c r="F565" s="172" t="s">
        <v>1622</v>
      </c>
      <c r="H565" s="173">
        <v>53</v>
      </c>
      <c r="I565" s="174"/>
      <c r="J565" s="174"/>
      <c r="M565" s="169"/>
      <c r="N565" s="175"/>
      <c r="X565" s="176"/>
      <c r="AT565" s="171" t="s">
        <v>196</v>
      </c>
      <c r="AU565" s="171" t="s">
        <v>91</v>
      </c>
      <c r="AV565" s="12" t="s">
        <v>91</v>
      </c>
      <c r="AW565" s="12" t="s">
        <v>5</v>
      </c>
      <c r="AX565" s="12" t="s">
        <v>89</v>
      </c>
      <c r="AY565" s="171" t="s">
        <v>167</v>
      </c>
    </row>
    <row r="566" spans="2:65" s="1" customFormat="1" ht="16.5" customHeight="1">
      <c r="B566" s="34"/>
      <c r="C566" s="190" t="s">
        <v>1623</v>
      </c>
      <c r="D566" s="190" t="s">
        <v>654</v>
      </c>
      <c r="E566" s="191" t="s">
        <v>1624</v>
      </c>
      <c r="F566" s="192" t="s">
        <v>1625</v>
      </c>
      <c r="G566" s="193" t="s">
        <v>184</v>
      </c>
      <c r="H566" s="194">
        <v>53</v>
      </c>
      <c r="I566" s="195"/>
      <c r="J566" s="196"/>
      <c r="K566" s="197">
        <f t="shared" ref="K566:K574" si="137">ROUND(P566*H566,2)</f>
        <v>0</v>
      </c>
      <c r="L566" s="196"/>
      <c r="M566" s="198"/>
      <c r="N566" s="199" t="s">
        <v>1</v>
      </c>
      <c r="O566" s="128" t="s">
        <v>45</v>
      </c>
      <c r="P566" s="33">
        <f t="shared" ref="P566:P574" si="138">I566+J566</f>
        <v>0</v>
      </c>
      <c r="Q566" s="33">
        <f t="shared" ref="Q566:Q574" si="139">ROUND(I566*H566,2)</f>
        <v>0</v>
      </c>
      <c r="R566" s="33">
        <f t="shared" ref="R566:R574" si="140">ROUND(J566*H566,2)</f>
        <v>0</v>
      </c>
      <c r="T566" s="166">
        <f t="shared" ref="T566:T574" si="141">S566*H566</f>
        <v>0</v>
      </c>
      <c r="U566" s="166">
        <v>1.5E-3</v>
      </c>
      <c r="V566" s="166">
        <f t="shared" ref="V566:V574" si="142">U566*H566</f>
        <v>7.9500000000000001E-2</v>
      </c>
      <c r="W566" s="166">
        <v>0</v>
      </c>
      <c r="X566" s="167">
        <f t="shared" ref="X566:X574" si="143">W566*H566</f>
        <v>0</v>
      </c>
      <c r="AR566" s="168" t="s">
        <v>318</v>
      </c>
      <c r="AT566" s="168" t="s">
        <v>654</v>
      </c>
      <c r="AU566" s="168" t="s">
        <v>91</v>
      </c>
      <c r="AY566" s="15" t="s">
        <v>167</v>
      </c>
      <c r="BE566" s="97">
        <f t="shared" ref="BE566:BE574" si="144">IF(O566="základní",K566,0)</f>
        <v>0</v>
      </c>
      <c r="BF566" s="97">
        <f t="shared" ref="BF566:BF574" si="145">IF(O566="snížená",K566,0)</f>
        <v>0</v>
      </c>
      <c r="BG566" s="97">
        <f t="shared" ref="BG566:BG574" si="146">IF(O566="zákl. přenesená",K566,0)</f>
        <v>0</v>
      </c>
      <c r="BH566" s="97">
        <f t="shared" ref="BH566:BH574" si="147">IF(O566="sníž. přenesená",K566,0)</f>
        <v>0</v>
      </c>
      <c r="BI566" s="97">
        <f t="shared" ref="BI566:BI574" si="148">IF(O566="nulová",K566,0)</f>
        <v>0</v>
      </c>
      <c r="BJ566" s="15" t="s">
        <v>89</v>
      </c>
      <c r="BK566" s="97">
        <f t="shared" ref="BK566:BK574" si="149">ROUND(P566*H566,2)</f>
        <v>0</v>
      </c>
      <c r="BL566" s="15" t="s">
        <v>227</v>
      </c>
      <c r="BM566" s="168" t="s">
        <v>1626</v>
      </c>
    </row>
    <row r="567" spans="2:65" s="1" customFormat="1" ht="24.2" customHeight="1">
      <c r="B567" s="34"/>
      <c r="C567" s="157" t="s">
        <v>1627</v>
      </c>
      <c r="D567" s="157" t="s">
        <v>169</v>
      </c>
      <c r="E567" s="158" t="s">
        <v>1628</v>
      </c>
      <c r="F567" s="159" t="s">
        <v>1629</v>
      </c>
      <c r="G567" s="160" t="s">
        <v>440</v>
      </c>
      <c r="H567" s="161">
        <v>11</v>
      </c>
      <c r="I567" s="162"/>
      <c r="J567" s="162"/>
      <c r="K567" s="163">
        <f t="shared" si="137"/>
        <v>0</v>
      </c>
      <c r="L567" s="164"/>
      <c r="M567" s="34"/>
      <c r="N567" s="165" t="s">
        <v>1</v>
      </c>
      <c r="O567" s="128" t="s">
        <v>45</v>
      </c>
      <c r="P567" s="33">
        <f t="shared" si="138"/>
        <v>0</v>
      </c>
      <c r="Q567" s="33">
        <f t="shared" si="139"/>
        <v>0</v>
      </c>
      <c r="R567" s="33">
        <f t="shared" si="140"/>
        <v>0</v>
      </c>
      <c r="T567" s="166">
        <f t="shared" si="141"/>
        <v>0</v>
      </c>
      <c r="U567" s="166">
        <v>1.8400000000000001E-3</v>
      </c>
      <c r="V567" s="166">
        <f t="shared" si="142"/>
        <v>2.0240000000000001E-2</v>
      </c>
      <c r="W567" s="166">
        <v>0</v>
      </c>
      <c r="X567" s="167">
        <f t="shared" si="143"/>
        <v>0</v>
      </c>
      <c r="AR567" s="168" t="s">
        <v>227</v>
      </c>
      <c r="AT567" s="168" t="s">
        <v>169</v>
      </c>
      <c r="AU567" s="168" t="s">
        <v>91</v>
      </c>
      <c r="AY567" s="15" t="s">
        <v>167</v>
      </c>
      <c r="BE567" s="97">
        <f t="shared" si="144"/>
        <v>0</v>
      </c>
      <c r="BF567" s="97">
        <f t="shared" si="145"/>
        <v>0</v>
      </c>
      <c r="BG567" s="97">
        <f t="shared" si="146"/>
        <v>0</v>
      </c>
      <c r="BH567" s="97">
        <f t="shared" si="147"/>
        <v>0</v>
      </c>
      <c r="BI567" s="97">
        <f t="shared" si="148"/>
        <v>0</v>
      </c>
      <c r="BJ567" s="15" t="s">
        <v>89</v>
      </c>
      <c r="BK567" s="97">
        <f t="shared" si="149"/>
        <v>0</v>
      </c>
      <c r="BL567" s="15" t="s">
        <v>227</v>
      </c>
      <c r="BM567" s="168" t="s">
        <v>1630</v>
      </c>
    </row>
    <row r="568" spans="2:65" s="1" customFormat="1" ht="16.5" customHeight="1">
      <c r="B568" s="34"/>
      <c r="C568" s="157" t="s">
        <v>1631</v>
      </c>
      <c r="D568" s="157" t="s">
        <v>169</v>
      </c>
      <c r="E568" s="158" t="s">
        <v>1632</v>
      </c>
      <c r="F568" s="159" t="s">
        <v>1633</v>
      </c>
      <c r="G568" s="160" t="s">
        <v>184</v>
      </c>
      <c r="H568" s="161">
        <v>2</v>
      </c>
      <c r="I568" s="162"/>
      <c r="J568" s="162"/>
      <c r="K568" s="163">
        <f t="shared" si="137"/>
        <v>0</v>
      </c>
      <c r="L568" s="164"/>
      <c r="M568" s="34"/>
      <c r="N568" s="165" t="s">
        <v>1</v>
      </c>
      <c r="O568" s="128" t="s">
        <v>45</v>
      </c>
      <c r="P568" s="33">
        <f t="shared" si="138"/>
        <v>0</v>
      </c>
      <c r="Q568" s="33">
        <f t="shared" si="139"/>
        <v>0</v>
      </c>
      <c r="R568" s="33">
        <f t="shared" si="140"/>
        <v>0</v>
      </c>
      <c r="T568" s="166">
        <f t="shared" si="141"/>
        <v>0</v>
      </c>
      <c r="U568" s="166">
        <v>3.6999999999999999E-4</v>
      </c>
      <c r="V568" s="166">
        <f t="shared" si="142"/>
        <v>7.3999999999999999E-4</v>
      </c>
      <c r="W568" s="166">
        <v>0</v>
      </c>
      <c r="X568" s="167">
        <f t="shared" si="143"/>
        <v>0</v>
      </c>
      <c r="AR568" s="168" t="s">
        <v>227</v>
      </c>
      <c r="AT568" s="168" t="s">
        <v>169</v>
      </c>
      <c r="AU568" s="168" t="s">
        <v>91</v>
      </c>
      <c r="AY568" s="15" t="s">
        <v>167</v>
      </c>
      <c r="BE568" s="97">
        <f t="shared" si="144"/>
        <v>0</v>
      </c>
      <c r="BF568" s="97">
        <f t="shared" si="145"/>
        <v>0</v>
      </c>
      <c r="BG568" s="97">
        <f t="shared" si="146"/>
        <v>0</v>
      </c>
      <c r="BH568" s="97">
        <f t="shared" si="147"/>
        <v>0</v>
      </c>
      <c r="BI568" s="97">
        <f t="shared" si="148"/>
        <v>0</v>
      </c>
      <c r="BJ568" s="15" t="s">
        <v>89</v>
      </c>
      <c r="BK568" s="97">
        <f t="shared" si="149"/>
        <v>0</v>
      </c>
      <c r="BL568" s="15" t="s">
        <v>227</v>
      </c>
      <c r="BM568" s="168" t="s">
        <v>1634</v>
      </c>
    </row>
    <row r="569" spans="2:65" s="1" customFormat="1" ht="33" customHeight="1">
      <c r="B569" s="34"/>
      <c r="C569" s="157" t="s">
        <v>1635</v>
      </c>
      <c r="D569" s="157" t="s">
        <v>169</v>
      </c>
      <c r="E569" s="158" t="s">
        <v>1636</v>
      </c>
      <c r="F569" s="159" t="s">
        <v>1637</v>
      </c>
      <c r="G569" s="160" t="s">
        <v>184</v>
      </c>
      <c r="H569" s="161">
        <v>11</v>
      </c>
      <c r="I569" s="162"/>
      <c r="J569" s="162"/>
      <c r="K569" s="163">
        <f t="shared" si="137"/>
        <v>0</v>
      </c>
      <c r="L569" s="164"/>
      <c r="M569" s="34"/>
      <c r="N569" s="165" t="s">
        <v>1</v>
      </c>
      <c r="O569" s="128" t="s">
        <v>45</v>
      </c>
      <c r="P569" s="33">
        <f t="shared" si="138"/>
        <v>0</v>
      </c>
      <c r="Q569" s="33">
        <f t="shared" si="139"/>
        <v>0</v>
      </c>
      <c r="R569" s="33">
        <f t="shared" si="140"/>
        <v>0</v>
      </c>
      <c r="T569" s="166">
        <f t="shared" si="141"/>
        <v>0</v>
      </c>
      <c r="U569" s="166">
        <v>7.3999999999999999E-4</v>
      </c>
      <c r="V569" s="166">
        <f t="shared" si="142"/>
        <v>8.1399999999999997E-3</v>
      </c>
      <c r="W569" s="166">
        <v>0</v>
      </c>
      <c r="X569" s="167">
        <f t="shared" si="143"/>
        <v>0</v>
      </c>
      <c r="AR569" s="168" t="s">
        <v>227</v>
      </c>
      <c r="AT569" s="168" t="s">
        <v>169</v>
      </c>
      <c r="AU569" s="168" t="s">
        <v>91</v>
      </c>
      <c r="AY569" s="15" t="s">
        <v>167</v>
      </c>
      <c r="BE569" s="97">
        <f t="shared" si="144"/>
        <v>0</v>
      </c>
      <c r="BF569" s="97">
        <f t="shared" si="145"/>
        <v>0</v>
      </c>
      <c r="BG569" s="97">
        <f t="shared" si="146"/>
        <v>0</v>
      </c>
      <c r="BH569" s="97">
        <f t="shared" si="147"/>
        <v>0</v>
      </c>
      <c r="BI569" s="97">
        <f t="shared" si="148"/>
        <v>0</v>
      </c>
      <c r="BJ569" s="15" t="s">
        <v>89</v>
      </c>
      <c r="BK569" s="97">
        <f t="shared" si="149"/>
        <v>0</v>
      </c>
      <c r="BL569" s="15" t="s">
        <v>227</v>
      </c>
      <c r="BM569" s="168" t="s">
        <v>1638</v>
      </c>
    </row>
    <row r="570" spans="2:65" s="1" customFormat="1" ht="16.5" customHeight="1">
      <c r="B570" s="34"/>
      <c r="C570" s="157" t="s">
        <v>1639</v>
      </c>
      <c r="D570" s="157" t="s">
        <v>169</v>
      </c>
      <c r="E570" s="158" t="s">
        <v>1640</v>
      </c>
      <c r="F570" s="159" t="s">
        <v>1641</v>
      </c>
      <c r="G570" s="160" t="s">
        <v>184</v>
      </c>
      <c r="H570" s="161">
        <v>11</v>
      </c>
      <c r="I570" s="162"/>
      <c r="J570" s="162"/>
      <c r="K570" s="163">
        <f t="shared" si="137"/>
        <v>0</v>
      </c>
      <c r="L570" s="164"/>
      <c r="M570" s="34"/>
      <c r="N570" s="165" t="s">
        <v>1</v>
      </c>
      <c r="O570" s="128" t="s">
        <v>45</v>
      </c>
      <c r="P570" s="33">
        <f t="shared" si="138"/>
        <v>0</v>
      </c>
      <c r="Q570" s="33">
        <f t="shared" si="139"/>
        <v>0</v>
      </c>
      <c r="R570" s="33">
        <f t="shared" si="140"/>
        <v>0</v>
      </c>
      <c r="T570" s="166">
        <f t="shared" si="141"/>
        <v>0</v>
      </c>
      <c r="U570" s="166">
        <v>2.7999999999999998E-4</v>
      </c>
      <c r="V570" s="166">
        <f t="shared" si="142"/>
        <v>3.0799999999999998E-3</v>
      </c>
      <c r="W570" s="166">
        <v>0</v>
      </c>
      <c r="X570" s="167">
        <f t="shared" si="143"/>
        <v>0</v>
      </c>
      <c r="AR570" s="168" t="s">
        <v>227</v>
      </c>
      <c r="AT570" s="168" t="s">
        <v>169</v>
      </c>
      <c r="AU570" s="168" t="s">
        <v>91</v>
      </c>
      <c r="AY570" s="15" t="s">
        <v>167</v>
      </c>
      <c r="BE570" s="97">
        <f t="shared" si="144"/>
        <v>0</v>
      </c>
      <c r="BF570" s="97">
        <f t="shared" si="145"/>
        <v>0</v>
      </c>
      <c r="BG570" s="97">
        <f t="shared" si="146"/>
        <v>0</v>
      </c>
      <c r="BH570" s="97">
        <f t="shared" si="147"/>
        <v>0</v>
      </c>
      <c r="BI570" s="97">
        <f t="shared" si="148"/>
        <v>0</v>
      </c>
      <c r="BJ570" s="15" t="s">
        <v>89</v>
      </c>
      <c r="BK570" s="97">
        <f t="shared" si="149"/>
        <v>0</v>
      </c>
      <c r="BL570" s="15" t="s">
        <v>227</v>
      </c>
      <c r="BM570" s="168" t="s">
        <v>1642</v>
      </c>
    </row>
    <row r="571" spans="2:65" s="1" customFormat="1" ht="16.5" customHeight="1">
      <c r="B571" s="34"/>
      <c r="C571" s="157" t="s">
        <v>1643</v>
      </c>
      <c r="D571" s="157" t="s">
        <v>169</v>
      </c>
      <c r="E571" s="158" t="s">
        <v>1644</v>
      </c>
      <c r="F571" s="159" t="s">
        <v>1645</v>
      </c>
      <c r="G571" s="160" t="s">
        <v>184</v>
      </c>
      <c r="H571" s="161">
        <v>8</v>
      </c>
      <c r="I571" s="162"/>
      <c r="J571" s="162"/>
      <c r="K571" s="163">
        <f t="shared" si="137"/>
        <v>0</v>
      </c>
      <c r="L571" s="164"/>
      <c r="M571" s="34"/>
      <c r="N571" s="165" t="s">
        <v>1</v>
      </c>
      <c r="O571" s="128" t="s">
        <v>45</v>
      </c>
      <c r="P571" s="33">
        <f t="shared" si="138"/>
        <v>0</v>
      </c>
      <c r="Q571" s="33">
        <f t="shared" si="139"/>
        <v>0</v>
      </c>
      <c r="R571" s="33">
        <f t="shared" si="140"/>
        <v>0</v>
      </c>
      <c r="T571" s="166">
        <f t="shared" si="141"/>
        <v>0</v>
      </c>
      <c r="U571" s="166">
        <v>0</v>
      </c>
      <c r="V571" s="166">
        <f t="shared" si="142"/>
        <v>0</v>
      </c>
      <c r="W571" s="166">
        <v>0</v>
      </c>
      <c r="X571" s="167">
        <f t="shared" si="143"/>
        <v>0</v>
      </c>
      <c r="AR571" s="168" t="s">
        <v>227</v>
      </c>
      <c r="AT571" s="168" t="s">
        <v>169</v>
      </c>
      <c r="AU571" s="168" t="s">
        <v>91</v>
      </c>
      <c r="AY571" s="15" t="s">
        <v>167</v>
      </c>
      <c r="BE571" s="97">
        <f t="shared" si="144"/>
        <v>0</v>
      </c>
      <c r="BF571" s="97">
        <f t="shared" si="145"/>
        <v>0</v>
      </c>
      <c r="BG571" s="97">
        <f t="shared" si="146"/>
        <v>0</v>
      </c>
      <c r="BH571" s="97">
        <f t="shared" si="147"/>
        <v>0</v>
      </c>
      <c r="BI571" s="97">
        <f t="shared" si="148"/>
        <v>0</v>
      </c>
      <c r="BJ571" s="15" t="s">
        <v>89</v>
      </c>
      <c r="BK571" s="97">
        <f t="shared" si="149"/>
        <v>0</v>
      </c>
      <c r="BL571" s="15" t="s">
        <v>227</v>
      </c>
      <c r="BM571" s="168" t="s">
        <v>1646</v>
      </c>
    </row>
    <row r="572" spans="2:65" s="1" customFormat="1" ht="16.5" customHeight="1">
      <c r="B572" s="34"/>
      <c r="C572" s="190" t="s">
        <v>1647</v>
      </c>
      <c r="D572" s="190" t="s">
        <v>654</v>
      </c>
      <c r="E572" s="191" t="s">
        <v>1648</v>
      </c>
      <c r="F572" s="192" t="s">
        <v>1649</v>
      </c>
      <c r="G572" s="193" t="s">
        <v>184</v>
      </c>
      <c r="H572" s="194">
        <v>8</v>
      </c>
      <c r="I572" s="195"/>
      <c r="J572" s="196"/>
      <c r="K572" s="197">
        <f t="shared" si="137"/>
        <v>0</v>
      </c>
      <c r="L572" s="196"/>
      <c r="M572" s="198"/>
      <c r="N572" s="199" t="s">
        <v>1</v>
      </c>
      <c r="O572" s="128" t="s">
        <v>45</v>
      </c>
      <c r="P572" s="33">
        <f t="shared" si="138"/>
        <v>0</v>
      </c>
      <c r="Q572" s="33">
        <f t="shared" si="139"/>
        <v>0</v>
      </c>
      <c r="R572" s="33">
        <f t="shared" si="140"/>
        <v>0</v>
      </c>
      <c r="T572" s="166">
        <f t="shared" si="141"/>
        <v>0</v>
      </c>
      <c r="U572" s="166">
        <v>1.0200000000000001E-3</v>
      </c>
      <c r="V572" s="166">
        <f t="shared" si="142"/>
        <v>8.1600000000000006E-3</v>
      </c>
      <c r="W572" s="166">
        <v>0</v>
      </c>
      <c r="X572" s="167">
        <f t="shared" si="143"/>
        <v>0</v>
      </c>
      <c r="AR572" s="168" t="s">
        <v>318</v>
      </c>
      <c r="AT572" s="168" t="s">
        <v>654</v>
      </c>
      <c r="AU572" s="168" t="s">
        <v>91</v>
      </c>
      <c r="AY572" s="15" t="s">
        <v>167</v>
      </c>
      <c r="BE572" s="97">
        <f t="shared" si="144"/>
        <v>0</v>
      </c>
      <c r="BF572" s="97">
        <f t="shared" si="145"/>
        <v>0</v>
      </c>
      <c r="BG572" s="97">
        <f t="shared" si="146"/>
        <v>0</v>
      </c>
      <c r="BH572" s="97">
        <f t="shared" si="147"/>
        <v>0</v>
      </c>
      <c r="BI572" s="97">
        <f t="shared" si="148"/>
        <v>0</v>
      </c>
      <c r="BJ572" s="15" t="s">
        <v>89</v>
      </c>
      <c r="BK572" s="97">
        <f t="shared" si="149"/>
        <v>0</v>
      </c>
      <c r="BL572" s="15" t="s">
        <v>227</v>
      </c>
      <c r="BM572" s="168" t="s">
        <v>1650</v>
      </c>
    </row>
    <row r="573" spans="2:65" s="1" customFormat="1" ht="24.2" customHeight="1">
      <c r="B573" s="34"/>
      <c r="C573" s="190" t="s">
        <v>1651</v>
      </c>
      <c r="D573" s="190" t="s">
        <v>654</v>
      </c>
      <c r="E573" s="191" t="s">
        <v>1652</v>
      </c>
      <c r="F573" s="192" t="s">
        <v>1653</v>
      </c>
      <c r="G573" s="193" t="s">
        <v>184</v>
      </c>
      <c r="H573" s="194">
        <v>8</v>
      </c>
      <c r="I573" s="195"/>
      <c r="J573" s="196"/>
      <c r="K573" s="197">
        <f t="shared" si="137"/>
        <v>0</v>
      </c>
      <c r="L573" s="196"/>
      <c r="M573" s="198"/>
      <c r="N573" s="199" t="s">
        <v>1</v>
      </c>
      <c r="O573" s="128" t="s">
        <v>45</v>
      </c>
      <c r="P573" s="33">
        <f t="shared" si="138"/>
        <v>0</v>
      </c>
      <c r="Q573" s="33">
        <f t="shared" si="139"/>
        <v>0</v>
      </c>
      <c r="R573" s="33">
        <f t="shared" si="140"/>
        <v>0</v>
      </c>
      <c r="T573" s="166">
        <f t="shared" si="141"/>
        <v>0</v>
      </c>
      <c r="U573" s="166">
        <v>0.17</v>
      </c>
      <c r="V573" s="166">
        <f t="shared" si="142"/>
        <v>1.36</v>
      </c>
      <c r="W573" s="166">
        <v>0</v>
      </c>
      <c r="X573" s="167">
        <f t="shared" si="143"/>
        <v>0</v>
      </c>
      <c r="AR573" s="168" t="s">
        <v>318</v>
      </c>
      <c r="AT573" s="168" t="s">
        <v>654</v>
      </c>
      <c r="AU573" s="168" t="s">
        <v>91</v>
      </c>
      <c r="AY573" s="15" t="s">
        <v>167</v>
      </c>
      <c r="BE573" s="97">
        <f t="shared" si="144"/>
        <v>0</v>
      </c>
      <c r="BF573" s="97">
        <f t="shared" si="145"/>
        <v>0</v>
      </c>
      <c r="BG573" s="97">
        <f t="shared" si="146"/>
        <v>0</v>
      </c>
      <c r="BH573" s="97">
        <f t="shared" si="147"/>
        <v>0</v>
      </c>
      <c r="BI573" s="97">
        <f t="shared" si="148"/>
        <v>0</v>
      </c>
      <c r="BJ573" s="15" t="s">
        <v>89</v>
      </c>
      <c r="BK573" s="97">
        <f t="shared" si="149"/>
        <v>0</v>
      </c>
      <c r="BL573" s="15" t="s">
        <v>227</v>
      </c>
      <c r="BM573" s="168" t="s">
        <v>1654</v>
      </c>
    </row>
    <row r="574" spans="2:65" s="1" customFormat="1" ht="24.2" customHeight="1">
      <c r="B574" s="34"/>
      <c r="C574" s="157" t="s">
        <v>1655</v>
      </c>
      <c r="D574" s="157" t="s">
        <v>169</v>
      </c>
      <c r="E574" s="158" t="s">
        <v>1656</v>
      </c>
      <c r="F574" s="159" t="s">
        <v>1657</v>
      </c>
      <c r="G574" s="160" t="s">
        <v>339</v>
      </c>
      <c r="H574" s="161">
        <v>4.101</v>
      </c>
      <c r="I574" s="162"/>
      <c r="J574" s="162"/>
      <c r="K574" s="163">
        <f t="shared" si="137"/>
        <v>0</v>
      </c>
      <c r="L574" s="164"/>
      <c r="M574" s="34"/>
      <c r="N574" s="165" t="s">
        <v>1</v>
      </c>
      <c r="O574" s="128" t="s">
        <v>45</v>
      </c>
      <c r="P574" s="33">
        <f t="shared" si="138"/>
        <v>0</v>
      </c>
      <c r="Q574" s="33">
        <f t="shared" si="139"/>
        <v>0</v>
      </c>
      <c r="R574" s="33">
        <f t="shared" si="140"/>
        <v>0</v>
      </c>
      <c r="T574" s="166">
        <f t="shared" si="141"/>
        <v>0</v>
      </c>
      <c r="U574" s="166">
        <v>0</v>
      </c>
      <c r="V574" s="166">
        <f t="shared" si="142"/>
        <v>0</v>
      </c>
      <c r="W574" s="166">
        <v>0</v>
      </c>
      <c r="X574" s="167">
        <f t="shared" si="143"/>
        <v>0</v>
      </c>
      <c r="AR574" s="168" t="s">
        <v>227</v>
      </c>
      <c r="AT574" s="168" t="s">
        <v>169</v>
      </c>
      <c r="AU574" s="168" t="s">
        <v>91</v>
      </c>
      <c r="AY574" s="15" t="s">
        <v>167</v>
      </c>
      <c r="BE574" s="97">
        <f t="shared" si="144"/>
        <v>0</v>
      </c>
      <c r="BF574" s="97">
        <f t="shared" si="145"/>
        <v>0</v>
      </c>
      <c r="BG574" s="97">
        <f t="shared" si="146"/>
        <v>0</v>
      </c>
      <c r="BH574" s="97">
        <f t="shared" si="147"/>
        <v>0</v>
      </c>
      <c r="BI574" s="97">
        <f t="shared" si="148"/>
        <v>0</v>
      </c>
      <c r="BJ574" s="15" t="s">
        <v>89</v>
      </c>
      <c r="BK574" s="97">
        <f t="shared" si="149"/>
        <v>0</v>
      </c>
      <c r="BL574" s="15" t="s">
        <v>227</v>
      </c>
      <c r="BM574" s="168" t="s">
        <v>1658</v>
      </c>
    </row>
    <row r="575" spans="2:65" s="11" customFormat="1" ht="22.9" customHeight="1">
      <c r="B575" s="144"/>
      <c r="D575" s="145" t="s">
        <v>81</v>
      </c>
      <c r="E575" s="155" t="s">
        <v>1659</v>
      </c>
      <c r="F575" s="155" t="s">
        <v>1660</v>
      </c>
      <c r="I575" s="147"/>
      <c r="J575" s="147"/>
      <c r="K575" s="156">
        <f>BK575</f>
        <v>0</v>
      </c>
      <c r="M575" s="144"/>
      <c r="N575" s="149"/>
      <c r="Q575" s="150">
        <f>SUM(Q576:Q582)</f>
        <v>0</v>
      </c>
      <c r="R575" s="150">
        <f>SUM(R576:R582)</f>
        <v>0</v>
      </c>
      <c r="T575" s="151">
        <f>SUM(T576:T582)</f>
        <v>0</v>
      </c>
      <c r="V575" s="151">
        <f>SUM(V576:V582)</f>
        <v>0.54310000000000003</v>
      </c>
      <c r="X575" s="152">
        <f>SUM(X576:X582)</f>
        <v>0</v>
      </c>
      <c r="AR575" s="145" t="s">
        <v>91</v>
      </c>
      <c r="AT575" s="153" t="s">
        <v>81</v>
      </c>
      <c r="AU575" s="153" t="s">
        <v>89</v>
      </c>
      <c r="AY575" s="145" t="s">
        <v>167</v>
      </c>
      <c r="BK575" s="154">
        <f>SUM(BK576:BK582)</f>
        <v>0</v>
      </c>
    </row>
    <row r="576" spans="2:65" s="1" customFormat="1" ht="24.2" customHeight="1">
      <c r="B576" s="34"/>
      <c r="C576" s="157" t="s">
        <v>1661</v>
      </c>
      <c r="D576" s="157" t="s">
        <v>169</v>
      </c>
      <c r="E576" s="158" t="s">
        <v>1662</v>
      </c>
      <c r="F576" s="159" t="s">
        <v>1663</v>
      </c>
      <c r="G576" s="160" t="s">
        <v>440</v>
      </c>
      <c r="H576" s="161">
        <v>2</v>
      </c>
      <c r="I576" s="162"/>
      <c r="J576" s="162"/>
      <c r="K576" s="163">
        <f>ROUND(P576*H576,2)</f>
        <v>0</v>
      </c>
      <c r="L576" s="164"/>
      <c r="M576" s="34"/>
      <c r="N576" s="165" t="s">
        <v>1</v>
      </c>
      <c r="O576" s="128" t="s">
        <v>45</v>
      </c>
      <c r="P576" s="33">
        <f>I576+J576</f>
        <v>0</v>
      </c>
      <c r="Q576" s="33">
        <f>ROUND(I576*H576,2)</f>
        <v>0</v>
      </c>
      <c r="R576" s="33">
        <f>ROUND(J576*H576,2)</f>
        <v>0</v>
      </c>
      <c r="T576" s="166">
        <f>S576*H576</f>
        <v>0</v>
      </c>
      <c r="U576" s="166">
        <v>3.8999999999999998E-3</v>
      </c>
      <c r="V576" s="166">
        <f>U576*H576</f>
        <v>7.7999999999999996E-3</v>
      </c>
      <c r="W576" s="166">
        <v>0</v>
      </c>
      <c r="X576" s="167">
        <f>W576*H576</f>
        <v>0</v>
      </c>
      <c r="AR576" s="168" t="s">
        <v>227</v>
      </c>
      <c r="AT576" s="168" t="s">
        <v>169</v>
      </c>
      <c r="AU576" s="168" t="s">
        <v>91</v>
      </c>
      <c r="AY576" s="15" t="s">
        <v>167</v>
      </c>
      <c r="BE576" s="97">
        <f>IF(O576="základní",K576,0)</f>
        <v>0</v>
      </c>
      <c r="BF576" s="97">
        <f>IF(O576="snížená",K576,0)</f>
        <v>0</v>
      </c>
      <c r="BG576" s="97">
        <f>IF(O576="zákl. přenesená",K576,0)</f>
        <v>0</v>
      </c>
      <c r="BH576" s="97">
        <f>IF(O576="sníž. přenesená",K576,0)</f>
        <v>0</v>
      </c>
      <c r="BI576" s="97">
        <f>IF(O576="nulová",K576,0)</f>
        <v>0</v>
      </c>
      <c r="BJ576" s="15" t="s">
        <v>89</v>
      </c>
      <c r="BK576" s="97">
        <f>ROUND(P576*H576,2)</f>
        <v>0</v>
      </c>
      <c r="BL576" s="15" t="s">
        <v>227</v>
      </c>
      <c r="BM576" s="168" t="s">
        <v>1664</v>
      </c>
    </row>
    <row r="577" spans="2:65" s="1" customFormat="1" ht="33" customHeight="1">
      <c r="B577" s="34"/>
      <c r="C577" s="157" t="s">
        <v>1665</v>
      </c>
      <c r="D577" s="157" t="s">
        <v>169</v>
      </c>
      <c r="E577" s="158" t="s">
        <v>1666</v>
      </c>
      <c r="F577" s="159" t="s">
        <v>1667</v>
      </c>
      <c r="G577" s="160" t="s">
        <v>440</v>
      </c>
      <c r="H577" s="161">
        <v>15</v>
      </c>
      <c r="I577" s="162"/>
      <c r="J577" s="162"/>
      <c r="K577" s="163">
        <f>ROUND(P577*H577,2)</f>
        <v>0</v>
      </c>
      <c r="L577" s="164"/>
      <c r="M577" s="34"/>
      <c r="N577" s="165" t="s">
        <v>1</v>
      </c>
      <c r="O577" s="128" t="s">
        <v>45</v>
      </c>
      <c r="P577" s="33">
        <f>I577+J577</f>
        <v>0</v>
      </c>
      <c r="Q577" s="33">
        <f>ROUND(I577*H577,2)</f>
        <v>0</v>
      </c>
      <c r="R577" s="33">
        <f>ROUND(J577*H577,2)</f>
        <v>0</v>
      </c>
      <c r="T577" s="166">
        <f>S577*H577</f>
        <v>0</v>
      </c>
      <c r="U577" s="166">
        <v>9.1999999999999998E-3</v>
      </c>
      <c r="V577" s="166">
        <f>U577*H577</f>
        <v>0.13800000000000001</v>
      </c>
      <c r="W577" s="166">
        <v>0</v>
      </c>
      <c r="X577" s="167">
        <f>W577*H577</f>
        <v>0</v>
      </c>
      <c r="AR577" s="168" t="s">
        <v>227</v>
      </c>
      <c r="AT577" s="168" t="s">
        <v>169</v>
      </c>
      <c r="AU577" s="168" t="s">
        <v>91</v>
      </c>
      <c r="AY577" s="15" t="s">
        <v>167</v>
      </c>
      <c r="BE577" s="97">
        <f>IF(O577="základní",K577,0)</f>
        <v>0</v>
      </c>
      <c r="BF577" s="97">
        <f>IF(O577="snížená",K577,0)</f>
        <v>0</v>
      </c>
      <c r="BG577" s="97">
        <f>IF(O577="zákl. přenesená",K577,0)</f>
        <v>0</v>
      </c>
      <c r="BH577" s="97">
        <f>IF(O577="sníž. přenesená",K577,0)</f>
        <v>0</v>
      </c>
      <c r="BI577" s="97">
        <f>IF(O577="nulová",K577,0)</f>
        <v>0</v>
      </c>
      <c r="BJ577" s="15" t="s">
        <v>89</v>
      </c>
      <c r="BK577" s="97">
        <f>ROUND(P577*H577,2)</f>
        <v>0</v>
      </c>
      <c r="BL577" s="15" t="s">
        <v>227</v>
      </c>
      <c r="BM577" s="168" t="s">
        <v>1668</v>
      </c>
    </row>
    <row r="578" spans="2:65" s="12" customFormat="1" ht="11.25">
      <c r="B578" s="169"/>
      <c r="D578" s="170" t="s">
        <v>196</v>
      </c>
      <c r="E578" s="171" t="s">
        <v>1</v>
      </c>
      <c r="F578" s="172" t="s">
        <v>1669</v>
      </c>
      <c r="H578" s="173">
        <v>15</v>
      </c>
      <c r="I578" s="174"/>
      <c r="J578" s="174"/>
      <c r="M578" s="169"/>
      <c r="N578" s="175"/>
      <c r="X578" s="176"/>
      <c r="AT578" s="171" t="s">
        <v>196</v>
      </c>
      <c r="AU578" s="171" t="s">
        <v>91</v>
      </c>
      <c r="AV578" s="12" t="s">
        <v>91</v>
      </c>
      <c r="AW578" s="12" t="s">
        <v>5</v>
      </c>
      <c r="AX578" s="12" t="s">
        <v>89</v>
      </c>
      <c r="AY578" s="171" t="s">
        <v>167</v>
      </c>
    </row>
    <row r="579" spans="2:65" s="1" customFormat="1" ht="24.2" customHeight="1">
      <c r="B579" s="34"/>
      <c r="C579" s="157" t="s">
        <v>1670</v>
      </c>
      <c r="D579" s="157" t="s">
        <v>169</v>
      </c>
      <c r="E579" s="158" t="s">
        <v>1671</v>
      </c>
      <c r="F579" s="159" t="s">
        <v>1672</v>
      </c>
      <c r="G579" s="160" t="s">
        <v>440</v>
      </c>
      <c r="H579" s="161">
        <v>2</v>
      </c>
      <c r="I579" s="162"/>
      <c r="J579" s="162"/>
      <c r="K579" s="163">
        <f>ROUND(P579*H579,2)</f>
        <v>0</v>
      </c>
      <c r="L579" s="164"/>
      <c r="M579" s="34"/>
      <c r="N579" s="165" t="s">
        <v>1</v>
      </c>
      <c r="O579" s="128" t="s">
        <v>45</v>
      </c>
      <c r="P579" s="33">
        <f>I579+J579</f>
        <v>0</v>
      </c>
      <c r="Q579" s="33">
        <f>ROUND(I579*H579,2)</f>
        <v>0</v>
      </c>
      <c r="R579" s="33">
        <f>ROUND(J579*H579,2)</f>
        <v>0</v>
      </c>
      <c r="T579" s="166">
        <f>S579*H579</f>
        <v>0</v>
      </c>
      <c r="U579" s="166">
        <v>1.4E-2</v>
      </c>
      <c r="V579" s="166">
        <f>U579*H579</f>
        <v>2.8000000000000001E-2</v>
      </c>
      <c r="W579" s="166">
        <v>0</v>
      </c>
      <c r="X579" s="167">
        <f>W579*H579</f>
        <v>0</v>
      </c>
      <c r="AR579" s="168" t="s">
        <v>227</v>
      </c>
      <c r="AT579" s="168" t="s">
        <v>169</v>
      </c>
      <c r="AU579" s="168" t="s">
        <v>91</v>
      </c>
      <c r="AY579" s="15" t="s">
        <v>167</v>
      </c>
      <c r="BE579" s="97">
        <f>IF(O579="základní",K579,0)</f>
        <v>0</v>
      </c>
      <c r="BF579" s="97">
        <f>IF(O579="snížená",K579,0)</f>
        <v>0</v>
      </c>
      <c r="BG579" s="97">
        <f>IF(O579="zákl. přenesená",K579,0)</f>
        <v>0</v>
      </c>
      <c r="BH579" s="97">
        <f>IF(O579="sníž. přenesená",K579,0)</f>
        <v>0</v>
      </c>
      <c r="BI579" s="97">
        <f>IF(O579="nulová",K579,0)</f>
        <v>0</v>
      </c>
      <c r="BJ579" s="15" t="s">
        <v>89</v>
      </c>
      <c r="BK579" s="97">
        <f>ROUND(P579*H579,2)</f>
        <v>0</v>
      </c>
      <c r="BL579" s="15" t="s">
        <v>227</v>
      </c>
      <c r="BM579" s="168" t="s">
        <v>1673</v>
      </c>
    </row>
    <row r="580" spans="2:65" s="1" customFormat="1" ht="33" customHeight="1">
      <c r="B580" s="34"/>
      <c r="C580" s="157" t="s">
        <v>1674</v>
      </c>
      <c r="D580" s="157" t="s">
        <v>169</v>
      </c>
      <c r="E580" s="158" t="s">
        <v>1675</v>
      </c>
      <c r="F580" s="159" t="s">
        <v>1676</v>
      </c>
      <c r="G580" s="160" t="s">
        <v>440</v>
      </c>
      <c r="H580" s="161">
        <v>19</v>
      </c>
      <c r="I580" s="162"/>
      <c r="J580" s="162"/>
      <c r="K580" s="163">
        <f>ROUND(P580*H580,2)</f>
        <v>0</v>
      </c>
      <c r="L580" s="164"/>
      <c r="M580" s="34"/>
      <c r="N580" s="165" t="s">
        <v>1</v>
      </c>
      <c r="O580" s="128" t="s">
        <v>45</v>
      </c>
      <c r="P580" s="33">
        <f>I580+J580</f>
        <v>0</v>
      </c>
      <c r="Q580" s="33">
        <f>ROUND(I580*H580,2)</f>
        <v>0</v>
      </c>
      <c r="R580" s="33">
        <f>ROUND(J580*H580,2)</f>
        <v>0</v>
      </c>
      <c r="T580" s="166">
        <f>S580*H580</f>
        <v>0</v>
      </c>
      <c r="U580" s="166">
        <v>1.6650000000000002E-2</v>
      </c>
      <c r="V580" s="166">
        <f>U580*H580</f>
        <v>0.31635000000000002</v>
      </c>
      <c r="W580" s="166">
        <v>0</v>
      </c>
      <c r="X580" s="167">
        <f>W580*H580</f>
        <v>0</v>
      </c>
      <c r="AR580" s="168" t="s">
        <v>227</v>
      </c>
      <c r="AT580" s="168" t="s">
        <v>169</v>
      </c>
      <c r="AU580" s="168" t="s">
        <v>91</v>
      </c>
      <c r="AY580" s="15" t="s">
        <v>167</v>
      </c>
      <c r="BE580" s="97">
        <f>IF(O580="základní",K580,0)</f>
        <v>0</v>
      </c>
      <c r="BF580" s="97">
        <f>IF(O580="snížená",K580,0)</f>
        <v>0</v>
      </c>
      <c r="BG580" s="97">
        <f>IF(O580="zákl. přenesená",K580,0)</f>
        <v>0</v>
      </c>
      <c r="BH580" s="97">
        <f>IF(O580="sníž. přenesená",K580,0)</f>
        <v>0</v>
      </c>
      <c r="BI580" s="97">
        <f>IF(O580="nulová",K580,0)</f>
        <v>0</v>
      </c>
      <c r="BJ580" s="15" t="s">
        <v>89</v>
      </c>
      <c r="BK580" s="97">
        <f>ROUND(P580*H580,2)</f>
        <v>0</v>
      </c>
      <c r="BL580" s="15" t="s">
        <v>227</v>
      </c>
      <c r="BM580" s="168" t="s">
        <v>1677</v>
      </c>
    </row>
    <row r="581" spans="2:65" s="1" customFormat="1" ht="33" customHeight="1">
      <c r="B581" s="34"/>
      <c r="C581" s="157" t="s">
        <v>1678</v>
      </c>
      <c r="D581" s="157" t="s">
        <v>169</v>
      </c>
      <c r="E581" s="158" t="s">
        <v>1679</v>
      </c>
      <c r="F581" s="159" t="s">
        <v>1680</v>
      </c>
      <c r="G581" s="160" t="s">
        <v>440</v>
      </c>
      <c r="H581" s="161">
        <v>3</v>
      </c>
      <c r="I581" s="162"/>
      <c r="J581" s="162"/>
      <c r="K581" s="163">
        <f>ROUND(P581*H581,2)</f>
        <v>0</v>
      </c>
      <c r="L581" s="164"/>
      <c r="M581" s="34"/>
      <c r="N581" s="165" t="s">
        <v>1</v>
      </c>
      <c r="O581" s="128" t="s">
        <v>45</v>
      </c>
      <c r="P581" s="33">
        <f>I581+J581</f>
        <v>0</v>
      </c>
      <c r="Q581" s="33">
        <f>ROUND(I581*H581,2)</f>
        <v>0</v>
      </c>
      <c r="R581" s="33">
        <f>ROUND(J581*H581,2)</f>
        <v>0</v>
      </c>
      <c r="T581" s="166">
        <f>S581*H581</f>
        <v>0</v>
      </c>
      <c r="U581" s="166">
        <v>1.7649999999999999E-2</v>
      </c>
      <c r="V581" s="166">
        <f>U581*H581</f>
        <v>5.2949999999999997E-2</v>
      </c>
      <c r="W581" s="166">
        <v>0</v>
      </c>
      <c r="X581" s="167">
        <f>W581*H581</f>
        <v>0</v>
      </c>
      <c r="AR581" s="168" t="s">
        <v>227</v>
      </c>
      <c r="AT581" s="168" t="s">
        <v>169</v>
      </c>
      <c r="AU581" s="168" t="s">
        <v>91</v>
      </c>
      <c r="AY581" s="15" t="s">
        <v>167</v>
      </c>
      <c r="BE581" s="97">
        <f>IF(O581="základní",K581,0)</f>
        <v>0</v>
      </c>
      <c r="BF581" s="97">
        <f>IF(O581="snížená",K581,0)</f>
        <v>0</v>
      </c>
      <c r="BG581" s="97">
        <f>IF(O581="zákl. přenesená",K581,0)</f>
        <v>0</v>
      </c>
      <c r="BH581" s="97">
        <f>IF(O581="sníž. přenesená",K581,0)</f>
        <v>0</v>
      </c>
      <c r="BI581" s="97">
        <f>IF(O581="nulová",K581,0)</f>
        <v>0</v>
      </c>
      <c r="BJ581" s="15" t="s">
        <v>89</v>
      </c>
      <c r="BK581" s="97">
        <f>ROUND(P581*H581,2)</f>
        <v>0</v>
      </c>
      <c r="BL581" s="15" t="s">
        <v>227</v>
      </c>
      <c r="BM581" s="168" t="s">
        <v>1681</v>
      </c>
    </row>
    <row r="582" spans="2:65" s="1" customFormat="1" ht="33" customHeight="1">
      <c r="B582" s="34"/>
      <c r="C582" s="157" t="s">
        <v>1682</v>
      </c>
      <c r="D582" s="157" t="s">
        <v>169</v>
      </c>
      <c r="E582" s="158" t="s">
        <v>1683</v>
      </c>
      <c r="F582" s="159" t="s">
        <v>1684</v>
      </c>
      <c r="G582" s="160" t="s">
        <v>339</v>
      </c>
      <c r="H582" s="161">
        <v>0.54300000000000004</v>
      </c>
      <c r="I582" s="162"/>
      <c r="J582" s="162"/>
      <c r="K582" s="163">
        <f>ROUND(P582*H582,2)</f>
        <v>0</v>
      </c>
      <c r="L582" s="164"/>
      <c r="M582" s="34"/>
      <c r="N582" s="165" t="s">
        <v>1</v>
      </c>
      <c r="O582" s="128" t="s">
        <v>45</v>
      </c>
      <c r="P582" s="33">
        <f>I582+J582</f>
        <v>0</v>
      </c>
      <c r="Q582" s="33">
        <f>ROUND(I582*H582,2)</f>
        <v>0</v>
      </c>
      <c r="R582" s="33">
        <f>ROUND(J582*H582,2)</f>
        <v>0</v>
      </c>
      <c r="T582" s="166">
        <f>S582*H582</f>
        <v>0</v>
      </c>
      <c r="U582" s="166">
        <v>0</v>
      </c>
      <c r="V582" s="166">
        <f>U582*H582</f>
        <v>0</v>
      </c>
      <c r="W582" s="166">
        <v>0</v>
      </c>
      <c r="X582" s="167">
        <f>W582*H582</f>
        <v>0</v>
      </c>
      <c r="AR582" s="168" t="s">
        <v>227</v>
      </c>
      <c r="AT582" s="168" t="s">
        <v>169</v>
      </c>
      <c r="AU582" s="168" t="s">
        <v>91</v>
      </c>
      <c r="AY582" s="15" t="s">
        <v>167</v>
      </c>
      <c r="BE582" s="97">
        <f>IF(O582="základní",K582,0)</f>
        <v>0</v>
      </c>
      <c r="BF582" s="97">
        <f>IF(O582="snížená",K582,0)</f>
        <v>0</v>
      </c>
      <c r="BG582" s="97">
        <f>IF(O582="zákl. přenesená",K582,0)</f>
        <v>0</v>
      </c>
      <c r="BH582" s="97">
        <f>IF(O582="sníž. přenesená",K582,0)</f>
        <v>0</v>
      </c>
      <c r="BI582" s="97">
        <f>IF(O582="nulová",K582,0)</f>
        <v>0</v>
      </c>
      <c r="BJ582" s="15" t="s">
        <v>89</v>
      </c>
      <c r="BK582" s="97">
        <f>ROUND(P582*H582,2)</f>
        <v>0</v>
      </c>
      <c r="BL582" s="15" t="s">
        <v>227</v>
      </c>
      <c r="BM582" s="168" t="s">
        <v>1685</v>
      </c>
    </row>
    <row r="583" spans="2:65" s="11" customFormat="1" ht="22.9" customHeight="1">
      <c r="B583" s="144"/>
      <c r="D583" s="145" t="s">
        <v>81</v>
      </c>
      <c r="E583" s="155" t="s">
        <v>1686</v>
      </c>
      <c r="F583" s="155" t="s">
        <v>1687</v>
      </c>
      <c r="I583" s="147"/>
      <c r="J583" s="147"/>
      <c r="K583" s="156">
        <f>BK583</f>
        <v>0</v>
      </c>
      <c r="M583" s="144"/>
      <c r="N583" s="149"/>
      <c r="Q583" s="150">
        <f>SUM(Q584:Q587)</f>
        <v>0</v>
      </c>
      <c r="R583" s="150">
        <f>SUM(R584:R587)</f>
        <v>0</v>
      </c>
      <c r="T583" s="151">
        <f>SUM(T584:T587)</f>
        <v>0</v>
      </c>
      <c r="V583" s="151">
        <f>SUM(V584:V587)</f>
        <v>7.8100000000000001E-3</v>
      </c>
      <c r="X583" s="152">
        <f>SUM(X584:X587)</f>
        <v>0</v>
      </c>
      <c r="AR583" s="145" t="s">
        <v>91</v>
      </c>
      <c r="AT583" s="153" t="s">
        <v>81</v>
      </c>
      <c r="AU583" s="153" t="s">
        <v>89</v>
      </c>
      <c r="AY583" s="145" t="s">
        <v>167</v>
      </c>
      <c r="BK583" s="154">
        <f>SUM(BK584:BK587)</f>
        <v>0</v>
      </c>
    </row>
    <row r="584" spans="2:65" s="1" customFormat="1" ht="33" customHeight="1">
      <c r="B584" s="34"/>
      <c r="C584" s="157" t="s">
        <v>1688</v>
      </c>
      <c r="D584" s="157" t="s">
        <v>169</v>
      </c>
      <c r="E584" s="158" t="s">
        <v>1689</v>
      </c>
      <c r="F584" s="159" t="s">
        <v>1690</v>
      </c>
      <c r="G584" s="160" t="s">
        <v>184</v>
      </c>
      <c r="H584" s="161">
        <v>40</v>
      </c>
      <c r="I584" s="162"/>
      <c r="J584" s="162"/>
      <c r="K584" s="163">
        <f>ROUND(P584*H584,2)</f>
        <v>0</v>
      </c>
      <c r="L584" s="164"/>
      <c r="M584" s="34"/>
      <c r="N584" s="165" t="s">
        <v>1</v>
      </c>
      <c r="O584" s="128" t="s">
        <v>45</v>
      </c>
      <c r="P584" s="33">
        <f>I584+J584</f>
        <v>0</v>
      </c>
      <c r="Q584" s="33">
        <f>ROUND(I584*H584,2)</f>
        <v>0</v>
      </c>
      <c r="R584" s="33">
        <f>ROUND(J584*H584,2)</f>
        <v>0</v>
      </c>
      <c r="T584" s="166">
        <f>S584*H584</f>
        <v>0</v>
      </c>
      <c r="U584" s="166">
        <v>1.6000000000000001E-4</v>
      </c>
      <c r="V584" s="166">
        <f>U584*H584</f>
        <v>6.4000000000000003E-3</v>
      </c>
      <c r="W584" s="166">
        <v>0</v>
      </c>
      <c r="X584" s="167">
        <f>W584*H584</f>
        <v>0</v>
      </c>
      <c r="AR584" s="168" t="s">
        <v>227</v>
      </c>
      <c r="AT584" s="168" t="s">
        <v>169</v>
      </c>
      <c r="AU584" s="168" t="s">
        <v>91</v>
      </c>
      <c r="AY584" s="15" t="s">
        <v>167</v>
      </c>
      <c r="BE584" s="97">
        <f>IF(O584="základní",K584,0)</f>
        <v>0</v>
      </c>
      <c r="BF584" s="97">
        <f>IF(O584="snížená",K584,0)</f>
        <v>0</v>
      </c>
      <c r="BG584" s="97">
        <f>IF(O584="zákl. přenesená",K584,0)</f>
        <v>0</v>
      </c>
      <c r="BH584" s="97">
        <f>IF(O584="sníž. přenesená",K584,0)</f>
        <v>0</v>
      </c>
      <c r="BI584" s="97">
        <f>IF(O584="nulová",K584,0)</f>
        <v>0</v>
      </c>
      <c r="BJ584" s="15" t="s">
        <v>89</v>
      </c>
      <c r="BK584" s="97">
        <f>ROUND(P584*H584,2)</f>
        <v>0</v>
      </c>
      <c r="BL584" s="15" t="s">
        <v>227</v>
      </c>
      <c r="BM584" s="168" t="s">
        <v>1691</v>
      </c>
    </row>
    <row r="585" spans="2:65" s="1" customFormat="1" ht="33" customHeight="1">
      <c r="B585" s="34"/>
      <c r="C585" s="157" t="s">
        <v>1692</v>
      </c>
      <c r="D585" s="157" t="s">
        <v>169</v>
      </c>
      <c r="E585" s="158" t="s">
        <v>1693</v>
      </c>
      <c r="F585" s="159" t="s">
        <v>1694</v>
      </c>
      <c r="G585" s="160" t="s">
        <v>184</v>
      </c>
      <c r="H585" s="161">
        <v>9</v>
      </c>
      <c r="I585" s="162"/>
      <c r="J585" s="162"/>
      <c r="K585" s="163">
        <f>ROUND(P585*H585,2)</f>
        <v>0</v>
      </c>
      <c r="L585" s="164"/>
      <c r="M585" s="34"/>
      <c r="N585" s="165" t="s">
        <v>1</v>
      </c>
      <c r="O585" s="128" t="s">
        <v>45</v>
      </c>
      <c r="P585" s="33">
        <f>I585+J585</f>
        <v>0</v>
      </c>
      <c r="Q585" s="33">
        <f>ROUND(I585*H585,2)</f>
        <v>0</v>
      </c>
      <c r="R585" s="33">
        <f>ROUND(J585*H585,2)</f>
        <v>0</v>
      </c>
      <c r="T585" s="166">
        <f>S585*H585</f>
        <v>0</v>
      </c>
      <c r="U585" s="166">
        <v>1.2999999999999999E-4</v>
      </c>
      <c r="V585" s="166">
        <f>U585*H585</f>
        <v>1.1699999999999998E-3</v>
      </c>
      <c r="W585" s="166">
        <v>0</v>
      </c>
      <c r="X585" s="167">
        <f>W585*H585</f>
        <v>0</v>
      </c>
      <c r="AR585" s="168" t="s">
        <v>227</v>
      </c>
      <c r="AT585" s="168" t="s">
        <v>169</v>
      </c>
      <c r="AU585" s="168" t="s">
        <v>91</v>
      </c>
      <c r="AY585" s="15" t="s">
        <v>167</v>
      </c>
      <c r="BE585" s="97">
        <f>IF(O585="základní",K585,0)</f>
        <v>0</v>
      </c>
      <c r="BF585" s="97">
        <f>IF(O585="snížená",K585,0)</f>
        <v>0</v>
      </c>
      <c r="BG585" s="97">
        <f>IF(O585="zákl. přenesená",K585,0)</f>
        <v>0</v>
      </c>
      <c r="BH585" s="97">
        <f>IF(O585="sníž. přenesená",K585,0)</f>
        <v>0</v>
      </c>
      <c r="BI585" s="97">
        <f>IF(O585="nulová",K585,0)</f>
        <v>0</v>
      </c>
      <c r="BJ585" s="15" t="s">
        <v>89</v>
      </c>
      <c r="BK585" s="97">
        <f>ROUND(P585*H585,2)</f>
        <v>0</v>
      </c>
      <c r="BL585" s="15" t="s">
        <v>227</v>
      </c>
      <c r="BM585" s="168" t="s">
        <v>1695</v>
      </c>
    </row>
    <row r="586" spans="2:65" s="1" customFormat="1" ht="33" customHeight="1">
      <c r="B586" s="34"/>
      <c r="C586" s="157" t="s">
        <v>1696</v>
      </c>
      <c r="D586" s="157" t="s">
        <v>169</v>
      </c>
      <c r="E586" s="158" t="s">
        <v>1697</v>
      </c>
      <c r="F586" s="159" t="s">
        <v>1698</v>
      </c>
      <c r="G586" s="160" t="s">
        <v>184</v>
      </c>
      <c r="H586" s="161">
        <v>8</v>
      </c>
      <c r="I586" s="162"/>
      <c r="J586" s="162"/>
      <c r="K586" s="163">
        <f>ROUND(P586*H586,2)</f>
        <v>0</v>
      </c>
      <c r="L586" s="164"/>
      <c r="M586" s="34"/>
      <c r="N586" s="165" t="s">
        <v>1</v>
      </c>
      <c r="O586" s="128" t="s">
        <v>45</v>
      </c>
      <c r="P586" s="33">
        <f>I586+J586</f>
        <v>0</v>
      </c>
      <c r="Q586" s="33">
        <f>ROUND(I586*H586,2)</f>
        <v>0</v>
      </c>
      <c r="R586" s="33">
        <f>ROUND(J586*H586,2)</f>
        <v>0</v>
      </c>
      <c r="T586" s="166">
        <f>S586*H586</f>
        <v>0</v>
      </c>
      <c r="U586" s="166">
        <v>3.0000000000000001E-5</v>
      </c>
      <c r="V586" s="166">
        <f>U586*H586</f>
        <v>2.4000000000000001E-4</v>
      </c>
      <c r="W586" s="166">
        <v>0</v>
      </c>
      <c r="X586" s="167">
        <f>W586*H586</f>
        <v>0</v>
      </c>
      <c r="AR586" s="168" t="s">
        <v>227</v>
      </c>
      <c r="AT586" s="168" t="s">
        <v>169</v>
      </c>
      <c r="AU586" s="168" t="s">
        <v>91</v>
      </c>
      <c r="AY586" s="15" t="s">
        <v>167</v>
      </c>
      <c r="BE586" s="97">
        <f>IF(O586="základní",K586,0)</f>
        <v>0</v>
      </c>
      <c r="BF586" s="97">
        <f>IF(O586="snížená",K586,0)</f>
        <v>0</v>
      </c>
      <c r="BG586" s="97">
        <f>IF(O586="zákl. přenesená",K586,0)</f>
        <v>0</v>
      </c>
      <c r="BH586" s="97">
        <f>IF(O586="sníž. přenesená",K586,0)</f>
        <v>0</v>
      </c>
      <c r="BI586" s="97">
        <f>IF(O586="nulová",K586,0)</f>
        <v>0</v>
      </c>
      <c r="BJ586" s="15" t="s">
        <v>89</v>
      </c>
      <c r="BK586" s="97">
        <f>ROUND(P586*H586,2)</f>
        <v>0</v>
      </c>
      <c r="BL586" s="15" t="s">
        <v>227</v>
      </c>
      <c r="BM586" s="168" t="s">
        <v>1699</v>
      </c>
    </row>
    <row r="587" spans="2:65" s="1" customFormat="1" ht="33" customHeight="1">
      <c r="B587" s="34"/>
      <c r="C587" s="157" t="s">
        <v>1700</v>
      </c>
      <c r="D587" s="157" t="s">
        <v>169</v>
      </c>
      <c r="E587" s="158" t="s">
        <v>1701</v>
      </c>
      <c r="F587" s="159" t="s">
        <v>1702</v>
      </c>
      <c r="G587" s="160" t="s">
        <v>339</v>
      </c>
      <c r="H587" s="161">
        <v>8.0000000000000002E-3</v>
      </c>
      <c r="I587" s="162"/>
      <c r="J587" s="162"/>
      <c r="K587" s="163">
        <f>ROUND(P587*H587,2)</f>
        <v>0</v>
      </c>
      <c r="L587" s="164"/>
      <c r="M587" s="34"/>
      <c r="N587" s="165" t="s">
        <v>1</v>
      </c>
      <c r="O587" s="128" t="s">
        <v>45</v>
      </c>
      <c r="P587" s="33">
        <f>I587+J587</f>
        <v>0</v>
      </c>
      <c r="Q587" s="33">
        <f>ROUND(I587*H587,2)</f>
        <v>0</v>
      </c>
      <c r="R587" s="33">
        <f>ROUND(J587*H587,2)</f>
        <v>0</v>
      </c>
      <c r="T587" s="166">
        <f>S587*H587</f>
        <v>0</v>
      </c>
      <c r="U587" s="166">
        <v>0</v>
      </c>
      <c r="V587" s="166">
        <f>U587*H587</f>
        <v>0</v>
      </c>
      <c r="W587" s="166">
        <v>0</v>
      </c>
      <c r="X587" s="167">
        <f>W587*H587</f>
        <v>0</v>
      </c>
      <c r="AR587" s="168" t="s">
        <v>227</v>
      </c>
      <c r="AT587" s="168" t="s">
        <v>169</v>
      </c>
      <c r="AU587" s="168" t="s">
        <v>91</v>
      </c>
      <c r="AY587" s="15" t="s">
        <v>167</v>
      </c>
      <c r="BE587" s="97">
        <f>IF(O587="základní",K587,0)</f>
        <v>0</v>
      </c>
      <c r="BF587" s="97">
        <f>IF(O587="snížená",K587,0)</f>
        <v>0</v>
      </c>
      <c r="BG587" s="97">
        <f>IF(O587="zákl. přenesená",K587,0)</f>
        <v>0</v>
      </c>
      <c r="BH587" s="97">
        <f>IF(O587="sníž. přenesená",K587,0)</f>
        <v>0</v>
      </c>
      <c r="BI587" s="97">
        <f>IF(O587="nulová",K587,0)</f>
        <v>0</v>
      </c>
      <c r="BJ587" s="15" t="s">
        <v>89</v>
      </c>
      <c r="BK587" s="97">
        <f>ROUND(P587*H587,2)</f>
        <v>0</v>
      </c>
      <c r="BL587" s="15" t="s">
        <v>227</v>
      </c>
      <c r="BM587" s="168" t="s">
        <v>1703</v>
      </c>
    </row>
    <row r="588" spans="2:65" s="11" customFormat="1" ht="22.9" customHeight="1">
      <c r="B588" s="144"/>
      <c r="D588" s="145" t="s">
        <v>81</v>
      </c>
      <c r="E588" s="155" t="s">
        <v>1704</v>
      </c>
      <c r="F588" s="155" t="s">
        <v>1705</v>
      </c>
      <c r="I588" s="147"/>
      <c r="J588" s="147"/>
      <c r="K588" s="156">
        <f>BK588</f>
        <v>0</v>
      </c>
      <c r="M588" s="144"/>
      <c r="N588" s="149"/>
      <c r="Q588" s="150">
        <f>SUM(Q589:Q601)</f>
        <v>0</v>
      </c>
      <c r="R588" s="150">
        <f>SUM(R589:R601)</f>
        <v>0</v>
      </c>
      <c r="T588" s="151">
        <f>SUM(T589:T601)</f>
        <v>0</v>
      </c>
      <c r="V588" s="151">
        <f>SUM(V589:V601)</f>
        <v>8.9619999999999991E-2</v>
      </c>
      <c r="X588" s="152">
        <f>SUM(X589:X601)</f>
        <v>0</v>
      </c>
      <c r="AR588" s="145" t="s">
        <v>91</v>
      </c>
      <c r="AT588" s="153" t="s">
        <v>81</v>
      </c>
      <c r="AU588" s="153" t="s">
        <v>89</v>
      </c>
      <c r="AY588" s="145" t="s">
        <v>167</v>
      </c>
      <c r="BK588" s="154">
        <f>SUM(BK589:BK601)</f>
        <v>0</v>
      </c>
    </row>
    <row r="589" spans="2:65" s="1" customFormat="1" ht="24.2" customHeight="1">
      <c r="B589" s="34"/>
      <c r="C589" s="157" t="s">
        <v>1706</v>
      </c>
      <c r="D589" s="157" t="s">
        <v>169</v>
      </c>
      <c r="E589" s="158" t="s">
        <v>1707</v>
      </c>
      <c r="F589" s="159" t="s">
        <v>1708</v>
      </c>
      <c r="G589" s="160" t="s">
        <v>177</v>
      </c>
      <c r="H589" s="161">
        <v>114</v>
      </c>
      <c r="I589" s="162"/>
      <c r="J589" s="162"/>
      <c r="K589" s="163">
        <f>ROUND(P589*H589,2)</f>
        <v>0</v>
      </c>
      <c r="L589" s="164"/>
      <c r="M589" s="34"/>
      <c r="N589" s="165" t="s">
        <v>1</v>
      </c>
      <c r="O589" s="128" t="s">
        <v>45</v>
      </c>
      <c r="P589" s="33">
        <f>I589+J589</f>
        <v>0</v>
      </c>
      <c r="Q589" s="33">
        <f>ROUND(I589*H589,2)</f>
        <v>0</v>
      </c>
      <c r="R589" s="33">
        <f>ROUND(J589*H589,2)</f>
        <v>0</v>
      </c>
      <c r="T589" s="166">
        <f>S589*H589</f>
        <v>0</v>
      </c>
      <c r="U589" s="166">
        <v>4.6000000000000001E-4</v>
      </c>
      <c r="V589" s="166">
        <f>U589*H589</f>
        <v>5.2440000000000001E-2</v>
      </c>
      <c r="W589" s="166">
        <v>0</v>
      </c>
      <c r="X589" s="167">
        <f>W589*H589</f>
        <v>0</v>
      </c>
      <c r="AR589" s="168" t="s">
        <v>227</v>
      </c>
      <c r="AT589" s="168" t="s">
        <v>169</v>
      </c>
      <c r="AU589" s="168" t="s">
        <v>91</v>
      </c>
      <c r="AY589" s="15" t="s">
        <v>167</v>
      </c>
      <c r="BE589" s="97">
        <f>IF(O589="základní",K589,0)</f>
        <v>0</v>
      </c>
      <c r="BF589" s="97">
        <f>IF(O589="snížená",K589,0)</f>
        <v>0</v>
      </c>
      <c r="BG589" s="97">
        <f>IF(O589="zákl. přenesená",K589,0)</f>
        <v>0</v>
      </c>
      <c r="BH589" s="97">
        <f>IF(O589="sníž. přenesená",K589,0)</f>
        <v>0</v>
      </c>
      <c r="BI589" s="97">
        <f>IF(O589="nulová",K589,0)</f>
        <v>0</v>
      </c>
      <c r="BJ589" s="15" t="s">
        <v>89</v>
      </c>
      <c r="BK589" s="97">
        <f>ROUND(P589*H589,2)</f>
        <v>0</v>
      </c>
      <c r="BL589" s="15" t="s">
        <v>227</v>
      </c>
      <c r="BM589" s="168" t="s">
        <v>1709</v>
      </c>
    </row>
    <row r="590" spans="2:65" s="12" customFormat="1" ht="11.25">
      <c r="B590" s="169"/>
      <c r="D590" s="170" t="s">
        <v>196</v>
      </c>
      <c r="E590" s="171" t="s">
        <v>1</v>
      </c>
      <c r="F590" s="172" t="s">
        <v>1710</v>
      </c>
      <c r="H590" s="173">
        <v>114</v>
      </c>
      <c r="I590" s="174"/>
      <c r="J590" s="174"/>
      <c r="M590" s="169"/>
      <c r="N590" s="175"/>
      <c r="X590" s="176"/>
      <c r="AT590" s="171" t="s">
        <v>196</v>
      </c>
      <c r="AU590" s="171" t="s">
        <v>91</v>
      </c>
      <c r="AV590" s="12" t="s">
        <v>91</v>
      </c>
      <c r="AW590" s="12" t="s">
        <v>5</v>
      </c>
      <c r="AX590" s="12" t="s">
        <v>89</v>
      </c>
      <c r="AY590" s="171" t="s">
        <v>167</v>
      </c>
    </row>
    <row r="591" spans="2:65" s="1" customFormat="1" ht="24.2" customHeight="1">
      <c r="B591" s="34"/>
      <c r="C591" s="157" t="s">
        <v>1711</v>
      </c>
      <c r="D591" s="157" t="s">
        <v>169</v>
      </c>
      <c r="E591" s="158" t="s">
        <v>1712</v>
      </c>
      <c r="F591" s="159" t="s">
        <v>1713</v>
      </c>
      <c r="G591" s="160" t="s">
        <v>177</v>
      </c>
      <c r="H591" s="161">
        <v>15</v>
      </c>
      <c r="I591" s="162"/>
      <c r="J591" s="162"/>
      <c r="K591" s="163">
        <f>ROUND(P591*H591,2)</f>
        <v>0</v>
      </c>
      <c r="L591" s="164"/>
      <c r="M591" s="34"/>
      <c r="N591" s="165" t="s">
        <v>1</v>
      </c>
      <c r="O591" s="128" t="s">
        <v>45</v>
      </c>
      <c r="P591" s="33">
        <f>I591+J591</f>
        <v>0</v>
      </c>
      <c r="Q591" s="33">
        <f>ROUND(I591*H591,2)</f>
        <v>0</v>
      </c>
      <c r="R591" s="33">
        <f>ROUND(J591*H591,2)</f>
        <v>0</v>
      </c>
      <c r="T591" s="166">
        <f>S591*H591</f>
        <v>0</v>
      </c>
      <c r="U591" s="166">
        <v>6.9999999999999999E-4</v>
      </c>
      <c r="V591" s="166">
        <f>U591*H591</f>
        <v>1.0500000000000001E-2</v>
      </c>
      <c r="W591" s="166">
        <v>0</v>
      </c>
      <c r="X591" s="167">
        <f>W591*H591</f>
        <v>0</v>
      </c>
      <c r="AR591" s="168" t="s">
        <v>227</v>
      </c>
      <c r="AT591" s="168" t="s">
        <v>169</v>
      </c>
      <c r="AU591" s="168" t="s">
        <v>91</v>
      </c>
      <c r="AY591" s="15" t="s">
        <v>167</v>
      </c>
      <c r="BE591" s="97">
        <f>IF(O591="základní",K591,0)</f>
        <v>0</v>
      </c>
      <c r="BF591" s="97">
        <f>IF(O591="snížená",K591,0)</f>
        <v>0</v>
      </c>
      <c r="BG591" s="97">
        <f>IF(O591="zákl. přenesená",K591,0)</f>
        <v>0</v>
      </c>
      <c r="BH591" s="97">
        <f>IF(O591="sníž. přenesená",K591,0)</f>
        <v>0</v>
      </c>
      <c r="BI591" s="97">
        <f>IF(O591="nulová",K591,0)</f>
        <v>0</v>
      </c>
      <c r="BJ591" s="15" t="s">
        <v>89</v>
      </c>
      <c r="BK591" s="97">
        <f>ROUND(P591*H591,2)</f>
        <v>0</v>
      </c>
      <c r="BL591" s="15" t="s">
        <v>227</v>
      </c>
      <c r="BM591" s="168" t="s">
        <v>1714</v>
      </c>
    </row>
    <row r="592" spans="2:65" s="1" customFormat="1" ht="24.2" customHeight="1">
      <c r="B592" s="34"/>
      <c r="C592" s="157" t="s">
        <v>1715</v>
      </c>
      <c r="D592" s="157" t="s">
        <v>169</v>
      </c>
      <c r="E592" s="158" t="s">
        <v>1716</v>
      </c>
      <c r="F592" s="159" t="s">
        <v>1717</v>
      </c>
      <c r="G592" s="160" t="s">
        <v>177</v>
      </c>
      <c r="H592" s="161">
        <v>18</v>
      </c>
      <c r="I592" s="162"/>
      <c r="J592" s="162"/>
      <c r="K592" s="163">
        <f>ROUND(P592*H592,2)</f>
        <v>0</v>
      </c>
      <c r="L592" s="164"/>
      <c r="M592" s="34"/>
      <c r="N592" s="165" t="s">
        <v>1</v>
      </c>
      <c r="O592" s="128" t="s">
        <v>45</v>
      </c>
      <c r="P592" s="33">
        <f>I592+J592</f>
        <v>0</v>
      </c>
      <c r="Q592" s="33">
        <f>ROUND(I592*H592,2)</f>
        <v>0</v>
      </c>
      <c r="R592" s="33">
        <f>ROUND(J592*H592,2)</f>
        <v>0</v>
      </c>
      <c r="T592" s="166">
        <f>S592*H592</f>
        <v>0</v>
      </c>
      <c r="U592" s="166">
        <v>1.2700000000000001E-3</v>
      </c>
      <c r="V592" s="166">
        <f>U592*H592</f>
        <v>2.2860000000000002E-2</v>
      </c>
      <c r="W592" s="166">
        <v>0</v>
      </c>
      <c r="X592" s="167">
        <f>W592*H592</f>
        <v>0</v>
      </c>
      <c r="AR592" s="168" t="s">
        <v>227</v>
      </c>
      <c r="AT592" s="168" t="s">
        <v>169</v>
      </c>
      <c r="AU592" s="168" t="s">
        <v>91</v>
      </c>
      <c r="AY592" s="15" t="s">
        <v>167</v>
      </c>
      <c r="BE592" s="97">
        <f>IF(O592="základní",K592,0)</f>
        <v>0</v>
      </c>
      <c r="BF592" s="97">
        <f>IF(O592="snížená",K592,0)</f>
        <v>0</v>
      </c>
      <c r="BG592" s="97">
        <f>IF(O592="zákl. přenesená",K592,0)</f>
        <v>0</v>
      </c>
      <c r="BH592" s="97">
        <f>IF(O592="sníž. přenesená",K592,0)</f>
        <v>0</v>
      </c>
      <c r="BI592" s="97">
        <f>IF(O592="nulová",K592,0)</f>
        <v>0</v>
      </c>
      <c r="BJ592" s="15" t="s">
        <v>89</v>
      </c>
      <c r="BK592" s="97">
        <f>ROUND(P592*H592,2)</f>
        <v>0</v>
      </c>
      <c r="BL592" s="15" t="s">
        <v>227</v>
      </c>
      <c r="BM592" s="168" t="s">
        <v>1718</v>
      </c>
    </row>
    <row r="593" spans="2:65" s="1" customFormat="1" ht="24.2" customHeight="1">
      <c r="B593" s="34"/>
      <c r="C593" s="157" t="s">
        <v>1719</v>
      </c>
      <c r="D593" s="157" t="s">
        <v>169</v>
      </c>
      <c r="E593" s="158" t="s">
        <v>1720</v>
      </c>
      <c r="F593" s="159" t="s">
        <v>1721</v>
      </c>
      <c r="G593" s="160" t="s">
        <v>184</v>
      </c>
      <c r="H593" s="161">
        <v>10</v>
      </c>
      <c r="I593" s="162"/>
      <c r="J593" s="162"/>
      <c r="K593" s="163">
        <f>ROUND(P593*H593,2)</f>
        <v>0</v>
      </c>
      <c r="L593" s="164"/>
      <c r="M593" s="34"/>
      <c r="N593" s="165" t="s">
        <v>1</v>
      </c>
      <c r="O593" s="128" t="s">
        <v>45</v>
      </c>
      <c r="P593" s="33">
        <f>I593+J593</f>
        <v>0</v>
      </c>
      <c r="Q593" s="33">
        <f>ROUND(I593*H593,2)</f>
        <v>0</v>
      </c>
      <c r="R593" s="33">
        <f>ROUND(J593*H593,2)</f>
        <v>0</v>
      </c>
      <c r="T593" s="166">
        <f>S593*H593</f>
        <v>0</v>
      </c>
      <c r="U593" s="166">
        <v>3.0000000000000001E-5</v>
      </c>
      <c r="V593" s="166">
        <f>U593*H593</f>
        <v>3.0000000000000003E-4</v>
      </c>
      <c r="W593" s="166">
        <v>0</v>
      </c>
      <c r="X593" s="167">
        <f>W593*H593</f>
        <v>0</v>
      </c>
      <c r="AR593" s="168" t="s">
        <v>227</v>
      </c>
      <c r="AT593" s="168" t="s">
        <v>169</v>
      </c>
      <c r="AU593" s="168" t="s">
        <v>91</v>
      </c>
      <c r="AY593" s="15" t="s">
        <v>167</v>
      </c>
      <c r="BE593" s="97">
        <f>IF(O593="základní",K593,0)</f>
        <v>0</v>
      </c>
      <c r="BF593" s="97">
        <f>IF(O593="snížená",K593,0)</f>
        <v>0</v>
      </c>
      <c r="BG593" s="97">
        <f>IF(O593="zákl. přenesená",K593,0)</f>
        <v>0</v>
      </c>
      <c r="BH593" s="97">
        <f>IF(O593="sníž. přenesená",K593,0)</f>
        <v>0</v>
      </c>
      <c r="BI593" s="97">
        <f>IF(O593="nulová",K593,0)</f>
        <v>0</v>
      </c>
      <c r="BJ593" s="15" t="s">
        <v>89</v>
      </c>
      <c r="BK593" s="97">
        <f>ROUND(P593*H593,2)</f>
        <v>0</v>
      </c>
      <c r="BL593" s="15" t="s">
        <v>227</v>
      </c>
      <c r="BM593" s="168" t="s">
        <v>1722</v>
      </c>
    </row>
    <row r="594" spans="2:65" s="1" customFormat="1" ht="16.5" customHeight="1">
      <c r="B594" s="34"/>
      <c r="C594" s="157" t="s">
        <v>1723</v>
      </c>
      <c r="D594" s="157" t="s">
        <v>169</v>
      </c>
      <c r="E594" s="158" t="s">
        <v>1724</v>
      </c>
      <c r="F594" s="159" t="s">
        <v>1725</v>
      </c>
      <c r="G594" s="160" t="s">
        <v>184</v>
      </c>
      <c r="H594" s="161">
        <v>22</v>
      </c>
      <c r="I594" s="162"/>
      <c r="J594" s="162"/>
      <c r="K594" s="163">
        <f>ROUND(P594*H594,2)</f>
        <v>0</v>
      </c>
      <c r="L594" s="164"/>
      <c r="M594" s="34"/>
      <c r="N594" s="165" t="s">
        <v>1</v>
      </c>
      <c r="O594" s="128" t="s">
        <v>45</v>
      </c>
      <c r="P594" s="33">
        <f>I594+J594</f>
        <v>0</v>
      </c>
      <c r="Q594" s="33">
        <f>ROUND(I594*H594,2)</f>
        <v>0</v>
      </c>
      <c r="R594" s="33">
        <f>ROUND(J594*H594,2)</f>
        <v>0</v>
      </c>
      <c r="T594" s="166">
        <f>S594*H594</f>
        <v>0</v>
      </c>
      <c r="U594" s="166">
        <v>2.0000000000000002E-5</v>
      </c>
      <c r="V594" s="166">
        <f>U594*H594</f>
        <v>4.4000000000000002E-4</v>
      </c>
      <c r="W594" s="166">
        <v>0</v>
      </c>
      <c r="X594" s="167">
        <f>W594*H594</f>
        <v>0</v>
      </c>
      <c r="AR594" s="168" t="s">
        <v>227</v>
      </c>
      <c r="AT594" s="168" t="s">
        <v>169</v>
      </c>
      <c r="AU594" s="168" t="s">
        <v>91</v>
      </c>
      <c r="AY594" s="15" t="s">
        <v>167</v>
      </c>
      <c r="BE594" s="97">
        <f>IF(O594="základní",K594,0)</f>
        <v>0</v>
      </c>
      <c r="BF594" s="97">
        <f>IF(O594="snížená",K594,0)</f>
        <v>0</v>
      </c>
      <c r="BG594" s="97">
        <f>IF(O594="zákl. přenesená",K594,0)</f>
        <v>0</v>
      </c>
      <c r="BH594" s="97">
        <f>IF(O594="sníž. přenesená",K594,0)</f>
        <v>0</v>
      </c>
      <c r="BI594" s="97">
        <f>IF(O594="nulová",K594,0)</f>
        <v>0</v>
      </c>
      <c r="BJ594" s="15" t="s">
        <v>89</v>
      </c>
      <c r="BK594" s="97">
        <f>ROUND(P594*H594,2)</f>
        <v>0</v>
      </c>
      <c r="BL594" s="15" t="s">
        <v>227</v>
      </c>
      <c r="BM594" s="168" t="s">
        <v>1726</v>
      </c>
    </row>
    <row r="595" spans="2:65" s="12" customFormat="1" ht="11.25">
      <c r="B595" s="169"/>
      <c r="D595" s="170" t="s">
        <v>196</v>
      </c>
      <c r="E595" s="171" t="s">
        <v>1</v>
      </c>
      <c r="F595" s="172" t="s">
        <v>1431</v>
      </c>
      <c r="H595" s="173">
        <v>22</v>
      </c>
      <c r="I595" s="174"/>
      <c r="J595" s="174"/>
      <c r="M595" s="169"/>
      <c r="N595" s="175"/>
      <c r="X595" s="176"/>
      <c r="AT595" s="171" t="s">
        <v>196</v>
      </c>
      <c r="AU595" s="171" t="s">
        <v>91</v>
      </c>
      <c r="AV595" s="12" t="s">
        <v>91</v>
      </c>
      <c r="AW595" s="12" t="s">
        <v>5</v>
      </c>
      <c r="AX595" s="12" t="s">
        <v>89</v>
      </c>
      <c r="AY595" s="171" t="s">
        <v>167</v>
      </c>
    </row>
    <row r="596" spans="2:65" s="1" customFormat="1" ht="16.5" customHeight="1">
      <c r="B596" s="34"/>
      <c r="C596" s="157" t="s">
        <v>1727</v>
      </c>
      <c r="D596" s="157" t="s">
        <v>169</v>
      </c>
      <c r="E596" s="158" t="s">
        <v>1728</v>
      </c>
      <c r="F596" s="159" t="s">
        <v>1729</v>
      </c>
      <c r="G596" s="160" t="s">
        <v>184</v>
      </c>
      <c r="H596" s="161">
        <v>14</v>
      </c>
      <c r="I596" s="162"/>
      <c r="J596" s="162"/>
      <c r="K596" s="163">
        <f t="shared" ref="K596:K601" si="150">ROUND(P596*H596,2)</f>
        <v>0</v>
      </c>
      <c r="L596" s="164"/>
      <c r="M596" s="34"/>
      <c r="N596" s="165" t="s">
        <v>1</v>
      </c>
      <c r="O596" s="128" t="s">
        <v>45</v>
      </c>
      <c r="P596" s="33">
        <f t="shared" ref="P596:P601" si="151">I596+J596</f>
        <v>0</v>
      </c>
      <c r="Q596" s="33">
        <f t="shared" ref="Q596:Q601" si="152">ROUND(I596*H596,2)</f>
        <v>0</v>
      </c>
      <c r="R596" s="33">
        <f t="shared" ref="R596:R601" si="153">ROUND(J596*H596,2)</f>
        <v>0</v>
      </c>
      <c r="T596" s="166">
        <f t="shared" ref="T596:T601" si="154">S596*H596</f>
        <v>0</v>
      </c>
      <c r="U596" s="166">
        <v>4.0000000000000003E-5</v>
      </c>
      <c r="V596" s="166">
        <f t="shared" ref="V596:V601" si="155">U596*H596</f>
        <v>5.6000000000000006E-4</v>
      </c>
      <c r="W596" s="166">
        <v>0</v>
      </c>
      <c r="X596" s="167">
        <f t="shared" ref="X596:X601" si="156">W596*H596</f>
        <v>0</v>
      </c>
      <c r="AR596" s="168" t="s">
        <v>227</v>
      </c>
      <c r="AT596" s="168" t="s">
        <v>169</v>
      </c>
      <c r="AU596" s="168" t="s">
        <v>91</v>
      </c>
      <c r="AY596" s="15" t="s">
        <v>167</v>
      </c>
      <c r="BE596" s="97">
        <f t="shared" ref="BE596:BE601" si="157">IF(O596="základní",K596,0)</f>
        <v>0</v>
      </c>
      <c r="BF596" s="97">
        <f t="shared" ref="BF596:BF601" si="158">IF(O596="snížená",K596,0)</f>
        <v>0</v>
      </c>
      <c r="BG596" s="97">
        <f t="shared" ref="BG596:BG601" si="159">IF(O596="zákl. přenesená",K596,0)</f>
        <v>0</v>
      </c>
      <c r="BH596" s="97">
        <f t="shared" ref="BH596:BH601" si="160">IF(O596="sníž. přenesená",K596,0)</f>
        <v>0</v>
      </c>
      <c r="BI596" s="97">
        <f t="shared" ref="BI596:BI601" si="161">IF(O596="nulová",K596,0)</f>
        <v>0</v>
      </c>
      <c r="BJ596" s="15" t="s">
        <v>89</v>
      </c>
      <c r="BK596" s="97">
        <f t="shared" ref="BK596:BK601" si="162">ROUND(P596*H596,2)</f>
        <v>0</v>
      </c>
      <c r="BL596" s="15" t="s">
        <v>227</v>
      </c>
      <c r="BM596" s="168" t="s">
        <v>1730</v>
      </c>
    </row>
    <row r="597" spans="2:65" s="1" customFormat="1" ht="16.5" customHeight="1">
      <c r="B597" s="34"/>
      <c r="C597" s="157" t="s">
        <v>1731</v>
      </c>
      <c r="D597" s="157" t="s">
        <v>169</v>
      </c>
      <c r="E597" s="158" t="s">
        <v>1732</v>
      </c>
      <c r="F597" s="159" t="s">
        <v>1733</v>
      </c>
      <c r="G597" s="160" t="s">
        <v>184</v>
      </c>
      <c r="H597" s="161">
        <v>2</v>
      </c>
      <c r="I597" s="162"/>
      <c r="J597" s="162"/>
      <c r="K597" s="163">
        <f t="shared" si="150"/>
        <v>0</v>
      </c>
      <c r="L597" s="164"/>
      <c r="M597" s="34"/>
      <c r="N597" s="165" t="s">
        <v>1</v>
      </c>
      <c r="O597" s="128" t="s">
        <v>45</v>
      </c>
      <c r="P597" s="33">
        <f t="shared" si="151"/>
        <v>0</v>
      </c>
      <c r="Q597" s="33">
        <f t="shared" si="152"/>
        <v>0</v>
      </c>
      <c r="R597" s="33">
        <f t="shared" si="153"/>
        <v>0</v>
      </c>
      <c r="T597" s="166">
        <f t="shared" si="154"/>
        <v>0</v>
      </c>
      <c r="U597" s="166">
        <v>5.0000000000000002E-5</v>
      </c>
      <c r="V597" s="166">
        <f t="shared" si="155"/>
        <v>1E-4</v>
      </c>
      <c r="W597" s="166">
        <v>0</v>
      </c>
      <c r="X597" s="167">
        <f t="shared" si="156"/>
        <v>0</v>
      </c>
      <c r="AR597" s="168" t="s">
        <v>227</v>
      </c>
      <c r="AT597" s="168" t="s">
        <v>169</v>
      </c>
      <c r="AU597" s="168" t="s">
        <v>91</v>
      </c>
      <c r="AY597" s="15" t="s">
        <v>167</v>
      </c>
      <c r="BE597" s="97">
        <f t="shared" si="157"/>
        <v>0</v>
      </c>
      <c r="BF597" s="97">
        <f t="shared" si="158"/>
        <v>0</v>
      </c>
      <c r="BG597" s="97">
        <f t="shared" si="159"/>
        <v>0</v>
      </c>
      <c r="BH597" s="97">
        <f t="shared" si="160"/>
        <v>0</v>
      </c>
      <c r="BI597" s="97">
        <f t="shared" si="161"/>
        <v>0</v>
      </c>
      <c r="BJ597" s="15" t="s">
        <v>89</v>
      </c>
      <c r="BK597" s="97">
        <f t="shared" si="162"/>
        <v>0</v>
      </c>
      <c r="BL597" s="15" t="s">
        <v>227</v>
      </c>
      <c r="BM597" s="168" t="s">
        <v>1734</v>
      </c>
    </row>
    <row r="598" spans="2:65" s="1" customFormat="1" ht="24.2" customHeight="1">
      <c r="B598" s="34"/>
      <c r="C598" s="157" t="s">
        <v>1735</v>
      </c>
      <c r="D598" s="157" t="s">
        <v>169</v>
      </c>
      <c r="E598" s="158" t="s">
        <v>1736</v>
      </c>
      <c r="F598" s="159" t="s">
        <v>1737</v>
      </c>
      <c r="G598" s="160" t="s">
        <v>184</v>
      </c>
      <c r="H598" s="161">
        <v>22</v>
      </c>
      <c r="I598" s="162"/>
      <c r="J598" s="162"/>
      <c r="K598" s="163">
        <f t="shared" si="150"/>
        <v>0</v>
      </c>
      <c r="L598" s="164"/>
      <c r="M598" s="34"/>
      <c r="N598" s="165" t="s">
        <v>1</v>
      </c>
      <c r="O598" s="128" t="s">
        <v>45</v>
      </c>
      <c r="P598" s="33">
        <f t="shared" si="151"/>
        <v>0</v>
      </c>
      <c r="Q598" s="33">
        <f t="shared" si="152"/>
        <v>0</v>
      </c>
      <c r="R598" s="33">
        <f t="shared" si="153"/>
        <v>0</v>
      </c>
      <c r="T598" s="166">
        <f t="shared" si="154"/>
        <v>0</v>
      </c>
      <c r="U598" s="166">
        <v>3.0000000000000001E-5</v>
      </c>
      <c r="V598" s="166">
        <f t="shared" si="155"/>
        <v>6.6E-4</v>
      </c>
      <c r="W598" s="166">
        <v>0</v>
      </c>
      <c r="X598" s="167">
        <f t="shared" si="156"/>
        <v>0</v>
      </c>
      <c r="AR598" s="168" t="s">
        <v>227</v>
      </c>
      <c r="AT598" s="168" t="s">
        <v>169</v>
      </c>
      <c r="AU598" s="168" t="s">
        <v>91</v>
      </c>
      <c r="AY598" s="15" t="s">
        <v>167</v>
      </c>
      <c r="BE598" s="97">
        <f t="shared" si="157"/>
        <v>0</v>
      </c>
      <c r="BF598" s="97">
        <f t="shared" si="158"/>
        <v>0</v>
      </c>
      <c r="BG598" s="97">
        <f t="shared" si="159"/>
        <v>0</v>
      </c>
      <c r="BH598" s="97">
        <f t="shared" si="160"/>
        <v>0</v>
      </c>
      <c r="BI598" s="97">
        <f t="shared" si="161"/>
        <v>0</v>
      </c>
      <c r="BJ598" s="15" t="s">
        <v>89</v>
      </c>
      <c r="BK598" s="97">
        <f t="shared" si="162"/>
        <v>0</v>
      </c>
      <c r="BL598" s="15" t="s">
        <v>227</v>
      </c>
      <c r="BM598" s="168" t="s">
        <v>1738</v>
      </c>
    </row>
    <row r="599" spans="2:65" s="1" customFormat="1" ht="24.2" customHeight="1">
      <c r="B599" s="34"/>
      <c r="C599" s="157" t="s">
        <v>1739</v>
      </c>
      <c r="D599" s="157" t="s">
        <v>169</v>
      </c>
      <c r="E599" s="158" t="s">
        <v>1740</v>
      </c>
      <c r="F599" s="159" t="s">
        <v>1741</v>
      </c>
      <c r="G599" s="160" t="s">
        <v>184</v>
      </c>
      <c r="H599" s="161">
        <v>14</v>
      </c>
      <c r="I599" s="162"/>
      <c r="J599" s="162"/>
      <c r="K599" s="163">
        <f t="shared" si="150"/>
        <v>0</v>
      </c>
      <c r="L599" s="164"/>
      <c r="M599" s="34"/>
      <c r="N599" s="165" t="s">
        <v>1</v>
      </c>
      <c r="O599" s="128" t="s">
        <v>45</v>
      </c>
      <c r="P599" s="33">
        <f t="shared" si="151"/>
        <v>0</v>
      </c>
      <c r="Q599" s="33">
        <f t="shared" si="152"/>
        <v>0</v>
      </c>
      <c r="R599" s="33">
        <f t="shared" si="153"/>
        <v>0</v>
      </c>
      <c r="T599" s="166">
        <f t="shared" si="154"/>
        <v>0</v>
      </c>
      <c r="U599" s="166">
        <v>1.1E-4</v>
      </c>
      <c r="V599" s="166">
        <f t="shared" si="155"/>
        <v>1.5400000000000001E-3</v>
      </c>
      <c r="W599" s="166">
        <v>0</v>
      </c>
      <c r="X599" s="167">
        <f t="shared" si="156"/>
        <v>0</v>
      </c>
      <c r="AR599" s="168" t="s">
        <v>227</v>
      </c>
      <c r="AT599" s="168" t="s">
        <v>169</v>
      </c>
      <c r="AU599" s="168" t="s">
        <v>91</v>
      </c>
      <c r="AY599" s="15" t="s">
        <v>167</v>
      </c>
      <c r="BE599" s="97">
        <f t="shared" si="157"/>
        <v>0</v>
      </c>
      <c r="BF599" s="97">
        <f t="shared" si="158"/>
        <v>0</v>
      </c>
      <c r="BG599" s="97">
        <f t="shared" si="159"/>
        <v>0</v>
      </c>
      <c r="BH599" s="97">
        <f t="shared" si="160"/>
        <v>0</v>
      </c>
      <c r="BI599" s="97">
        <f t="shared" si="161"/>
        <v>0</v>
      </c>
      <c r="BJ599" s="15" t="s">
        <v>89</v>
      </c>
      <c r="BK599" s="97">
        <f t="shared" si="162"/>
        <v>0</v>
      </c>
      <c r="BL599" s="15" t="s">
        <v>227</v>
      </c>
      <c r="BM599" s="168" t="s">
        <v>1742</v>
      </c>
    </row>
    <row r="600" spans="2:65" s="1" customFormat="1" ht="24.2" customHeight="1">
      <c r="B600" s="34"/>
      <c r="C600" s="157" t="s">
        <v>1743</v>
      </c>
      <c r="D600" s="157" t="s">
        <v>169</v>
      </c>
      <c r="E600" s="158" t="s">
        <v>1744</v>
      </c>
      <c r="F600" s="159" t="s">
        <v>1745</v>
      </c>
      <c r="G600" s="160" t="s">
        <v>184</v>
      </c>
      <c r="H600" s="161">
        <v>2</v>
      </c>
      <c r="I600" s="162"/>
      <c r="J600" s="162"/>
      <c r="K600" s="163">
        <f t="shared" si="150"/>
        <v>0</v>
      </c>
      <c r="L600" s="164"/>
      <c r="M600" s="34"/>
      <c r="N600" s="165" t="s">
        <v>1</v>
      </c>
      <c r="O600" s="128" t="s">
        <v>45</v>
      </c>
      <c r="P600" s="33">
        <f t="shared" si="151"/>
        <v>0</v>
      </c>
      <c r="Q600" s="33">
        <f t="shared" si="152"/>
        <v>0</v>
      </c>
      <c r="R600" s="33">
        <f t="shared" si="153"/>
        <v>0</v>
      </c>
      <c r="T600" s="166">
        <f t="shared" si="154"/>
        <v>0</v>
      </c>
      <c r="U600" s="166">
        <v>1.1E-4</v>
      </c>
      <c r="V600" s="166">
        <f t="shared" si="155"/>
        <v>2.2000000000000001E-4</v>
      </c>
      <c r="W600" s="166">
        <v>0</v>
      </c>
      <c r="X600" s="167">
        <f t="shared" si="156"/>
        <v>0</v>
      </c>
      <c r="AR600" s="168" t="s">
        <v>227</v>
      </c>
      <c r="AT600" s="168" t="s">
        <v>169</v>
      </c>
      <c r="AU600" s="168" t="s">
        <v>91</v>
      </c>
      <c r="AY600" s="15" t="s">
        <v>167</v>
      </c>
      <c r="BE600" s="97">
        <f t="shared" si="157"/>
        <v>0</v>
      </c>
      <c r="BF600" s="97">
        <f t="shared" si="158"/>
        <v>0</v>
      </c>
      <c r="BG600" s="97">
        <f t="shared" si="159"/>
        <v>0</v>
      </c>
      <c r="BH600" s="97">
        <f t="shared" si="160"/>
        <v>0</v>
      </c>
      <c r="BI600" s="97">
        <f t="shared" si="161"/>
        <v>0</v>
      </c>
      <c r="BJ600" s="15" t="s">
        <v>89</v>
      </c>
      <c r="BK600" s="97">
        <f t="shared" si="162"/>
        <v>0</v>
      </c>
      <c r="BL600" s="15" t="s">
        <v>227</v>
      </c>
      <c r="BM600" s="168" t="s">
        <v>1746</v>
      </c>
    </row>
    <row r="601" spans="2:65" s="1" customFormat="1" ht="24.2" customHeight="1">
      <c r="B601" s="34"/>
      <c r="C601" s="157" t="s">
        <v>1747</v>
      </c>
      <c r="D601" s="157" t="s">
        <v>169</v>
      </c>
      <c r="E601" s="158" t="s">
        <v>1748</v>
      </c>
      <c r="F601" s="159" t="s">
        <v>1749</v>
      </c>
      <c r="G601" s="160" t="s">
        <v>339</v>
      </c>
      <c r="H601" s="161">
        <v>0.09</v>
      </c>
      <c r="I601" s="162"/>
      <c r="J601" s="162"/>
      <c r="K601" s="163">
        <f t="shared" si="150"/>
        <v>0</v>
      </c>
      <c r="L601" s="164"/>
      <c r="M601" s="34"/>
      <c r="N601" s="165" t="s">
        <v>1</v>
      </c>
      <c r="O601" s="128" t="s">
        <v>45</v>
      </c>
      <c r="P601" s="33">
        <f t="shared" si="151"/>
        <v>0</v>
      </c>
      <c r="Q601" s="33">
        <f t="shared" si="152"/>
        <v>0</v>
      </c>
      <c r="R601" s="33">
        <f t="shared" si="153"/>
        <v>0</v>
      </c>
      <c r="T601" s="166">
        <f t="shared" si="154"/>
        <v>0</v>
      </c>
      <c r="U601" s="166">
        <v>0</v>
      </c>
      <c r="V601" s="166">
        <f t="shared" si="155"/>
        <v>0</v>
      </c>
      <c r="W601" s="166">
        <v>0</v>
      </c>
      <c r="X601" s="167">
        <f t="shared" si="156"/>
        <v>0</v>
      </c>
      <c r="AR601" s="168" t="s">
        <v>227</v>
      </c>
      <c r="AT601" s="168" t="s">
        <v>169</v>
      </c>
      <c r="AU601" s="168" t="s">
        <v>91</v>
      </c>
      <c r="AY601" s="15" t="s">
        <v>167</v>
      </c>
      <c r="BE601" s="97">
        <f t="shared" si="157"/>
        <v>0</v>
      </c>
      <c r="BF601" s="97">
        <f t="shared" si="158"/>
        <v>0</v>
      </c>
      <c r="BG601" s="97">
        <f t="shared" si="159"/>
        <v>0</v>
      </c>
      <c r="BH601" s="97">
        <f t="shared" si="160"/>
        <v>0</v>
      </c>
      <c r="BI601" s="97">
        <f t="shared" si="161"/>
        <v>0</v>
      </c>
      <c r="BJ601" s="15" t="s">
        <v>89</v>
      </c>
      <c r="BK601" s="97">
        <f t="shared" si="162"/>
        <v>0</v>
      </c>
      <c r="BL601" s="15" t="s">
        <v>227</v>
      </c>
      <c r="BM601" s="168" t="s">
        <v>1750</v>
      </c>
    </row>
    <row r="602" spans="2:65" s="11" customFormat="1" ht="22.9" customHeight="1">
      <c r="B602" s="144"/>
      <c r="D602" s="145" t="s">
        <v>81</v>
      </c>
      <c r="E602" s="155" t="s">
        <v>1751</v>
      </c>
      <c r="F602" s="155" t="s">
        <v>1752</v>
      </c>
      <c r="I602" s="147"/>
      <c r="J602" s="147"/>
      <c r="K602" s="156">
        <f>BK602</f>
        <v>0</v>
      </c>
      <c r="M602" s="144"/>
      <c r="N602" s="149"/>
      <c r="Q602" s="150">
        <f>SUM(Q603:Q620)</f>
        <v>0</v>
      </c>
      <c r="R602" s="150">
        <f>SUM(R603:R620)</f>
        <v>0</v>
      </c>
      <c r="T602" s="151">
        <f>SUM(T603:T620)</f>
        <v>0</v>
      </c>
      <c r="V602" s="151">
        <f>SUM(V603:V620)</f>
        <v>6.5700000000000012E-3</v>
      </c>
      <c r="X602" s="152">
        <f>SUM(X603:X620)</f>
        <v>1.6299200000000003</v>
      </c>
      <c r="AR602" s="145" t="s">
        <v>91</v>
      </c>
      <c r="AT602" s="153" t="s">
        <v>81</v>
      </c>
      <c r="AU602" s="153" t="s">
        <v>89</v>
      </c>
      <c r="AY602" s="145" t="s">
        <v>167</v>
      </c>
      <c r="BK602" s="154">
        <f>SUM(BK603:BK620)</f>
        <v>0</v>
      </c>
    </row>
    <row r="603" spans="2:65" s="1" customFormat="1" ht="24.2" customHeight="1">
      <c r="B603" s="34"/>
      <c r="C603" s="157" t="s">
        <v>1753</v>
      </c>
      <c r="D603" s="157" t="s">
        <v>169</v>
      </c>
      <c r="E603" s="158" t="s">
        <v>1754</v>
      </c>
      <c r="F603" s="159" t="s">
        <v>1755</v>
      </c>
      <c r="G603" s="160" t="s">
        <v>184</v>
      </c>
      <c r="H603" s="161">
        <v>75</v>
      </c>
      <c r="I603" s="162"/>
      <c r="J603" s="162"/>
      <c r="K603" s="163">
        <f>ROUND(P603*H603,2)</f>
        <v>0</v>
      </c>
      <c r="L603" s="164"/>
      <c r="M603" s="34"/>
      <c r="N603" s="165" t="s">
        <v>1</v>
      </c>
      <c r="O603" s="128" t="s">
        <v>45</v>
      </c>
      <c r="P603" s="33">
        <f>I603+J603</f>
        <v>0</v>
      </c>
      <c r="Q603" s="33">
        <f>ROUND(I603*H603,2)</f>
        <v>0</v>
      </c>
      <c r="R603" s="33">
        <f>ROUND(J603*H603,2)</f>
        <v>0</v>
      </c>
      <c r="T603" s="166">
        <f>S603*H603</f>
        <v>0</v>
      </c>
      <c r="U603" s="166">
        <v>0</v>
      </c>
      <c r="V603" s="166">
        <f>U603*H603</f>
        <v>0</v>
      </c>
      <c r="W603" s="166">
        <v>0</v>
      </c>
      <c r="X603" s="167">
        <f>W603*H603</f>
        <v>0</v>
      </c>
      <c r="AR603" s="168" t="s">
        <v>227</v>
      </c>
      <c r="AT603" s="168" t="s">
        <v>169</v>
      </c>
      <c r="AU603" s="168" t="s">
        <v>91</v>
      </c>
      <c r="AY603" s="15" t="s">
        <v>167</v>
      </c>
      <c r="BE603" s="97">
        <f>IF(O603="základní",K603,0)</f>
        <v>0</v>
      </c>
      <c r="BF603" s="97">
        <f>IF(O603="snížená",K603,0)</f>
        <v>0</v>
      </c>
      <c r="BG603" s="97">
        <f>IF(O603="zákl. přenesená",K603,0)</f>
        <v>0</v>
      </c>
      <c r="BH603" s="97">
        <f>IF(O603="sníž. přenesená",K603,0)</f>
        <v>0</v>
      </c>
      <c r="BI603" s="97">
        <f>IF(O603="nulová",K603,0)</f>
        <v>0</v>
      </c>
      <c r="BJ603" s="15" t="s">
        <v>89</v>
      </c>
      <c r="BK603" s="97">
        <f>ROUND(P603*H603,2)</f>
        <v>0</v>
      </c>
      <c r="BL603" s="15" t="s">
        <v>227</v>
      </c>
      <c r="BM603" s="168" t="s">
        <v>1756</v>
      </c>
    </row>
    <row r="604" spans="2:65" s="1" customFormat="1" ht="24.2" customHeight="1">
      <c r="B604" s="34"/>
      <c r="C604" s="157" t="s">
        <v>1757</v>
      </c>
      <c r="D604" s="157" t="s">
        <v>169</v>
      </c>
      <c r="E604" s="158" t="s">
        <v>1758</v>
      </c>
      <c r="F604" s="159" t="s">
        <v>1759</v>
      </c>
      <c r="G604" s="160" t="s">
        <v>184</v>
      </c>
      <c r="H604" s="161">
        <v>31</v>
      </c>
      <c r="I604" s="162"/>
      <c r="J604" s="162"/>
      <c r="K604" s="163">
        <f>ROUND(P604*H604,2)</f>
        <v>0</v>
      </c>
      <c r="L604" s="164"/>
      <c r="M604" s="34"/>
      <c r="N604" s="165" t="s">
        <v>1</v>
      </c>
      <c r="O604" s="128" t="s">
        <v>45</v>
      </c>
      <c r="P604" s="33">
        <f>I604+J604</f>
        <v>0</v>
      </c>
      <c r="Q604" s="33">
        <f>ROUND(I604*H604,2)</f>
        <v>0</v>
      </c>
      <c r="R604" s="33">
        <f>ROUND(J604*H604,2)</f>
        <v>0</v>
      </c>
      <c r="T604" s="166">
        <f>S604*H604</f>
        <v>0</v>
      </c>
      <c r="U604" s="166">
        <v>5.0000000000000002E-5</v>
      </c>
      <c r="V604" s="166">
        <f>U604*H604</f>
        <v>1.5500000000000002E-3</v>
      </c>
      <c r="W604" s="166">
        <v>1.235E-2</v>
      </c>
      <c r="X604" s="167">
        <f>W604*H604</f>
        <v>0.38285000000000002</v>
      </c>
      <c r="AR604" s="168" t="s">
        <v>227</v>
      </c>
      <c r="AT604" s="168" t="s">
        <v>169</v>
      </c>
      <c r="AU604" s="168" t="s">
        <v>91</v>
      </c>
      <c r="AY604" s="15" t="s">
        <v>167</v>
      </c>
      <c r="BE604" s="97">
        <f>IF(O604="základní",K604,0)</f>
        <v>0</v>
      </c>
      <c r="BF604" s="97">
        <f>IF(O604="snížená",K604,0)</f>
        <v>0</v>
      </c>
      <c r="BG604" s="97">
        <f>IF(O604="zákl. přenesená",K604,0)</f>
        <v>0</v>
      </c>
      <c r="BH604" s="97">
        <f>IF(O604="sníž. přenesená",K604,0)</f>
        <v>0</v>
      </c>
      <c r="BI604" s="97">
        <f>IF(O604="nulová",K604,0)</f>
        <v>0</v>
      </c>
      <c r="BJ604" s="15" t="s">
        <v>89</v>
      </c>
      <c r="BK604" s="97">
        <f>ROUND(P604*H604,2)</f>
        <v>0</v>
      </c>
      <c r="BL604" s="15" t="s">
        <v>227</v>
      </c>
      <c r="BM604" s="168" t="s">
        <v>1760</v>
      </c>
    </row>
    <row r="605" spans="2:65" s="12" customFormat="1" ht="11.25">
      <c r="B605" s="169"/>
      <c r="D605" s="170" t="s">
        <v>196</v>
      </c>
      <c r="E605" s="171" t="s">
        <v>1</v>
      </c>
      <c r="F605" s="172" t="s">
        <v>1761</v>
      </c>
      <c r="H605" s="173">
        <v>31</v>
      </c>
      <c r="I605" s="174"/>
      <c r="J605" s="174"/>
      <c r="M605" s="169"/>
      <c r="N605" s="175"/>
      <c r="X605" s="176"/>
      <c r="AT605" s="171" t="s">
        <v>196</v>
      </c>
      <c r="AU605" s="171" t="s">
        <v>91</v>
      </c>
      <c r="AV605" s="12" t="s">
        <v>91</v>
      </c>
      <c r="AW605" s="12" t="s">
        <v>5</v>
      </c>
      <c r="AX605" s="12" t="s">
        <v>89</v>
      </c>
      <c r="AY605" s="171" t="s">
        <v>167</v>
      </c>
    </row>
    <row r="606" spans="2:65" s="1" customFormat="1" ht="24.2" customHeight="1">
      <c r="B606" s="34"/>
      <c r="C606" s="157" t="s">
        <v>1762</v>
      </c>
      <c r="D606" s="157" t="s">
        <v>169</v>
      </c>
      <c r="E606" s="158" t="s">
        <v>1763</v>
      </c>
      <c r="F606" s="159" t="s">
        <v>1764</v>
      </c>
      <c r="G606" s="160" t="s">
        <v>184</v>
      </c>
      <c r="H606" s="161">
        <v>41</v>
      </c>
      <c r="I606" s="162"/>
      <c r="J606" s="162"/>
      <c r="K606" s="163">
        <f>ROUND(P606*H606,2)</f>
        <v>0</v>
      </c>
      <c r="L606" s="164"/>
      <c r="M606" s="34"/>
      <c r="N606" s="165" t="s">
        <v>1</v>
      </c>
      <c r="O606" s="128" t="s">
        <v>45</v>
      </c>
      <c r="P606" s="33">
        <f>I606+J606</f>
        <v>0</v>
      </c>
      <c r="Q606" s="33">
        <f>ROUND(I606*H606,2)</f>
        <v>0</v>
      </c>
      <c r="R606" s="33">
        <f>ROUND(J606*H606,2)</f>
        <v>0</v>
      </c>
      <c r="T606" s="166">
        <f>S606*H606</f>
        <v>0</v>
      </c>
      <c r="U606" s="166">
        <v>8.0000000000000007E-5</v>
      </c>
      <c r="V606" s="166">
        <f>U606*H606</f>
        <v>3.2800000000000004E-3</v>
      </c>
      <c r="W606" s="166">
        <v>2.4930000000000001E-2</v>
      </c>
      <c r="X606" s="167">
        <f>W606*H606</f>
        <v>1.02213</v>
      </c>
      <c r="AR606" s="168" t="s">
        <v>227</v>
      </c>
      <c r="AT606" s="168" t="s">
        <v>169</v>
      </c>
      <c r="AU606" s="168" t="s">
        <v>91</v>
      </c>
      <c r="AY606" s="15" t="s">
        <v>167</v>
      </c>
      <c r="BE606" s="97">
        <f>IF(O606="základní",K606,0)</f>
        <v>0</v>
      </c>
      <c r="BF606" s="97">
        <f>IF(O606="snížená",K606,0)</f>
        <v>0</v>
      </c>
      <c r="BG606" s="97">
        <f>IF(O606="zákl. přenesená",K606,0)</f>
        <v>0</v>
      </c>
      <c r="BH606" s="97">
        <f>IF(O606="sníž. přenesená",K606,0)</f>
        <v>0</v>
      </c>
      <c r="BI606" s="97">
        <f>IF(O606="nulová",K606,0)</f>
        <v>0</v>
      </c>
      <c r="BJ606" s="15" t="s">
        <v>89</v>
      </c>
      <c r="BK606" s="97">
        <f>ROUND(P606*H606,2)</f>
        <v>0</v>
      </c>
      <c r="BL606" s="15" t="s">
        <v>227</v>
      </c>
      <c r="BM606" s="168" t="s">
        <v>1765</v>
      </c>
    </row>
    <row r="607" spans="2:65" s="12" customFormat="1" ht="11.25">
      <c r="B607" s="169"/>
      <c r="D607" s="170" t="s">
        <v>196</v>
      </c>
      <c r="E607" s="171" t="s">
        <v>1</v>
      </c>
      <c r="F607" s="172" t="s">
        <v>1766</v>
      </c>
      <c r="H607" s="173">
        <v>41</v>
      </c>
      <c r="I607" s="174"/>
      <c r="J607" s="174"/>
      <c r="M607" s="169"/>
      <c r="N607" s="175"/>
      <c r="X607" s="176"/>
      <c r="AT607" s="171" t="s">
        <v>196</v>
      </c>
      <c r="AU607" s="171" t="s">
        <v>91</v>
      </c>
      <c r="AV607" s="12" t="s">
        <v>91</v>
      </c>
      <c r="AW607" s="12" t="s">
        <v>5</v>
      </c>
      <c r="AX607" s="12" t="s">
        <v>89</v>
      </c>
      <c r="AY607" s="171" t="s">
        <v>167</v>
      </c>
    </row>
    <row r="608" spans="2:65" s="1" customFormat="1" ht="24.2" customHeight="1">
      <c r="B608" s="34"/>
      <c r="C608" s="157" t="s">
        <v>1767</v>
      </c>
      <c r="D608" s="157" t="s">
        <v>169</v>
      </c>
      <c r="E608" s="158" t="s">
        <v>1768</v>
      </c>
      <c r="F608" s="159" t="s">
        <v>1769</v>
      </c>
      <c r="G608" s="160" t="s">
        <v>184</v>
      </c>
      <c r="H608" s="161">
        <v>6</v>
      </c>
      <c r="I608" s="162"/>
      <c r="J608" s="162"/>
      <c r="K608" s="163">
        <f>ROUND(P608*H608,2)</f>
        <v>0</v>
      </c>
      <c r="L608" s="164"/>
      <c r="M608" s="34"/>
      <c r="N608" s="165" t="s">
        <v>1</v>
      </c>
      <c r="O608" s="128" t="s">
        <v>45</v>
      </c>
      <c r="P608" s="33">
        <f>I608+J608</f>
        <v>0</v>
      </c>
      <c r="Q608" s="33">
        <f>ROUND(I608*H608,2)</f>
        <v>0</v>
      </c>
      <c r="R608" s="33">
        <f>ROUND(J608*H608,2)</f>
        <v>0</v>
      </c>
      <c r="T608" s="166">
        <f>S608*H608</f>
        <v>0</v>
      </c>
      <c r="U608" s="166">
        <v>1E-4</v>
      </c>
      <c r="V608" s="166">
        <f>U608*H608</f>
        <v>6.0000000000000006E-4</v>
      </c>
      <c r="W608" s="166">
        <v>3.7490000000000002E-2</v>
      </c>
      <c r="X608" s="167">
        <f>W608*H608</f>
        <v>0.22494000000000003</v>
      </c>
      <c r="AR608" s="168" t="s">
        <v>227</v>
      </c>
      <c r="AT608" s="168" t="s">
        <v>169</v>
      </c>
      <c r="AU608" s="168" t="s">
        <v>91</v>
      </c>
      <c r="AY608" s="15" t="s">
        <v>167</v>
      </c>
      <c r="BE608" s="97">
        <f>IF(O608="základní",K608,0)</f>
        <v>0</v>
      </c>
      <c r="BF608" s="97">
        <f>IF(O608="snížená",K608,0)</f>
        <v>0</v>
      </c>
      <c r="BG608" s="97">
        <f>IF(O608="zákl. přenesená",K608,0)</f>
        <v>0</v>
      </c>
      <c r="BH608" s="97">
        <f>IF(O608="sníž. přenesená",K608,0)</f>
        <v>0</v>
      </c>
      <c r="BI608" s="97">
        <f>IF(O608="nulová",K608,0)</f>
        <v>0</v>
      </c>
      <c r="BJ608" s="15" t="s">
        <v>89</v>
      </c>
      <c r="BK608" s="97">
        <f>ROUND(P608*H608,2)</f>
        <v>0</v>
      </c>
      <c r="BL608" s="15" t="s">
        <v>227</v>
      </c>
      <c r="BM608" s="168" t="s">
        <v>1770</v>
      </c>
    </row>
    <row r="609" spans="2:65" s="12" customFormat="1" ht="11.25">
      <c r="B609" s="169"/>
      <c r="D609" s="170" t="s">
        <v>196</v>
      </c>
      <c r="E609" s="171" t="s">
        <v>1</v>
      </c>
      <c r="F609" s="172" t="s">
        <v>1771</v>
      </c>
      <c r="H609" s="173">
        <v>6</v>
      </c>
      <c r="I609" s="174"/>
      <c r="J609" s="174"/>
      <c r="M609" s="169"/>
      <c r="N609" s="175"/>
      <c r="X609" s="176"/>
      <c r="AT609" s="171" t="s">
        <v>196</v>
      </c>
      <c r="AU609" s="171" t="s">
        <v>91</v>
      </c>
      <c r="AV609" s="12" t="s">
        <v>91</v>
      </c>
      <c r="AW609" s="12" t="s">
        <v>5</v>
      </c>
      <c r="AX609" s="12" t="s">
        <v>89</v>
      </c>
      <c r="AY609" s="171" t="s">
        <v>167</v>
      </c>
    </row>
    <row r="610" spans="2:65" s="1" customFormat="1" ht="24.2" customHeight="1">
      <c r="B610" s="34"/>
      <c r="C610" s="157" t="s">
        <v>1772</v>
      </c>
      <c r="D610" s="157" t="s">
        <v>169</v>
      </c>
      <c r="E610" s="158" t="s">
        <v>1773</v>
      </c>
      <c r="F610" s="159" t="s">
        <v>1774</v>
      </c>
      <c r="G610" s="160" t="s">
        <v>184</v>
      </c>
      <c r="H610" s="161">
        <v>15</v>
      </c>
      <c r="I610" s="162"/>
      <c r="J610" s="162"/>
      <c r="K610" s="163">
        <f>ROUND(P610*H610,2)</f>
        <v>0</v>
      </c>
      <c r="L610" s="164"/>
      <c r="M610" s="34"/>
      <c r="N610" s="165" t="s">
        <v>1</v>
      </c>
      <c r="O610" s="128" t="s">
        <v>45</v>
      </c>
      <c r="P610" s="33">
        <f>I610+J610</f>
        <v>0</v>
      </c>
      <c r="Q610" s="33">
        <f>ROUND(I610*H610,2)</f>
        <v>0</v>
      </c>
      <c r="R610" s="33">
        <f>ROUND(J610*H610,2)</f>
        <v>0</v>
      </c>
      <c r="T610" s="166">
        <f>S610*H610</f>
        <v>0</v>
      </c>
      <c r="U610" s="166">
        <v>0</v>
      </c>
      <c r="V610" s="166">
        <f>U610*H610</f>
        <v>0</v>
      </c>
      <c r="W610" s="166">
        <v>0</v>
      </c>
      <c r="X610" s="167">
        <f>W610*H610</f>
        <v>0</v>
      </c>
      <c r="AR610" s="168" t="s">
        <v>227</v>
      </c>
      <c r="AT610" s="168" t="s">
        <v>169</v>
      </c>
      <c r="AU610" s="168" t="s">
        <v>91</v>
      </c>
      <c r="AY610" s="15" t="s">
        <v>167</v>
      </c>
      <c r="BE610" s="97">
        <f>IF(O610="základní",K610,0)</f>
        <v>0</v>
      </c>
      <c r="BF610" s="97">
        <f>IF(O610="snížená",K610,0)</f>
        <v>0</v>
      </c>
      <c r="BG610" s="97">
        <f>IF(O610="zákl. přenesená",K610,0)</f>
        <v>0</v>
      </c>
      <c r="BH610" s="97">
        <f>IF(O610="sníž. přenesená",K610,0)</f>
        <v>0</v>
      </c>
      <c r="BI610" s="97">
        <f>IF(O610="nulová",K610,0)</f>
        <v>0</v>
      </c>
      <c r="BJ610" s="15" t="s">
        <v>89</v>
      </c>
      <c r="BK610" s="97">
        <f>ROUND(P610*H610,2)</f>
        <v>0</v>
      </c>
      <c r="BL610" s="15" t="s">
        <v>227</v>
      </c>
      <c r="BM610" s="168" t="s">
        <v>1775</v>
      </c>
    </row>
    <row r="611" spans="2:65" s="12" customFormat="1" ht="11.25">
      <c r="B611" s="169"/>
      <c r="D611" s="170" t="s">
        <v>196</v>
      </c>
      <c r="E611" s="171" t="s">
        <v>1</v>
      </c>
      <c r="F611" s="172" t="s">
        <v>1776</v>
      </c>
      <c r="H611" s="173">
        <v>15</v>
      </c>
      <c r="I611" s="174"/>
      <c r="J611" s="174"/>
      <c r="M611" s="169"/>
      <c r="N611" s="175"/>
      <c r="X611" s="176"/>
      <c r="AT611" s="171" t="s">
        <v>196</v>
      </c>
      <c r="AU611" s="171" t="s">
        <v>91</v>
      </c>
      <c r="AV611" s="12" t="s">
        <v>91</v>
      </c>
      <c r="AW611" s="12" t="s">
        <v>5</v>
      </c>
      <c r="AX611" s="12" t="s">
        <v>89</v>
      </c>
      <c r="AY611" s="171" t="s">
        <v>167</v>
      </c>
    </row>
    <row r="612" spans="2:65" s="1" customFormat="1" ht="24.2" customHeight="1">
      <c r="B612" s="34"/>
      <c r="C612" s="157" t="s">
        <v>1777</v>
      </c>
      <c r="D612" s="157" t="s">
        <v>169</v>
      </c>
      <c r="E612" s="158" t="s">
        <v>1778</v>
      </c>
      <c r="F612" s="159" t="s">
        <v>1779</v>
      </c>
      <c r="G612" s="160" t="s">
        <v>184</v>
      </c>
      <c r="H612" s="161">
        <v>2</v>
      </c>
      <c r="I612" s="162"/>
      <c r="J612" s="162"/>
      <c r="K612" s="163">
        <f t="shared" ref="K612:K620" si="163">ROUND(P612*H612,2)</f>
        <v>0</v>
      </c>
      <c r="L612" s="164"/>
      <c r="M612" s="34"/>
      <c r="N612" s="165" t="s">
        <v>1</v>
      </c>
      <c r="O612" s="128" t="s">
        <v>45</v>
      </c>
      <c r="P612" s="33">
        <f t="shared" ref="P612:P620" si="164">I612+J612</f>
        <v>0</v>
      </c>
      <c r="Q612" s="33">
        <f t="shared" ref="Q612:Q620" si="165">ROUND(I612*H612,2)</f>
        <v>0</v>
      </c>
      <c r="R612" s="33">
        <f t="shared" ref="R612:R620" si="166">ROUND(J612*H612,2)</f>
        <v>0</v>
      </c>
      <c r="T612" s="166">
        <f t="shared" ref="T612:T620" si="167">S612*H612</f>
        <v>0</v>
      </c>
      <c r="U612" s="166">
        <v>0</v>
      </c>
      <c r="V612" s="166">
        <f t="shared" ref="V612:V620" si="168">U612*H612</f>
        <v>0</v>
      </c>
      <c r="W612" s="166">
        <v>0</v>
      </c>
      <c r="X612" s="167">
        <f t="shared" ref="X612:X620" si="169">W612*H612</f>
        <v>0</v>
      </c>
      <c r="AR612" s="168" t="s">
        <v>227</v>
      </c>
      <c r="AT612" s="168" t="s">
        <v>169</v>
      </c>
      <c r="AU612" s="168" t="s">
        <v>91</v>
      </c>
      <c r="AY612" s="15" t="s">
        <v>167</v>
      </c>
      <c r="BE612" s="97">
        <f t="shared" ref="BE612:BE620" si="170">IF(O612="základní",K612,0)</f>
        <v>0</v>
      </c>
      <c r="BF612" s="97">
        <f t="shared" ref="BF612:BF620" si="171">IF(O612="snížená",K612,0)</f>
        <v>0</v>
      </c>
      <c r="BG612" s="97">
        <f t="shared" ref="BG612:BG620" si="172">IF(O612="zákl. přenesená",K612,0)</f>
        <v>0</v>
      </c>
      <c r="BH612" s="97">
        <f t="shared" ref="BH612:BH620" si="173">IF(O612="sníž. přenesená",K612,0)</f>
        <v>0</v>
      </c>
      <c r="BI612" s="97">
        <f t="shared" ref="BI612:BI620" si="174">IF(O612="nulová",K612,0)</f>
        <v>0</v>
      </c>
      <c r="BJ612" s="15" t="s">
        <v>89</v>
      </c>
      <c r="BK612" s="97">
        <f t="shared" ref="BK612:BK620" si="175">ROUND(P612*H612,2)</f>
        <v>0</v>
      </c>
      <c r="BL612" s="15" t="s">
        <v>227</v>
      </c>
      <c r="BM612" s="168" t="s">
        <v>1780</v>
      </c>
    </row>
    <row r="613" spans="2:65" s="1" customFormat="1" ht="24.2" customHeight="1">
      <c r="B613" s="34"/>
      <c r="C613" s="157" t="s">
        <v>1781</v>
      </c>
      <c r="D613" s="157" t="s">
        <v>169</v>
      </c>
      <c r="E613" s="158" t="s">
        <v>1782</v>
      </c>
      <c r="F613" s="159" t="s">
        <v>1783</v>
      </c>
      <c r="G613" s="160" t="s">
        <v>184</v>
      </c>
      <c r="H613" s="161">
        <v>4</v>
      </c>
      <c r="I613" s="162"/>
      <c r="J613" s="162"/>
      <c r="K613" s="163">
        <f t="shared" si="163"/>
        <v>0</v>
      </c>
      <c r="L613" s="164"/>
      <c r="M613" s="34"/>
      <c r="N613" s="165" t="s">
        <v>1</v>
      </c>
      <c r="O613" s="128" t="s">
        <v>45</v>
      </c>
      <c r="P613" s="33">
        <f t="shared" si="164"/>
        <v>0</v>
      </c>
      <c r="Q613" s="33">
        <f t="shared" si="165"/>
        <v>0</v>
      </c>
      <c r="R613" s="33">
        <f t="shared" si="166"/>
        <v>0</v>
      </c>
      <c r="T613" s="166">
        <f t="shared" si="167"/>
        <v>0</v>
      </c>
      <c r="U613" s="166">
        <v>0</v>
      </c>
      <c r="V613" s="166">
        <f t="shared" si="168"/>
        <v>0</v>
      </c>
      <c r="W613" s="166">
        <v>0</v>
      </c>
      <c r="X613" s="167">
        <f t="shared" si="169"/>
        <v>0</v>
      </c>
      <c r="AR613" s="168" t="s">
        <v>227</v>
      </c>
      <c r="AT613" s="168" t="s">
        <v>169</v>
      </c>
      <c r="AU613" s="168" t="s">
        <v>91</v>
      </c>
      <c r="AY613" s="15" t="s">
        <v>167</v>
      </c>
      <c r="BE613" s="97">
        <f t="shared" si="170"/>
        <v>0</v>
      </c>
      <c r="BF613" s="97">
        <f t="shared" si="171"/>
        <v>0</v>
      </c>
      <c r="BG613" s="97">
        <f t="shared" si="172"/>
        <v>0</v>
      </c>
      <c r="BH613" s="97">
        <f t="shared" si="173"/>
        <v>0</v>
      </c>
      <c r="BI613" s="97">
        <f t="shared" si="174"/>
        <v>0</v>
      </c>
      <c r="BJ613" s="15" t="s">
        <v>89</v>
      </c>
      <c r="BK613" s="97">
        <f t="shared" si="175"/>
        <v>0</v>
      </c>
      <c r="BL613" s="15" t="s">
        <v>227</v>
      </c>
      <c r="BM613" s="168" t="s">
        <v>1784</v>
      </c>
    </row>
    <row r="614" spans="2:65" s="1" customFormat="1" ht="21.75" customHeight="1">
      <c r="B614" s="34"/>
      <c r="C614" s="157" t="s">
        <v>1785</v>
      </c>
      <c r="D614" s="157" t="s">
        <v>169</v>
      </c>
      <c r="E614" s="158" t="s">
        <v>1786</v>
      </c>
      <c r="F614" s="159" t="s">
        <v>1787</v>
      </c>
      <c r="G614" s="160" t="s">
        <v>172</v>
      </c>
      <c r="H614" s="161">
        <v>75</v>
      </c>
      <c r="I614" s="162"/>
      <c r="J614" s="162"/>
      <c r="K614" s="163">
        <f t="shared" si="163"/>
        <v>0</v>
      </c>
      <c r="L614" s="164"/>
      <c r="M614" s="34"/>
      <c r="N614" s="165" t="s">
        <v>1</v>
      </c>
      <c r="O614" s="128" t="s">
        <v>45</v>
      </c>
      <c r="P614" s="33">
        <f t="shared" si="164"/>
        <v>0</v>
      </c>
      <c r="Q614" s="33">
        <f t="shared" si="165"/>
        <v>0</v>
      </c>
      <c r="R614" s="33">
        <f t="shared" si="166"/>
        <v>0</v>
      </c>
      <c r="T614" s="166">
        <f t="shared" si="167"/>
        <v>0</v>
      </c>
      <c r="U614" s="166">
        <v>0</v>
      </c>
      <c r="V614" s="166">
        <f t="shared" si="168"/>
        <v>0</v>
      </c>
      <c r="W614" s="166">
        <v>0</v>
      </c>
      <c r="X614" s="167">
        <f t="shared" si="169"/>
        <v>0</v>
      </c>
      <c r="AR614" s="168" t="s">
        <v>227</v>
      </c>
      <c r="AT614" s="168" t="s">
        <v>169</v>
      </c>
      <c r="AU614" s="168" t="s">
        <v>91</v>
      </c>
      <c r="AY614" s="15" t="s">
        <v>167</v>
      </c>
      <c r="BE614" s="97">
        <f t="shared" si="170"/>
        <v>0</v>
      </c>
      <c r="BF614" s="97">
        <f t="shared" si="171"/>
        <v>0</v>
      </c>
      <c r="BG614" s="97">
        <f t="shared" si="172"/>
        <v>0</v>
      </c>
      <c r="BH614" s="97">
        <f t="shared" si="173"/>
        <v>0</v>
      </c>
      <c r="BI614" s="97">
        <f t="shared" si="174"/>
        <v>0</v>
      </c>
      <c r="BJ614" s="15" t="s">
        <v>89</v>
      </c>
      <c r="BK614" s="97">
        <f t="shared" si="175"/>
        <v>0</v>
      </c>
      <c r="BL614" s="15" t="s">
        <v>227</v>
      </c>
      <c r="BM614" s="168" t="s">
        <v>1788</v>
      </c>
    </row>
    <row r="615" spans="2:65" s="1" customFormat="1" ht="16.5" customHeight="1">
      <c r="B615" s="34"/>
      <c r="C615" s="157" t="s">
        <v>1789</v>
      </c>
      <c r="D615" s="157" t="s">
        <v>169</v>
      </c>
      <c r="E615" s="158" t="s">
        <v>1790</v>
      </c>
      <c r="F615" s="159" t="s">
        <v>1791</v>
      </c>
      <c r="G615" s="160" t="s">
        <v>184</v>
      </c>
      <c r="H615" s="161">
        <v>75</v>
      </c>
      <c r="I615" s="162"/>
      <c r="J615" s="162"/>
      <c r="K615" s="163">
        <f t="shared" si="163"/>
        <v>0</v>
      </c>
      <c r="L615" s="164"/>
      <c r="M615" s="34"/>
      <c r="N615" s="165" t="s">
        <v>1</v>
      </c>
      <c r="O615" s="128" t="s">
        <v>45</v>
      </c>
      <c r="P615" s="33">
        <f t="shared" si="164"/>
        <v>0</v>
      </c>
      <c r="Q615" s="33">
        <f t="shared" si="165"/>
        <v>0</v>
      </c>
      <c r="R615" s="33">
        <f t="shared" si="166"/>
        <v>0</v>
      </c>
      <c r="T615" s="166">
        <f t="shared" si="167"/>
        <v>0</v>
      </c>
      <c r="U615" s="166">
        <v>0</v>
      </c>
      <c r="V615" s="166">
        <f t="shared" si="168"/>
        <v>0</v>
      </c>
      <c r="W615" s="166">
        <v>0</v>
      </c>
      <c r="X615" s="167">
        <f t="shared" si="169"/>
        <v>0</v>
      </c>
      <c r="AR615" s="168" t="s">
        <v>227</v>
      </c>
      <c r="AT615" s="168" t="s">
        <v>169</v>
      </c>
      <c r="AU615" s="168" t="s">
        <v>91</v>
      </c>
      <c r="AY615" s="15" t="s">
        <v>167</v>
      </c>
      <c r="BE615" s="97">
        <f t="shared" si="170"/>
        <v>0</v>
      </c>
      <c r="BF615" s="97">
        <f t="shared" si="171"/>
        <v>0</v>
      </c>
      <c r="BG615" s="97">
        <f t="shared" si="172"/>
        <v>0</v>
      </c>
      <c r="BH615" s="97">
        <f t="shared" si="173"/>
        <v>0</v>
      </c>
      <c r="BI615" s="97">
        <f t="shared" si="174"/>
        <v>0</v>
      </c>
      <c r="BJ615" s="15" t="s">
        <v>89</v>
      </c>
      <c r="BK615" s="97">
        <f t="shared" si="175"/>
        <v>0</v>
      </c>
      <c r="BL615" s="15" t="s">
        <v>227</v>
      </c>
      <c r="BM615" s="168" t="s">
        <v>1792</v>
      </c>
    </row>
    <row r="616" spans="2:65" s="1" customFormat="1" ht="16.5" customHeight="1">
      <c r="B616" s="34"/>
      <c r="C616" s="157" t="s">
        <v>1793</v>
      </c>
      <c r="D616" s="157" t="s">
        <v>169</v>
      </c>
      <c r="E616" s="158" t="s">
        <v>1794</v>
      </c>
      <c r="F616" s="159" t="s">
        <v>1795</v>
      </c>
      <c r="G616" s="160" t="s">
        <v>172</v>
      </c>
      <c r="H616" s="161">
        <v>45</v>
      </c>
      <c r="I616" s="162"/>
      <c r="J616" s="162"/>
      <c r="K616" s="163">
        <f t="shared" si="163"/>
        <v>0</v>
      </c>
      <c r="L616" s="164"/>
      <c r="M616" s="34"/>
      <c r="N616" s="165" t="s">
        <v>1</v>
      </c>
      <c r="O616" s="128" t="s">
        <v>45</v>
      </c>
      <c r="P616" s="33">
        <f t="shared" si="164"/>
        <v>0</v>
      </c>
      <c r="Q616" s="33">
        <f t="shared" si="165"/>
        <v>0</v>
      </c>
      <c r="R616" s="33">
        <f t="shared" si="166"/>
        <v>0</v>
      </c>
      <c r="T616" s="166">
        <f t="shared" si="167"/>
        <v>0</v>
      </c>
      <c r="U616" s="166">
        <v>0</v>
      </c>
      <c r="V616" s="166">
        <f t="shared" si="168"/>
        <v>0</v>
      </c>
      <c r="W616" s="166">
        <v>0</v>
      </c>
      <c r="X616" s="167">
        <f t="shared" si="169"/>
        <v>0</v>
      </c>
      <c r="AR616" s="168" t="s">
        <v>227</v>
      </c>
      <c r="AT616" s="168" t="s">
        <v>169</v>
      </c>
      <c r="AU616" s="168" t="s">
        <v>91</v>
      </c>
      <c r="AY616" s="15" t="s">
        <v>167</v>
      </c>
      <c r="BE616" s="97">
        <f t="shared" si="170"/>
        <v>0</v>
      </c>
      <c r="BF616" s="97">
        <f t="shared" si="171"/>
        <v>0</v>
      </c>
      <c r="BG616" s="97">
        <f t="shared" si="172"/>
        <v>0</v>
      </c>
      <c r="BH616" s="97">
        <f t="shared" si="173"/>
        <v>0</v>
      </c>
      <c r="BI616" s="97">
        <f t="shared" si="174"/>
        <v>0</v>
      </c>
      <c r="BJ616" s="15" t="s">
        <v>89</v>
      </c>
      <c r="BK616" s="97">
        <f t="shared" si="175"/>
        <v>0</v>
      </c>
      <c r="BL616" s="15" t="s">
        <v>227</v>
      </c>
      <c r="BM616" s="168" t="s">
        <v>1796</v>
      </c>
    </row>
    <row r="617" spans="2:65" s="1" customFormat="1" ht="24.2" customHeight="1">
      <c r="B617" s="34"/>
      <c r="C617" s="157" t="s">
        <v>1797</v>
      </c>
      <c r="D617" s="157" t="s">
        <v>169</v>
      </c>
      <c r="E617" s="158" t="s">
        <v>1798</v>
      </c>
      <c r="F617" s="159" t="s">
        <v>1799</v>
      </c>
      <c r="G617" s="160" t="s">
        <v>184</v>
      </c>
      <c r="H617" s="161">
        <v>16</v>
      </c>
      <c r="I617" s="162"/>
      <c r="J617" s="162"/>
      <c r="K617" s="163">
        <f t="shared" si="163"/>
        <v>0</v>
      </c>
      <c r="L617" s="164"/>
      <c r="M617" s="34"/>
      <c r="N617" s="165" t="s">
        <v>1</v>
      </c>
      <c r="O617" s="128" t="s">
        <v>45</v>
      </c>
      <c r="P617" s="33">
        <f t="shared" si="164"/>
        <v>0</v>
      </c>
      <c r="Q617" s="33">
        <f t="shared" si="165"/>
        <v>0</v>
      </c>
      <c r="R617" s="33">
        <f t="shared" si="166"/>
        <v>0</v>
      </c>
      <c r="T617" s="166">
        <f t="shared" si="167"/>
        <v>0</v>
      </c>
      <c r="U617" s="166">
        <v>2.0000000000000002E-5</v>
      </c>
      <c r="V617" s="166">
        <f t="shared" si="168"/>
        <v>3.2000000000000003E-4</v>
      </c>
      <c r="W617" s="166">
        <v>0</v>
      </c>
      <c r="X617" s="167">
        <f t="shared" si="169"/>
        <v>0</v>
      </c>
      <c r="AR617" s="168" t="s">
        <v>227</v>
      </c>
      <c r="AT617" s="168" t="s">
        <v>169</v>
      </c>
      <c r="AU617" s="168" t="s">
        <v>91</v>
      </c>
      <c r="AY617" s="15" t="s">
        <v>167</v>
      </c>
      <c r="BE617" s="97">
        <f t="shared" si="170"/>
        <v>0</v>
      </c>
      <c r="BF617" s="97">
        <f t="shared" si="171"/>
        <v>0</v>
      </c>
      <c r="BG617" s="97">
        <f t="shared" si="172"/>
        <v>0</v>
      </c>
      <c r="BH617" s="97">
        <f t="shared" si="173"/>
        <v>0</v>
      </c>
      <c r="BI617" s="97">
        <f t="shared" si="174"/>
        <v>0</v>
      </c>
      <c r="BJ617" s="15" t="s">
        <v>89</v>
      </c>
      <c r="BK617" s="97">
        <f t="shared" si="175"/>
        <v>0</v>
      </c>
      <c r="BL617" s="15" t="s">
        <v>227</v>
      </c>
      <c r="BM617" s="168" t="s">
        <v>1800</v>
      </c>
    </row>
    <row r="618" spans="2:65" s="1" customFormat="1" ht="24.2" customHeight="1">
      <c r="B618" s="34"/>
      <c r="C618" s="157" t="s">
        <v>1801</v>
      </c>
      <c r="D618" s="157" t="s">
        <v>169</v>
      </c>
      <c r="E618" s="158" t="s">
        <v>1802</v>
      </c>
      <c r="F618" s="159" t="s">
        <v>1803</v>
      </c>
      <c r="G618" s="160" t="s">
        <v>184</v>
      </c>
      <c r="H618" s="161">
        <v>39</v>
      </c>
      <c r="I618" s="162"/>
      <c r="J618" s="162"/>
      <c r="K618" s="163">
        <f t="shared" si="163"/>
        <v>0</v>
      </c>
      <c r="L618" s="164"/>
      <c r="M618" s="34"/>
      <c r="N618" s="165" t="s">
        <v>1</v>
      </c>
      <c r="O618" s="128" t="s">
        <v>45</v>
      </c>
      <c r="P618" s="33">
        <f t="shared" si="164"/>
        <v>0</v>
      </c>
      <c r="Q618" s="33">
        <f t="shared" si="165"/>
        <v>0</v>
      </c>
      <c r="R618" s="33">
        <f t="shared" si="166"/>
        <v>0</v>
      </c>
      <c r="T618" s="166">
        <f t="shared" si="167"/>
        <v>0</v>
      </c>
      <c r="U618" s="166">
        <v>2.0000000000000002E-5</v>
      </c>
      <c r="V618" s="166">
        <f t="shared" si="168"/>
        <v>7.8000000000000009E-4</v>
      </c>
      <c r="W618" s="166">
        <v>0</v>
      </c>
      <c r="X618" s="167">
        <f t="shared" si="169"/>
        <v>0</v>
      </c>
      <c r="AR618" s="168" t="s">
        <v>227</v>
      </c>
      <c r="AT618" s="168" t="s">
        <v>169</v>
      </c>
      <c r="AU618" s="168" t="s">
        <v>91</v>
      </c>
      <c r="AY618" s="15" t="s">
        <v>167</v>
      </c>
      <c r="BE618" s="97">
        <f t="shared" si="170"/>
        <v>0</v>
      </c>
      <c r="BF618" s="97">
        <f t="shared" si="171"/>
        <v>0</v>
      </c>
      <c r="BG618" s="97">
        <f t="shared" si="172"/>
        <v>0</v>
      </c>
      <c r="BH618" s="97">
        <f t="shared" si="173"/>
        <v>0</v>
      </c>
      <c r="BI618" s="97">
        <f t="shared" si="174"/>
        <v>0</v>
      </c>
      <c r="BJ618" s="15" t="s">
        <v>89</v>
      </c>
      <c r="BK618" s="97">
        <f t="shared" si="175"/>
        <v>0</v>
      </c>
      <c r="BL618" s="15" t="s">
        <v>227</v>
      </c>
      <c r="BM618" s="168" t="s">
        <v>1804</v>
      </c>
    </row>
    <row r="619" spans="2:65" s="1" customFormat="1" ht="24.2" customHeight="1">
      <c r="B619" s="34"/>
      <c r="C619" s="157" t="s">
        <v>1805</v>
      </c>
      <c r="D619" s="157" t="s">
        <v>169</v>
      </c>
      <c r="E619" s="158" t="s">
        <v>1806</v>
      </c>
      <c r="F619" s="159" t="s">
        <v>1807</v>
      </c>
      <c r="G619" s="160" t="s">
        <v>184</v>
      </c>
      <c r="H619" s="161">
        <v>2</v>
      </c>
      <c r="I619" s="162"/>
      <c r="J619" s="162"/>
      <c r="K619" s="163">
        <f t="shared" si="163"/>
        <v>0</v>
      </c>
      <c r="L619" s="164"/>
      <c r="M619" s="34"/>
      <c r="N619" s="165" t="s">
        <v>1</v>
      </c>
      <c r="O619" s="128" t="s">
        <v>45</v>
      </c>
      <c r="P619" s="33">
        <f t="shared" si="164"/>
        <v>0</v>
      </c>
      <c r="Q619" s="33">
        <f t="shared" si="165"/>
        <v>0</v>
      </c>
      <c r="R619" s="33">
        <f t="shared" si="166"/>
        <v>0</v>
      </c>
      <c r="T619" s="166">
        <f t="shared" si="167"/>
        <v>0</v>
      </c>
      <c r="U619" s="166">
        <v>2.0000000000000002E-5</v>
      </c>
      <c r="V619" s="166">
        <f t="shared" si="168"/>
        <v>4.0000000000000003E-5</v>
      </c>
      <c r="W619" s="166">
        <v>0</v>
      </c>
      <c r="X619" s="167">
        <f t="shared" si="169"/>
        <v>0</v>
      </c>
      <c r="AR619" s="168" t="s">
        <v>227</v>
      </c>
      <c r="AT619" s="168" t="s">
        <v>169</v>
      </c>
      <c r="AU619" s="168" t="s">
        <v>91</v>
      </c>
      <c r="AY619" s="15" t="s">
        <v>167</v>
      </c>
      <c r="BE619" s="97">
        <f t="shared" si="170"/>
        <v>0</v>
      </c>
      <c r="BF619" s="97">
        <f t="shared" si="171"/>
        <v>0</v>
      </c>
      <c r="BG619" s="97">
        <f t="shared" si="172"/>
        <v>0</v>
      </c>
      <c r="BH619" s="97">
        <f t="shared" si="173"/>
        <v>0</v>
      </c>
      <c r="BI619" s="97">
        <f t="shared" si="174"/>
        <v>0</v>
      </c>
      <c r="BJ619" s="15" t="s">
        <v>89</v>
      </c>
      <c r="BK619" s="97">
        <f t="shared" si="175"/>
        <v>0</v>
      </c>
      <c r="BL619" s="15" t="s">
        <v>227</v>
      </c>
      <c r="BM619" s="168" t="s">
        <v>1808</v>
      </c>
    </row>
    <row r="620" spans="2:65" s="1" customFormat="1" ht="33" customHeight="1">
      <c r="B620" s="34"/>
      <c r="C620" s="157" t="s">
        <v>1809</v>
      </c>
      <c r="D620" s="157" t="s">
        <v>169</v>
      </c>
      <c r="E620" s="158" t="s">
        <v>1810</v>
      </c>
      <c r="F620" s="159" t="s">
        <v>1811</v>
      </c>
      <c r="G620" s="160" t="s">
        <v>339</v>
      </c>
      <c r="H620" s="161">
        <v>7.0000000000000001E-3</v>
      </c>
      <c r="I620" s="162"/>
      <c r="J620" s="162"/>
      <c r="K620" s="163">
        <f t="shared" si="163"/>
        <v>0</v>
      </c>
      <c r="L620" s="164"/>
      <c r="M620" s="34"/>
      <c r="N620" s="165" t="s">
        <v>1</v>
      </c>
      <c r="O620" s="128" t="s">
        <v>45</v>
      </c>
      <c r="P620" s="33">
        <f t="shared" si="164"/>
        <v>0</v>
      </c>
      <c r="Q620" s="33">
        <f t="shared" si="165"/>
        <v>0</v>
      </c>
      <c r="R620" s="33">
        <f t="shared" si="166"/>
        <v>0</v>
      </c>
      <c r="T620" s="166">
        <f t="shared" si="167"/>
        <v>0</v>
      </c>
      <c r="U620" s="166">
        <v>0</v>
      </c>
      <c r="V620" s="166">
        <f t="shared" si="168"/>
        <v>0</v>
      </c>
      <c r="W620" s="166">
        <v>0</v>
      </c>
      <c r="X620" s="167">
        <f t="shared" si="169"/>
        <v>0</v>
      </c>
      <c r="AR620" s="168" t="s">
        <v>227</v>
      </c>
      <c r="AT620" s="168" t="s">
        <v>169</v>
      </c>
      <c r="AU620" s="168" t="s">
        <v>91</v>
      </c>
      <c r="AY620" s="15" t="s">
        <v>167</v>
      </c>
      <c r="BE620" s="97">
        <f t="shared" si="170"/>
        <v>0</v>
      </c>
      <c r="BF620" s="97">
        <f t="shared" si="171"/>
        <v>0</v>
      </c>
      <c r="BG620" s="97">
        <f t="shared" si="172"/>
        <v>0</v>
      </c>
      <c r="BH620" s="97">
        <f t="shared" si="173"/>
        <v>0</v>
      </c>
      <c r="BI620" s="97">
        <f t="shared" si="174"/>
        <v>0</v>
      </c>
      <c r="BJ620" s="15" t="s">
        <v>89</v>
      </c>
      <c r="BK620" s="97">
        <f t="shared" si="175"/>
        <v>0</v>
      </c>
      <c r="BL620" s="15" t="s">
        <v>227</v>
      </c>
      <c r="BM620" s="168" t="s">
        <v>1812</v>
      </c>
    </row>
    <row r="621" spans="2:65" s="11" customFormat="1" ht="22.9" customHeight="1">
      <c r="B621" s="144"/>
      <c r="D621" s="145" t="s">
        <v>81</v>
      </c>
      <c r="E621" s="155" t="s">
        <v>1813</v>
      </c>
      <c r="F621" s="155" t="s">
        <v>1814</v>
      </c>
      <c r="I621" s="147"/>
      <c r="J621" s="147"/>
      <c r="K621" s="156">
        <f>BK621</f>
        <v>0</v>
      </c>
      <c r="M621" s="144"/>
      <c r="N621" s="149"/>
      <c r="Q621" s="150">
        <f>SUM(Q622:Q707)</f>
        <v>0</v>
      </c>
      <c r="R621" s="150">
        <f>SUM(R622:R707)</f>
        <v>0</v>
      </c>
      <c r="T621" s="151">
        <f>SUM(T622:T707)</f>
        <v>0</v>
      </c>
      <c r="V621" s="151">
        <f>SUM(V622:V707)</f>
        <v>0.63241000000000014</v>
      </c>
      <c r="X621" s="152">
        <f>SUM(X622:X707)</f>
        <v>0</v>
      </c>
      <c r="AR621" s="145" t="s">
        <v>91</v>
      </c>
      <c r="AT621" s="153" t="s">
        <v>81</v>
      </c>
      <c r="AU621" s="153" t="s">
        <v>89</v>
      </c>
      <c r="AY621" s="145" t="s">
        <v>167</v>
      </c>
      <c r="BK621" s="154">
        <f>SUM(BK622:BK707)</f>
        <v>0</v>
      </c>
    </row>
    <row r="622" spans="2:65" s="1" customFormat="1" ht="24.2" customHeight="1">
      <c r="B622" s="34"/>
      <c r="C622" s="157" t="s">
        <v>1815</v>
      </c>
      <c r="D622" s="157" t="s">
        <v>169</v>
      </c>
      <c r="E622" s="158" t="s">
        <v>1816</v>
      </c>
      <c r="F622" s="159" t="s">
        <v>1817</v>
      </c>
      <c r="G622" s="160" t="s">
        <v>184</v>
      </c>
      <c r="H622" s="161">
        <v>4</v>
      </c>
      <c r="I622" s="162"/>
      <c r="J622" s="162"/>
      <c r="K622" s="163">
        <f t="shared" ref="K622:K630" si="176">ROUND(P622*H622,2)</f>
        <v>0</v>
      </c>
      <c r="L622" s="164"/>
      <c r="M622" s="34"/>
      <c r="N622" s="165" t="s">
        <v>1</v>
      </c>
      <c r="O622" s="128" t="s">
        <v>45</v>
      </c>
      <c r="P622" s="33">
        <f t="shared" ref="P622:P630" si="177">I622+J622</f>
        <v>0</v>
      </c>
      <c r="Q622" s="33">
        <f t="shared" ref="Q622:Q630" si="178">ROUND(I622*H622,2)</f>
        <v>0</v>
      </c>
      <c r="R622" s="33">
        <f t="shared" ref="R622:R630" si="179">ROUND(J622*H622,2)</f>
        <v>0</v>
      </c>
      <c r="T622" s="166">
        <f t="shared" ref="T622:T630" si="180">S622*H622</f>
        <v>0</v>
      </c>
      <c r="U622" s="166">
        <v>0</v>
      </c>
      <c r="V622" s="166">
        <f t="shared" ref="V622:V630" si="181">U622*H622</f>
        <v>0</v>
      </c>
      <c r="W622" s="166">
        <v>0</v>
      </c>
      <c r="X622" s="167">
        <f t="shared" ref="X622:X630" si="182">W622*H622</f>
        <v>0</v>
      </c>
      <c r="AR622" s="168" t="s">
        <v>487</v>
      </c>
      <c r="AT622" s="168" t="s">
        <v>169</v>
      </c>
      <c r="AU622" s="168" t="s">
        <v>91</v>
      </c>
      <c r="AY622" s="15" t="s">
        <v>167</v>
      </c>
      <c r="BE622" s="97">
        <f t="shared" ref="BE622:BE630" si="183">IF(O622="základní",K622,0)</f>
        <v>0</v>
      </c>
      <c r="BF622" s="97">
        <f t="shared" ref="BF622:BF630" si="184">IF(O622="snížená",K622,0)</f>
        <v>0</v>
      </c>
      <c r="BG622" s="97">
        <f t="shared" ref="BG622:BG630" si="185">IF(O622="zákl. přenesená",K622,0)</f>
        <v>0</v>
      </c>
      <c r="BH622" s="97">
        <f t="shared" ref="BH622:BH630" si="186">IF(O622="sníž. přenesená",K622,0)</f>
        <v>0</v>
      </c>
      <c r="BI622" s="97">
        <f t="shared" ref="BI622:BI630" si="187">IF(O622="nulová",K622,0)</f>
        <v>0</v>
      </c>
      <c r="BJ622" s="15" t="s">
        <v>89</v>
      </c>
      <c r="BK622" s="97">
        <f t="shared" ref="BK622:BK630" si="188">ROUND(P622*H622,2)</f>
        <v>0</v>
      </c>
      <c r="BL622" s="15" t="s">
        <v>487</v>
      </c>
      <c r="BM622" s="168" t="s">
        <v>1818</v>
      </c>
    </row>
    <row r="623" spans="2:65" s="1" customFormat="1" ht="24.2" customHeight="1">
      <c r="B623" s="34"/>
      <c r="C623" s="157" t="s">
        <v>1819</v>
      </c>
      <c r="D623" s="157" t="s">
        <v>169</v>
      </c>
      <c r="E623" s="158" t="s">
        <v>1820</v>
      </c>
      <c r="F623" s="159" t="s">
        <v>1821</v>
      </c>
      <c r="G623" s="160" t="s">
        <v>184</v>
      </c>
      <c r="H623" s="161">
        <v>7</v>
      </c>
      <c r="I623" s="162"/>
      <c r="J623" s="162"/>
      <c r="K623" s="163">
        <f t="shared" si="176"/>
        <v>0</v>
      </c>
      <c r="L623" s="164"/>
      <c r="M623" s="34"/>
      <c r="N623" s="165" t="s">
        <v>1</v>
      </c>
      <c r="O623" s="128" t="s">
        <v>45</v>
      </c>
      <c r="P623" s="33">
        <f t="shared" si="177"/>
        <v>0</v>
      </c>
      <c r="Q623" s="33">
        <f t="shared" si="178"/>
        <v>0</v>
      </c>
      <c r="R623" s="33">
        <f t="shared" si="179"/>
        <v>0</v>
      </c>
      <c r="T623" s="166">
        <f t="shared" si="180"/>
        <v>0</v>
      </c>
      <c r="U623" s="166">
        <v>0</v>
      </c>
      <c r="V623" s="166">
        <f t="shared" si="181"/>
        <v>0</v>
      </c>
      <c r="W623" s="166">
        <v>0</v>
      </c>
      <c r="X623" s="167">
        <f t="shared" si="182"/>
        <v>0</v>
      </c>
      <c r="AR623" s="168" t="s">
        <v>487</v>
      </c>
      <c r="AT623" s="168" t="s">
        <v>169</v>
      </c>
      <c r="AU623" s="168" t="s">
        <v>91</v>
      </c>
      <c r="AY623" s="15" t="s">
        <v>167</v>
      </c>
      <c r="BE623" s="97">
        <f t="shared" si="183"/>
        <v>0</v>
      </c>
      <c r="BF623" s="97">
        <f t="shared" si="184"/>
        <v>0</v>
      </c>
      <c r="BG623" s="97">
        <f t="shared" si="185"/>
        <v>0</v>
      </c>
      <c r="BH623" s="97">
        <f t="shared" si="186"/>
        <v>0</v>
      </c>
      <c r="BI623" s="97">
        <f t="shared" si="187"/>
        <v>0</v>
      </c>
      <c r="BJ623" s="15" t="s">
        <v>89</v>
      </c>
      <c r="BK623" s="97">
        <f t="shared" si="188"/>
        <v>0</v>
      </c>
      <c r="BL623" s="15" t="s">
        <v>487</v>
      </c>
      <c r="BM623" s="168" t="s">
        <v>1822</v>
      </c>
    </row>
    <row r="624" spans="2:65" s="1" customFormat="1" ht="16.5" customHeight="1">
      <c r="B624" s="34"/>
      <c r="C624" s="157" t="s">
        <v>1823</v>
      </c>
      <c r="D624" s="157" t="s">
        <v>169</v>
      </c>
      <c r="E624" s="158" t="s">
        <v>1824</v>
      </c>
      <c r="F624" s="159" t="s">
        <v>1825</v>
      </c>
      <c r="G624" s="160" t="s">
        <v>184</v>
      </c>
      <c r="H624" s="161">
        <v>435</v>
      </c>
      <c r="I624" s="162"/>
      <c r="J624" s="162"/>
      <c r="K624" s="163">
        <f t="shared" si="176"/>
        <v>0</v>
      </c>
      <c r="L624" s="164"/>
      <c r="M624" s="34"/>
      <c r="N624" s="165" t="s">
        <v>1</v>
      </c>
      <c r="O624" s="128" t="s">
        <v>45</v>
      </c>
      <c r="P624" s="33">
        <f t="shared" si="177"/>
        <v>0</v>
      </c>
      <c r="Q624" s="33">
        <f t="shared" si="178"/>
        <v>0</v>
      </c>
      <c r="R624" s="33">
        <f t="shared" si="179"/>
        <v>0</v>
      </c>
      <c r="T624" s="166">
        <f t="shared" si="180"/>
        <v>0</v>
      </c>
      <c r="U624" s="166">
        <v>0</v>
      </c>
      <c r="V624" s="166">
        <f t="shared" si="181"/>
        <v>0</v>
      </c>
      <c r="W624" s="166">
        <v>0</v>
      </c>
      <c r="X624" s="167">
        <f t="shared" si="182"/>
        <v>0</v>
      </c>
      <c r="AR624" s="168" t="s">
        <v>227</v>
      </c>
      <c r="AT624" s="168" t="s">
        <v>169</v>
      </c>
      <c r="AU624" s="168" t="s">
        <v>91</v>
      </c>
      <c r="AY624" s="15" t="s">
        <v>167</v>
      </c>
      <c r="BE624" s="97">
        <f t="shared" si="183"/>
        <v>0</v>
      </c>
      <c r="BF624" s="97">
        <f t="shared" si="184"/>
        <v>0</v>
      </c>
      <c r="BG624" s="97">
        <f t="shared" si="185"/>
        <v>0</v>
      </c>
      <c r="BH624" s="97">
        <f t="shared" si="186"/>
        <v>0</v>
      </c>
      <c r="BI624" s="97">
        <f t="shared" si="187"/>
        <v>0</v>
      </c>
      <c r="BJ624" s="15" t="s">
        <v>89</v>
      </c>
      <c r="BK624" s="97">
        <f t="shared" si="188"/>
        <v>0</v>
      </c>
      <c r="BL624" s="15" t="s">
        <v>227</v>
      </c>
      <c r="BM624" s="168" t="s">
        <v>1826</v>
      </c>
    </row>
    <row r="625" spans="2:65" s="1" customFormat="1" ht="24.2" customHeight="1">
      <c r="B625" s="34"/>
      <c r="C625" s="190" t="s">
        <v>1827</v>
      </c>
      <c r="D625" s="190" t="s">
        <v>654</v>
      </c>
      <c r="E625" s="191" t="s">
        <v>1828</v>
      </c>
      <c r="F625" s="192" t="s">
        <v>1829</v>
      </c>
      <c r="G625" s="193" t="s">
        <v>184</v>
      </c>
      <c r="H625" s="194">
        <v>435</v>
      </c>
      <c r="I625" s="195"/>
      <c r="J625" s="196"/>
      <c r="K625" s="197">
        <f t="shared" si="176"/>
        <v>0</v>
      </c>
      <c r="L625" s="196"/>
      <c r="M625" s="198"/>
      <c r="N625" s="199" t="s">
        <v>1</v>
      </c>
      <c r="O625" s="128" t="s">
        <v>45</v>
      </c>
      <c r="P625" s="33">
        <f t="shared" si="177"/>
        <v>0</v>
      </c>
      <c r="Q625" s="33">
        <f t="shared" si="178"/>
        <v>0</v>
      </c>
      <c r="R625" s="33">
        <f t="shared" si="179"/>
        <v>0</v>
      </c>
      <c r="T625" s="166">
        <f t="shared" si="180"/>
        <v>0</v>
      </c>
      <c r="U625" s="166">
        <v>9.0000000000000006E-5</v>
      </c>
      <c r="V625" s="166">
        <f t="shared" si="181"/>
        <v>3.9150000000000004E-2</v>
      </c>
      <c r="W625" s="166">
        <v>0</v>
      </c>
      <c r="X625" s="167">
        <f t="shared" si="182"/>
        <v>0</v>
      </c>
      <c r="AR625" s="168" t="s">
        <v>318</v>
      </c>
      <c r="AT625" s="168" t="s">
        <v>654</v>
      </c>
      <c r="AU625" s="168" t="s">
        <v>91</v>
      </c>
      <c r="AY625" s="15" t="s">
        <v>167</v>
      </c>
      <c r="BE625" s="97">
        <f t="shared" si="183"/>
        <v>0</v>
      </c>
      <c r="BF625" s="97">
        <f t="shared" si="184"/>
        <v>0</v>
      </c>
      <c r="BG625" s="97">
        <f t="shared" si="185"/>
        <v>0</v>
      </c>
      <c r="BH625" s="97">
        <f t="shared" si="186"/>
        <v>0</v>
      </c>
      <c r="BI625" s="97">
        <f t="shared" si="187"/>
        <v>0</v>
      </c>
      <c r="BJ625" s="15" t="s">
        <v>89</v>
      </c>
      <c r="BK625" s="97">
        <f t="shared" si="188"/>
        <v>0</v>
      </c>
      <c r="BL625" s="15" t="s">
        <v>227</v>
      </c>
      <c r="BM625" s="168" t="s">
        <v>1830</v>
      </c>
    </row>
    <row r="626" spans="2:65" s="1" customFormat="1" ht="24.2" customHeight="1">
      <c r="B626" s="34"/>
      <c r="C626" s="157" t="s">
        <v>1831</v>
      </c>
      <c r="D626" s="157" t="s">
        <v>169</v>
      </c>
      <c r="E626" s="158" t="s">
        <v>1832</v>
      </c>
      <c r="F626" s="159" t="s">
        <v>1833</v>
      </c>
      <c r="G626" s="160" t="s">
        <v>440</v>
      </c>
      <c r="H626" s="161">
        <v>1</v>
      </c>
      <c r="I626" s="162"/>
      <c r="J626" s="162"/>
      <c r="K626" s="163">
        <f t="shared" si="176"/>
        <v>0</v>
      </c>
      <c r="L626" s="164"/>
      <c r="M626" s="34"/>
      <c r="N626" s="165" t="s">
        <v>1</v>
      </c>
      <c r="O626" s="128" t="s">
        <v>45</v>
      </c>
      <c r="P626" s="33">
        <f t="shared" si="177"/>
        <v>0</v>
      </c>
      <c r="Q626" s="33">
        <f t="shared" si="178"/>
        <v>0</v>
      </c>
      <c r="R626" s="33">
        <f t="shared" si="179"/>
        <v>0</v>
      </c>
      <c r="T626" s="166">
        <f t="shared" si="180"/>
        <v>0</v>
      </c>
      <c r="U626" s="166">
        <v>0</v>
      </c>
      <c r="V626" s="166">
        <f t="shared" si="181"/>
        <v>0</v>
      </c>
      <c r="W626" s="166">
        <v>0</v>
      </c>
      <c r="X626" s="167">
        <f t="shared" si="182"/>
        <v>0</v>
      </c>
      <c r="AR626" s="168" t="s">
        <v>227</v>
      </c>
      <c r="AT626" s="168" t="s">
        <v>169</v>
      </c>
      <c r="AU626" s="168" t="s">
        <v>91</v>
      </c>
      <c r="AY626" s="15" t="s">
        <v>167</v>
      </c>
      <c r="BE626" s="97">
        <f t="shared" si="183"/>
        <v>0</v>
      </c>
      <c r="BF626" s="97">
        <f t="shared" si="184"/>
        <v>0</v>
      </c>
      <c r="BG626" s="97">
        <f t="shared" si="185"/>
        <v>0</v>
      </c>
      <c r="BH626" s="97">
        <f t="shared" si="186"/>
        <v>0</v>
      </c>
      <c r="BI626" s="97">
        <f t="shared" si="187"/>
        <v>0</v>
      </c>
      <c r="BJ626" s="15" t="s">
        <v>89</v>
      </c>
      <c r="BK626" s="97">
        <f t="shared" si="188"/>
        <v>0</v>
      </c>
      <c r="BL626" s="15" t="s">
        <v>227</v>
      </c>
      <c r="BM626" s="168" t="s">
        <v>1834</v>
      </c>
    </row>
    <row r="627" spans="2:65" s="1" customFormat="1" ht="16.5" customHeight="1">
      <c r="B627" s="34"/>
      <c r="C627" s="157" t="s">
        <v>1835</v>
      </c>
      <c r="D627" s="157" t="s">
        <v>169</v>
      </c>
      <c r="E627" s="158" t="s">
        <v>1836</v>
      </c>
      <c r="F627" s="159" t="s">
        <v>1837</v>
      </c>
      <c r="G627" s="160" t="s">
        <v>440</v>
      </c>
      <c r="H627" s="161">
        <v>1</v>
      </c>
      <c r="I627" s="162"/>
      <c r="J627" s="162"/>
      <c r="K627" s="163">
        <f t="shared" si="176"/>
        <v>0</v>
      </c>
      <c r="L627" s="164"/>
      <c r="M627" s="34"/>
      <c r="N627" s="165" t="s">
        <v>1</v>
      </c>
      <c r="O627" s="128" t="s">
        <v>45</v>
      </c>
      <c r="P627" s="33">
        <f t="shared" si="177"/>
        <v>0</v>
      </c>
      <c r="Q627" s="33">
        <f t="shared" si="178"/>
        <v>0</v>
      </c>
      <c r="R627" s="33">
        <f t="shared" si="179"/>
        <v>0</v>
      </c>
      <c r="T627" s="166">
        <f t="shared" si="180"/>
        <v>0</v>
      </c>
      <c r="U627" s="166">
        <v>0</v>
      </c>
      <c r="V627" s="166">
        <f t="shared" si="181"/>
        <v>0</v>
      </c>
      <c r="W627" s="166">
        <v>0</v>
      </c>
      <c r="X627" s="167">
        <f t="shared" si="182"/>
        <v>0</v>
      </c>
      <c r="AR627" s="168" t="s">
        <v>227</v>
      </c>
      <c r="AT627" s="168" t="s">
        <v>169</v>
      </c>
      <c r="AU627" s="168" t="s">
        <v>91</v>
      </c>
      <c r="AY627" s="15" t="s">
        <v>167</v>
      </c>
      <c r="BE627" s="97">
        <f t="shared" si="183"/>
        <v>0</v>
      </c>
      <c r="BF627" s="97">
        <f t="shared" si="184"/>
        <v>0</v>
      </c>
      <c r="BG627" s="97">
        <f t="shared" si="185"/>
        <v>0</v>
      </c>
      <c r="BH627" s="97">
        <f t="shared" si="186"/>
        <v>0</v>
      </c>
      <c r="BI627" s="97">
        <f t="shared" si="187"/>
        <v>0</v>
      </c>
      <c r="BJ627" s="15" t="s">
        <v>89</v>
      </c>
      <c r="BK627" s="97">
        <f t="shared" si="188"/>
        <v>0</v>
      </c>
      <c r="BL627" s="15" t="s">
        <v>227</v>
      </c>
      <c r="BM627" s="168" t="s">
        <v>1838</v>
      </c>
    </row>
    <row r="628" spans="2:65" s="1" customFormat="1" ht="16.5" customHeight="1">
      <c r="B628" s="34"/>
      <c r="C628" s="157" t="s">
        <v>1839</v>
      </c>
      <c r="D628" s="157" t="s">
        <v>169</v>
      </c>
      <c r="E628" s="158" t="s">
        <v>1840</v>
      </c>
      <c r="F628" s="159" t="s">
        <v>1841</v>
      </c>
      <c r="G628" s="160" t="s">
        <v>440</v>
      </c>
      <c r="H628" s="161">
        <v>1</v>
      </c>
      <c r="I628" s="162"/>
      <c r="J628" s="162"/>
      <c r="K628" s="163">
        <f t="shared" si="176"/>
        <v>0</v>
      </c>
      <c r="L628" s="164"/>
      <c r="M628" s="34"/>
      <c r="N628" s="165" t="s">
        <v>1</v>
      </c>
      <c r="O628" s="128" t="s">
        <v>45</v>
      </c>
      <c r="P628" s="33">
        <f t="shared" si="177"/>
        <v>0</v>
      </c>
      <c r="Q628" s="33">
        <f t="shared" si="178"/>
        <v>0</v>
      </c>
      <c r="R628" s="33">
        <f t="shared" si="179"/>
        <v>0</v>
      </c>
      <c r="T628" s="166">
        <f t="shared" si="180"/>
        <v>0</v>
      </c>
      <c r="U628" s="166">
        <v>0</v>
      </c>
      <c r="V628" s="166">
        <f t="shared" si="181"/>
        <v>0</v>
      </c>
      <c r="W628" s="166">
        <v>0</v>
      </c>
      <c r="X628" s="167">
        <f t="shared" si="182"/>
        <v>0</v>
      </c>
      <c r="AR628" s="168" t="s">
        <v>227</v>
      </c>
      <c r="AT628" s="168" t="s">
        <v>169</v>
      </c>
      <c r="AU628" s="168" t="s">
        <v>91</v>
      </c>
      <c r="AY628" s="15" t="s">
        <v>167</v>
      </c>
      <c r="BE628" s="97">
        <f t="shared" si="183"/>
        <v>0</v>
      </c>
      <c r="BF628" s="97">
        <f t="shared" si="184"/>
        <v>0</v>
      </c>
      <c r="BG628" s="97">
        <f t="shared" si="185"/>
        <v>0</v>
      </c>
      <c r="BH628" s="97">
        <f t="shared" si="186"/>
        <v>0</v>
      </c>
      <c r="BI628" s="97">
        <f t="shared" si="187"/>
        <v>0</v>
      </c>
      <c r="BJ628" s="15" t="s">
        <v>89</v>
      </c>
      <c r="BK628" s="97">
        <f t="shared" si="188"/>
        <v>0</v>
      </c>
      <c r="BL628" s="15" t="s">
        <v>227</v>
      </c>
      <c r="BM628" s="168" t="s">
        <v>1842</v>
      </c>
    </row>
    <row r="629" spans="2:65" s="1" customFormat="1" ht="33" customHeight="1">
      <c r="B629" s="34"/>
      <c r="C629" s="157" t="s">
        <v>1843</v>
      </c>
      <c r="D629" s="157" t="s">
        <v>169</v>
      </c>
      <c r="E629" s="158" t="s">
        <v>1844</v>
      </c>
      <c r="F629" s="159" t="s">
        <v>1845</v>
      </c>
      <c r="G629" s="160" t="s">
        <v>177</v>
      </c>
      <c r="H629" s="161">
        <v>3060</v>
      </c>
      <c r="I629" s="162"/>
      <c r="J629" s="162"/>
      <c r="K629" s="163">
        <f t="shared" si="176"/>
        <v>0</v>
      </c>
      <c r="L629" s="164"/>
      <c r="M629" s="34"/>
      <c r="N629" s="165" t="s">
        <v>1</v>
      </c>
      <c r="O629" s="128" t="s">
        <v>45</v>
      </c>
      <c r="P629" s="33">
        <f t="shared" si="177"/>
        <v>0</v>
      </c>
      <c r="Q629" s="33">
        <f t="shared" si="178"/>
        <v>0</v>
      </c>
      <c r="R629" s="33">
        <f t="shared" si="179"/>
        <v>0</v>
      </c>
      <c r="T629" s="166">
        <f t="shared" si="180"/>
        <v>0</v>
      </c>
      <c r="U629" s="166">
        <v>0</v>
      </c>
      <c r="V629" s="166">
        <f t="shared" si="181"/>
        <v>0</v>
      </c>
      <c r="W629" s="166">
        <v>0</v>
      </c>
      <c r="X629" s="167">
        <f t="shared" si="182"/>
        <v>0</v>
      </c>
      <c r="AR629" s="168" t="s">
        <v>227</v>
      </c>
      <c r="AT629" s="168" t="s">
        <v>169</v>
      </c>
      <c r="AU629" s="168" t="s">
        <v>91</v>
      </c>
      <c r="AY629" s="15" t="s">
        <v>167</v>
      </c>
      <c r="BE629" s="97">
        <f t="shared" si="183"/>
        <v>0</v>
      </c>
      <c r="BF629" s="97">
        <f t="shared" si="184"/>
        <v>0</v>
      </c>
      <c r="BG629" s="97">
        <f t="shared" si="185"/>
        <v>0</v>
      </c>
      <c r="BH629" s="97">
        <f t="shared" si="186"/>
        <v>0</v>
      </c>
      <c r="BI629" s="97">
        <f t="shared" si="187"/>
        <v>0</v>
      </c>
      <c r="BJ629" s="15" t="s">
        <v>89</v>
      </c>
      <c r="BK629" s="97">
        <f t="shared" si="188"/>
        <v>0</v>
      </c>
      <c r="BL629" s="15" t="s">
        <v>227</v>
      </c>
      <c r="BM629" s="168" t="s">
        <v>1846</v>
      </c>
    </row>
    <row r="630" spans="2:65" s="1" customFormat="1" ht="33" customHeight="1">
      <c r="B630" s="34"/>
      <c r="C630" s="190" t="s">
        <v>1847</v>
      </c>
      <c r="D630" s="190" t="s">
        <v>654</v>
      </c>
      <c r="E630" s="191" t="s">
        <v>1848</v>
      </c>
      <c r="F630" s="192" t="s">
        <v>1849</v>
      </c>
      <c r="G630" s="193" t="s">
        <v>177</v>
      </c>
      <c r="H630" s="194">
        <v>2210</v>
      </c>
      <c r="I630" s="195"/>
      <c r="J630" s="196"/>
      <c r="K630" s="197">
        <f t="shared" si="176"/>
        <v>0</v>
      </c>
      <c r="L630" s="196"/>
      <c r="M630" s="198"/>
      <c r="N630" s="199" t="s">
        <v>1</v>
      </c>
      <c r="O630" s="128" t="s">
        <v>45</v>
      </c>
      <c r="P630" s="33">
        <f t="shared" si="177"/>
        <v>0</v>
      </c>
      <c r="Q630" s="33">
        <f t="shared" si="178"/>
        <v>0</v>
      </c>
      <c r="R630" s="33">
        <f t="shared" si="179"/>
        <v>0</v>
      </c>
      <c r="T630" s="166">
        <f t="shared" si="180"/>
        <v>0</v>
      </c>
      <c r="U630" s="166">
        <v>2.0000000000000002E-5</v>
      </c>
      <c r="V630" s="166">
        <f t="shared" si="181"/>
        <v>4.4200000000000003E-2</v>
      </c>
      <c r="W630" s="166">
        <v>0</v>
      </c>
      <c r="X630" s="167">
        <f t="shared" si="182"/>
        <v>0</v>
      </c>
      <c r="AR630" s="168" t="s">
        <v>318</v>
      </c>
      <c r="AT630" s="168" t="s">
        <v>654</v>
      </c>
      <c r="AU630" s="168" t="s">
        <v>91</v>
      </c>
      <c r="AY630" s="15" t="s">
        <v>167</v>
      </c>
      <c r="BE630" s="97">
        <f t="shared" si="183"/>
        <v>0</v>
      </c>
      <c r="BF630" s="97">
        <f t="shared" si="184"/>
        <v>0</v>
      </c>
      <c r="BG630" s="97">
        <f t="shared" si="185"/>
        <v>0</v>
      </c>
      <c r="BH630" s="97">
        <f t="shared" si="186"/>
        <v>0</v>
      </c>
      <c r="BI630" s="97">
        <f t="shared" si="187"/>
        <v>0</v>
      </c>
      <c r="BJ630" s="15" t="s">
        <v>89</v>
      </c>
      <c r="BK630" s="97">
        <f t="shared" si="188"/>
        <v>0</v>
      </c>
      <c r="BL630" s="15" t="s">
        <v>227</v>
      </c>
      <c r="BM630" s="168" t="s">
        <v>1850</v>
      </c>
    </row>
    <row r="631" spans="2:65" s="12" customFormat="1" ht="11.25">
      <c r="B631" s="169"/>
      <c r="D631" s="170" t="s">
        <v>196</v>
      </c>
      <c r="E631" s="171" t="s">
        <v>1</v>
      </c>
      <c r="F631" s="172" t="s">
        <v>1851</v>
      </c>
      <c r="H631" s="173">
        <v>1350</v>
      </c>
      <c r="I631" s="174"/>
      <c r="J631" s="174"/>
      <c r="M631" s="169"/>
      <c r="N631" s="175"/>
      <c r="X631" s="176"/>
      <c r="AT631" s="171" t="s">
        <v>196</v>
      </c>
      <c r="AU631" s="171" t="s">
        <v>91</v>
      </c>
      <c r="AV631" s="12" t="s">
        <v>91</v>
      </c>
      <c r="AW631" s="12" t="s">
        <v>5</v>
      </c>
      <c r="AX631" s="12" t="s">
        <v>82</v>
      </c>
      <c r="AY631" s="171" t="s">
        <v>167</v>
      </c>
    </row>
    <row r="632" spans="2:65" s="12" customFormat="1" ht="11.25">
      <c r="B632" s="169"/>
      <c r="D632" s="170" t="s">
        <v>196</v>
      </c>
      <c r="E632" s="171" t="s">
        <v>1</v>
      </c>
      <c r="F632" s="172" t="s">
        <v>1852</v>
      </c>
      <c r="H632" s="173">
        <v>780</v>
      </c>
      <c r="I632" s="174"/>
      <c r="J632" s="174"/>
      <c r="M632" s="169"/>
      <c r="N632" s="175"/>
      <c r="X632" s="176"/>
      <c r="AT632" s="171" t="s">
        <v>196</v>
      </c>
      <c r="AU632" s="171" t="s">
        <v>91</v>
      </c>
      <c r="AV632" s="12" t="s">
        <v>91</v>
      </c>
      <c r="AW632" s="12" t="s">
        <v>5</v>
      </c>
      <c r="AX632" s="12" t="s">
        <v>82</v>
      </c>
      <c r="AY632" s="171" t="s">
        <v>167</v>
      </c>
    </row>
    <row r="633" spans="2:65" s="12" customFormat="1" ht="11.25">
      <c r="B633" s="169"/>
      <c r="D633" s="170" t="s">
        <v>196</v>
      </c>
      <c r="E633" s="171" t="s">
        <v>1</v>
      </c>
      <c r="F633" s="172" t="s">
        <v>562</v>
      </c>
      <c r="H633" s="173">
        <v>80</v>
      </c>
      <c r="I633" s="174"/>
      <c r="J633" s="174"/>
      <c r="M633" s="169"/>
      <c r="N633" s="175"/>
      <c r="X633" s="176"/>
      <c r="AT633" s="171" t="s">
        <v>196</v>
      </c>
      <c r="AU633" s="171" t="s">
        <v>91</v>
      </c>
      <c r="AV633" s="12" t="s">
        <v>91</v>
      </c>
      <c r="AW633" s="12" t="s">
        <v>5</v>
      </c>
      <c r="AX633" s="12" t="s">
        <v>82</v>
      </c>
      <c r="AY633" s="171" t="s">
        <v>167</v>
      </c>
    </row>
    <row r="634" spans="2:65" s="13" customFormat="1" ht="11.25">
      <c r="B634" s="177"/>
      <c r="D634" s="170" t="s">
        <v>196</v>
      </c>
      <c r="E634" s="178" t="s">
        <v>1</v>
      </c>
      <c r="F634" s="179" t="s">
        <v>204</v>
      </c>
      <c r="H634" s="180">
        <v>2210</v>
      </c>
      <c r="I634" s="181"/>
      <c r="J634" s="181"/>
      <c r="M634" s="177"/>
      <c r="N634" s="182"/>
      <c r="X634" s="183"/>
      <c r="AT634" s="178" t="s">
        <v>196</v>
      </c>
      <c r="AU634" s="178" t="s">
        <v>91</v>
      </c>
      <c r="AV634" s="13" t="s">
        <v>173</v>
      </c>
      <c r="AW634" s="13" t="s">
        <v>5</v>
      </c>
      <c r="AX634" s="13" t="s">
        <v>89</v>
      </c>
      <c r="AY634" s="178" t="s">
        <v>167</v>
      </c>
    </row>
    <row r="635" spans="2:65" s="1" customFormat="1" ht="33" customHeight="1">
      <c r="B635" s="34"/>
      <c r="C635" s="190" t="s">
        <v>1853</v>
      </c>
      <c r="D635" s="190" t="s">
        <v>654</v>
      </c>
      <c r="E635" s="191" t="s">
        <v>1854</v>
      </c>
      <c r="F635" s="192" t="s">
        <v>1855</v>
      </c>
      <c r="G635" s="193" t="s">
        <v>177</v>
      </c>
      <c r="H635" s="194">
        <v>2050</v>
      </c>
      <c r="I635" s="195"/>
      <c r="J635" s="196"/>
      <c r="K635" s="197">
        <f t="shared" ref="K635:K643" si="189">ROUND(P635*H635,2)</f>
        <v>0</v>
      </c>
      <c r="L635" s="196"/>
      <c r="M635" s="198"/>
      <c r="N635" s="199" t="s">
        <v>1</v>
      </c>
      <c r="O635" s="128" t="s">
        <v>45</v>
      </c>
      <c r="P635" s="33">
        <f t="shared" ref="P635:P643" si="190">I635+J635</f>
        <v>0</v>
      </c>
      <c r="Q635" s="33">
        <f t="shared" ref="Q635:Q643" si="191">ROUND(I635*H635,2)</f>
        <v>0</v>
      </c>
      <c r="R635" s="33">
        <f t="shared" ref="R635:R643" si="192">ROUND(J635*H635,2)</f>
        <v>0</v>
      </c>
      <c r="T635" s="166">
        <f t="shared" ref="T635:T643" si="193">S635*H635</f>
        <v>0</v>
      </c>
      <c r="U635" s="166">
        <v>2.0000000000000002E-5</v>
      </c>
      <c r="V635" s="166">
        <f t="shared" ref="V635:V643" si="194">U635*H635</f>
        <v>4.1000000000000002E-2</v>
      </c>
      <c r="W635" s="166">
        <v>0</v>
      </c>
      <c r="X635" s="167">
        <f t="shared" ref="X635:X643" si="195">W635*H635</f>
        <v>0</v>
      </c>
      <c r="AR635" s="168" t="s">
        <v>318</v>
      </c>
      <c r="AT635" s="168" t="s">
        <v>654</v>
      </c>
      <c r="AU635" s="168" t="s">
        <v>91</v>
      </c>
      <c r="AY635" s="15" t="s">
        <v>167</v>
      </c>
      <c r="BE635" s="97">
        <f t="shared" ref="BE635:BE643" si="196">IF(O635="základní",K635,0)</f>
        <v>0</v>
      </c>
      <c r="BF635" s="97">
        <f t="shared" ref="BF635:BF643" si="197">IF(O635="snížená",K635,0)</f>
        <v>0</v>
      </c>
      <c r="BG635" s="97">
        <f t="shared" ref="BG635:BG643" si="198">IF(O635="zákl. přenesená",K635,0)</f>
        <v>0</v>
      </c>
      <c r="BH635" s="97">
        <f t="shared" ref="BH635:BH643" si="199">IF(O635="sníž. přenesená",K635,0)</f>
        <v>0</v>
      </c>
      <c r="BI635" s="97">
        <f t="shared" ref="BI635:BI643" si="200">IF(O635="nulová",K635,0)</f>
        <v>0</v>
      </c>
      <c r="BJ635" s="15" t="s">
        <v>89</v>
      </c>
      <c r="BK635" s="97">
        <f t="shared" ref="BK635:BK643" si="201">ROUND(P635*H635,2)</f>
        <v>0</v>
      </c>
      <c r="BL635" s="15" t="s">
        <v>227</v>
      </c>
      <c r="BM635" s="168" t="s">
        <v>1856</v>
      </c>
    </row>
    <row r="636" spans="2:65" s="1" customFormat="1" ht="33" customHeight="1">
      <c r="B636" s="34"/>
      <c r="C636" s="190" t="s">
        <v>1857</v>
      </c>
      <c r="D636" s="190" t="s">
        <v>654</v>
      </c>
      <c r="E636" s="191" t="s">
        <v>1858</v>
      </c>
      <c r="F636" s="192" t="s">
        <v>1859</v>
      </c>
      <c r="G636" s="193" t="s">
        <v>177</v>
      </c>
      <c r="H636" s="194">
        <v>200</v>
      </c>
      <c r="I636" s="195"/>
      <c r="J636" s="196"/>
      <c r="K636" s="197">
        <f t="shared" si="189"/>
        <v>0</v>
      </c>
      <c r="L636" s="196"/>
      <c r="M636" s="198"/>
      <c r="N636" s="199" t="s">
        <v>1</v>
      </c>
      <c r="O636" s="128" t="s">
        <v>45</v>
      </c>
      <c r="P636" s="33">
        <f t="shared" si="190"/>
        <v>0</v>
      </c>
      <c r="Q636" s="33">
        <f t="shared" si="191"/>
        <v>0</v>
      </c>
      <c r="R636" s="33">
        <f t="shared" si="192"/>
        <v>0</v>
      </c>
      <c r="T636" s="166">
        <f t="shared" si="193"/>
        <v>0</v>
      </c>
      <c r="U636" s="166">
        <v>3.0000000000000001E-5</v>
      </c>
      <c r="V636" s="166">
        <f t="shared" si="194"/>
        <v>6.0000000000000001E-3</v>
      </c>
      <c r="W636" s="166">
        <v>0</v>
      </c>
      <c r="X636" s="167">
        <f t="shared" si="195"/>
        <v>0</v>
      </c>
      <c r="AR636" s="168" t="s">
        <v>318</v>
      </c>
      <c r="AT636" s="168" t="s">
        <v>654</v>
      </c>
      <c r="AU636" s="168" t="s">
        <v>91</v>
      </c>
      <c r="AY636" s="15" t="s">
        <v>167</v>
      </c>
      <c r="BE636" s="97">
        <f t="shared" si="196"/>
        <v>0</v>
      </c>
      <c r="BF636" s="97">
        <f t="shared" si="197"/>
        <v>0</v>
      </c>
      <c r="BG636" s="97">
        <f t="shared" si="198"/>
        <v>0</v>
      </c>
      <c r="BH636" s="97">
        <f t="shared" si="199"/>
        <v>0</v>
      </c>
      <c r="BI636" s="97">
        <f t="shared" si="200"/>
        <v>0</v>
      </c>
      <c r="BJ636" s="15" t="s">
        <v>89</v>
      </c>
      <c r="BK636" s="97">
        <f t="shared" si="201"/>
        <v>0</v>
      </c>
      <c r="BL636" s="15" t="s">
        <v>227</v>
      </c>
      <c r="BM636" s="168" t="s">
        <v>1860</v>
      </c>
    </row>
    <row r="637" spans="2:65" s="1" customFormat="1" ht="33" customHeight="1">
      <c r="B637" s="34"/>
      <c r="C637" s="190" t="s">
        <v>1861</v>
      </c>
      <c r="D637" s="190" t="s">
        <v>654</v>
      </c>
      <c r="E637" s="191" t="s">
        <v>1862</v>
      </c>
      <c r="F637" s="192" t="s">
        <v>1863</v>
      </c>
      <c r="G637" s="193" t="s">
        <v>177</v>
      </c>
      <c r="H637" s="194">
        <v>360</v>
      </c>
      <c r="I637" s="195"/>
      <c r="J637" s="196"/>
      <c r="K637" s="197">
        <f t="shared" si="189"/>
        <v>0</v>
      </c>
      <c r="L637" s="196"/>
      <c r="M637" s="198"/>
      <c r="N637" s="199" t="s">
        <v>1</v>
      </c>
      <c r="O637" s="128" t="s">
        <v>45</v>
      </c>
      <c r="P637" s="33">
        <f t="shared" si="190"/>
        <v>0</v>
      </c>
      <c r="Q637" s="33">
        <f t="shared" si="191"/>
        <v>0</v>
      </c>
      <c r="R637" s="33">
        <f t="shared" si="192"/>
        <v>0</v>
      </c>
      <c r="T637" s="166">
        <f t="shared" si="193"/>
        <v>0</v>
      </c>
      <c r="U637" s="166">
        <v>3.0000000000000001E-5</v>
      </c>
      <c r="V637" s="166">
        <f t="shared" si="194"/>
        <v>1.0800000000000001E-2</v>
      </c>
      <c r="W637" s="166">
        <v>0</v>
      </c>
      <c r="X637" s="167">
        <f t="shared" si="195"/>
        <v>0</v>
      </c>
      <c r="AR637" s="168" t="s">
        <v>318</v>
      </c>
      <c r="AT637" s="168" t="s">
        <v>654</v>
      </c>
      <c r="AU637" s="168" t="s">
        <v>91</v>
      </c>
      <c r="AY637" s="15" t="s">
        <v>167</v>
      </c>
      <c r="BE637" s="97">
        <f t="shared" si="196"/>
        <v>0</v>
      </c>
      <c r="BF637" s="97">
        <f t="shared" si="197"/>
        <v>0</v>
      </c>
      <c r="BG637" s="97">
        <f t="shared" si="198"/>
        <v>0</v>
      </c>
      <c r="BH637" s="97">
        <f t="shared" si="199"/>
        <v>0</v>
      </c>
      <c r="BI637" s="97">
        <f t="shared" si="200"/>
        <v>0</v>
      </c>
      <c r="BJ637" s="15" t="s">
        <v>89</v>
      </c>
      <c r="BK637" s="97">
        <f t="shared" si="201"/>
        <v>0</v>
      </c>
      <c r="BL637" s="15" t="s">
        <v>227</v>
      </c>
      <c r="BM637" s="168" t="s">
        <v>1864</v>
      </c>
    </row>
    <row r="638" spans="2:65" s="1" customFormat="1" ht="16.5" customHeight="1">
      <c r="B638" s="34"/>
      <c r="C638" s="157" t="s">
        <v>1865</v>
      </c>
      <c r="D638" s="157" t="s">
        <v>169</v>
      </c>
      <c r="E638" s="158" t="s">
        <v>1866</v>
      </c>
      <c r="F638" s="159" t="s">
        <v>1867</v>
      </c>
      <c r="G638" s="160" t="s">
        <v>440</v>
      </c>
      <c r="H638" s="161">
        <v>4</v>
      </c>
      <c r="I638" s="162"/>
      <c r="J638" s="162"/>
      <c r="K638" s="163">
        <f t="shared" si="189"/>
        <v>0</v>
      </c>
      <c r="L638" s="164"/>
      <c r="M638" s="34"/>
      <c r="N638" s="165" t="s">
        <v>1</v>
      </c>
      <c r="O638" s="128" t="s">
        <v>45</v>
      </c>
      <c r="P638" s="33">
        <f t="shared" si="190"/>
        <v>0</v>
      </c>
      <c r="Q638" s="33">
        <f t="shared" si="191"/>
        <v>0</v>
      </c>
      <c r="R638" s="33">
        <f t="shared" si="192"/>
        <v>0</v>
      </c>
      <c r="T638" s="166">
        <f t="shared" si="193"/>
        <v>0</v>
      </c>
      <c r="U638" s="166">
        <v>0</v>
      </c>
      <c r="V638" s="166">
        <f t="shared" si="194"/>
        <v>0</v>
      </c>
      <c r="W638" s="166">
        <v>0</v>
      </c>
      <c r="X638" s="167">
        <f t="shared" si="195"/>
        <v>0</v>
      </c>
      <c r="AR638" s="168" t="s">
        <v>227</v>
      </c>
      <c r="AT638" s="168" t="s">
        <v>169</v>
      </c>
      <c r="AU638" s="168" t="s">
        <v>91</v>
      </c>
      <c r="AY638" s="15" t="s">
        <v>167</v>
      </c>
      <c r="BE638" s="97">
        <f t="shared" si="196"/>
        <v>0</v>
      </c>
      <c r="BF638" s="97">
        <f t="shared" si="197"/>
        <v>0</v>
      </c>
      <c r="BG638" s="97">
        <f t="shared" si="198"/>
        <v>0</v>
      </c>
      <c r="BH638" s="97">
        <f t="shared" si="199"/>
        <v>0</v>
      </c>
      <c r="BI638" s="97">
        <f t="shared" si="200"/>
        <v>0</v>
      </c>
      <c r="BJ638" s="15" t="s">
        <v>89</v>
      </c>
      <c r="BK638" s="97">
        <f t="shared" si="201"/>
        <v>0</v>
      </c>
      <c r="BL638" s="15" t="s">
        <v>227</v>
      </c>
      <c r="BM638" s="168" t="s">
        <v>1868</v>
      </c>
    </row>
    <row r="639" spans="2:65" s="1" customFormat="1" ht="24.2" customHeight="1">
      <c r="B639" s="34"/>
      <c r="C639" s="157" t="s">
        <v>1869</v>
      </c>
      <c r="D639" s="157" t="s">
        <v>169</v>
      </c>
      <c r="E639" s="158" t="s">
        <v>1870</v>
      </c>
      <c r="F639" s="159" t="s">
        <v>1871</v>
      </c>
      <c r="G639" s="160" t="s">
        <v>184</v>
      </c>
      <c r="H639" s="161">
        <v>7</v>
      </c>
      <c r="I639" s="162"/>
      <c r="J639" s="162"/>
      <c r="K639" s="163">
        <f t="shared" si="189"/>
        <v>0</v>
      </c>
      <c r="L639" s="164"/>
      <c r="M639" s="34"/>
      <c r="N639" s="165" t="s">
        <v>1</v>
      </c>
      <c r="O639" s="128" t="s">
        <v>45</v>
      </c>
      <c r="P639" s="33">
        <f t="shared" si="190"/>
        <v>0</v>
      </c>
      <c r="Q639" s="33">
        <f t="shared" si="191"/>
        <v>0</v>
      </c>
      <c r="R639" s="33">
        <f t="shared" si="192"/>
        <v>0</v>
      </c>
      <c r="T639" s="166">
        <f t="shared" si="193"/>
        <v>0</v>
      </c>
      <c r="U639" s="166">
        <v>0</v>
      </c>
      <c r="V639" s="166">
        <f t="shared" si="194"/>
        <v>0</v>
      </c>
      <c r="W639" s="166">
        <v>0</v>
      </c>
      <c r="X639" s="167">
        <f t="shared" si="195"/>
        <v>0</v>
      </c>
      <c r="AR639" s="168" t="s">
        <v>227</v>
      </c>
      <c r="AT639" s="168" t="s">
        <v>169</v>
      </c>
      <c r="AU639" s="168" t="s">
        <v>91</v>
      </c>
      <c r="AY639" s="15" t="s">
        <v>167</v>
      </c>
      <c r="BE639" s="97">
        <f t="shared" si="196"/>
        <v>0</v>
      </c>
      <c r="BF639" s="97">
        <f t="shared" si="197"/>
        <v>0</v>
      </c>
      <c r="BG639" s="97">
        <f t="shared" si="198"/>
        <v>0</v>
      </c>
      <c r="BH639" s="97">
        <f t="shared" si="199"/>
        <v>0</v>
      </c>
      <c r="BI639" s="97">
        <f t="shared" si="200"/>
        <v>0</v>
      </c>
      <c r="BJ639" s="15" t="s">
        <v>89</v>
      </c>
      <c r="BK639" s="97">
        <f t="shared" si="201"/>
        <v>0</v>
      </c>
      <c r="BL639" s="15" t="s">
        <v>227</v>
      </c>
      <c r="BM639" s="168" t="s">
        <v>1872</v>
      </c>
    </row>
    <row r="640" spans="2:65" s="1" customFormat="1" ht="24.2" customHeight="1">
      <c r="B640" s="34"/>
      <c r="C640" s="190" t="s">
        <v>1873</v>
      </c>
      <c r="D640" s="190" t="s">
        <v>654</v>
      </c>
      <c r="E640" s="191" t="s">
        <v>1874</v>
      </c>
      <c r="F640" s="192" t="s">
        <v>1875</v>
      </c>
      <c r="G640" s="193" t="s">
        <v>184</v>
      </c>
      <c r="H640" s="194">
        <v>7</v>
      </c>
      <c r="I640" s="195"/>
      <c r="J640" s="196"/>
      <c r="K640" s="197">
        <f t="shared" si="189"/>
        <v>0</v>
      </c>
      <c r="L640" s="196"/>
      <c r="M640" s="198"/>
      <c r="N640" s="199" t="s">
        <v>1</v>
      </c>
      <c r="O640" s="128" t="s">
        <v>45</v>
      </c>
      <c r="P640" s="33">
        <f t="shared" si="190"/>
        <v>0</v>
      </c>
      <c r="Q640" s="33">
        <f t="shared" si="191"/>
        <v>0</v>
      </c>
      <c r="R640" s="33">
        <f t="shared" si="192"/>
        <v>0</v>
      </c>
      <c r="T640" s="166">
        <f t="shared" si="193"/>
        <v>0</v>
      </c>
      <c r="U640" s="166">
        <v>1.01E-3</v>
      </c>
      <c r="V640" s="166">
        <f t="shared" si="194"/>
        <v>7.0699999999999999E-3</v>
      </c>
      <c r="W640" s="166">
        <v>0</v>
      </c>
      <c r="X640" s="167">
        <f t="shared" si="195"/>
        <v>0</v>
      </c>
      <c r="AR640" s="168" t="s">
        <v>318</v>
      </c>
      <c r="AT640" s="168" t="s">
        <v>654</v>
      </c>
      <c r="AU640" s="168" t="s">
        <v>91</v>
      </c>
      <c r="AY640" s="15" t="s">
        <v>167</v>
      </c>
      <c r="BE640" s="97">
        <f t="shared" si="196"/>
        <v>0</v>
      </c>
      <c r="BF640" s="97">
        <f t="shared" si="197"/>
        <v>0</v>
      </c>
      <c r="BG640" s="97">
        <f t="shared" si="198"/>
        <v>0</v>
      </c>
      <c r="BH640" s="97">
        <f t="shared" si="199"/>
        <v>0</v>
      </c>
      <c r="BI640" s="97">
        <f t="shared" si="200"/>
        <v>0</v>
      </c>
      <c r="BJ640" s="15" t="s">
        <v>89</v>
      </c>
      <c r="BK640" s="97">
        <f t="shared" si="201"/>
        <v>0</v>
      </c>
      <c r="BL640" s="15" t="s">
        <v>227</v>
      </c>
      <c r="BM640" s="168" t="s">
        <v>1876</v>
      </c>
    </row>
    <row r="641" spans="2:65" s="1" customFormat="1" ht="24.2" customHeight="1">
      <c r="B641" s="34"/>
      <c r="C641" s="157" t="s">
        <v>1877</v>
      </c>
      <c r="D641" s="157" t="s">
        <v>169</v>
      </c>
      <c r="E641" s="158" t="s">
        <v>1878</v>
      </c>
      <c r="F641" s="159" t="s">
        <v>1879</v>
      </c>
      <c r="G641" s="160" t="s">
        <v>184</v>
      </c>
      <c r="H641" s="161">
        <v>1</v>
      </c>
      <c r="I641" s="162"/>
      <c r="J641" s="162"/>
      <c r="K641" s="163">
        <f t="shared" si="189"/>
        <v>0</v>
      </c>
      <c r="L641" s="164"/>
      <c r="M641" s="34"/>
      <c r="N641" s="165" t="s">
        <v>1</v>
      </c>
      <c r="O641" s="128" t="s">
        <v>45</v>
      </c>
      <c r="P641" s="33">
        <f t="shared" si="190"/>
        <v>0</v>
      </c>
      <c r="Q641" s="33">
        <f t="shared" si="191"/>
        <v>0</v>
      </c>
      <c r="R641" s="33">
        <f t="shared" si="192"/>
        <v>0</v>
      </c>
      <c r="T641" s="166">
        <f t="shared" si="193"/>
        <v>0</v>
      </c>
      <c r="U641" s="166">
        <v>0</v>
      </c>
      <c r="V641" s="166">
        <f t="shared" si="194"/>
        <v>0</v>
      </c>
      <c r="W641" s="166">
        <v>0</v>
      </c>
      <c r="X641" s="167">
        <f t="shared" si="195"/>
        <v>0</v>
      </c>
      <c r="AR641" s="168" t="s">
        <v>227</v>
      </c>
      <c r="AT641" s="168" t="s">
        <v>169</v>
      </c>
      <c r="AU641" s="168" t="s">
        <v>91</v>
      </c>
      <c r="AY641" s="15" t="s">
        <v>167</v>
      </c>
      <c r="BE641" s="97">
        <f t="shared" si="196"/>
        <v>0</v>
      </c>
      <c r="BF641" s="97">
        <f t="shared" si="197"/>
        <v>0</v>
      </c>
      <c r="BG641" s="97">
        <f t="shared" si="198"/>
        <v>0</v>
      </c>
      <c r="BH641" s="97">
        <f t="shared" si="199"/>
        <v>0</v>
      </c>
      <c r="BI641" s="97">
        <f t="shared" si="200"/>
        <v>0</v>
      </c>
      <c r="BJ641" s="15" t="s">
        <v>89</v>
      </c>
      <c r="BK641" s="97">
        <f t="shared" si="201"/>
        <v>0</v>
      </c>
      <c r="BL641" s="15" t="s">
        <v>227</v>
      </c>
      <c r="BM641" s="168" t="s">
        <v>1880</v>
      </c>
    </row>
    <row r="642" spans="2:65" s="1" customFormat="1" ht="37.9" customHeight="1">
      <c r="B642" s="34"/>
      <c r="C642" s="190" t="s">
        <v>1881</v>
      </c>
      <c r="D642" s="190" t="s">
        <v>654</v>
      </c>
      <c r="E642" s="191" t="s">
        <v>1882</v>
      </c>
      <c r="F642" s="192" t="s">
        <v>1883</v>
      </c>
      <c r="G642" s="193" t="s">
        <v>184</v>
      </c>
      <c r="H642" s="194">
        <v>1</v>
      </c>
      <c r="I642" s="195"/>
      <c r="J642" s="196"/>
      <c r="K642" s="197">
        <f t="shared" si="189"/>
        <v>0</v>
      </c>
      <c r="L642" s="196"/>
      <c r="M642" s="198"/>
      <c r="N642" s="199" t="s">
        <v>1</v>
      </c>
      <c r="O642" s="128" t="s">
        <v>45</v>
      </c>
      <c r="P642" s="33">
        <f t="shared" si="190"/>
        <v>0</v>
      </c>
      <c r="Q642" s="33">
        <f t="shared" si="191"/>
        <v>0</v>
      </c>
      <c r="R642" s="33">
        <f t="shared" si="192"/>
        <v>0</v>
      </c>
      <c r="T642" s="166">
        <f t="shared" si="193"/>
        <v>0</v>
      </c>
      <c r="U642" s="166">
        <v>7.6999999999999999E-2</v>
      </c>
      <c r="V642" s="166">
        <f t="shared" si="194"/>
        <v>7.6999999999999999E-2</v>
      </c>
      <c r="W642" s="166">
        <v>0</v>
      </c>
      <c r="X642" s="167">
        <f t="shared" si="195"/>
        <v>0</v>
      </c>
      <c r="AR642" s="168" t="s">
        <v>318</v>
      </c>
      <c r="AT642" s="168" t="s">
        <v>654</v>
      </c>
      <c r="AU642" s="168" t="s">
        <v>91</v>
      </c>
      <c r="AY642" s="15" t="s">
        <v>167</v>
      </c>
      <c r="BE642" s="97">
        <f t="shared" si="196"/>
        <v>0</v>
      </c>
      <c r="BF642" s="97">
        <f t="shared" si="197"/>
        <v>0</v>
      </c>
      <c r="BG642" s="97">
        <f t="shared" si="198"/>
        <v>0</v>
      </c>
      <c r="BH642" s="97">
        <f t="shared" si="199"/>
        <v>0</v>
      </c>
      <c r="BI642" s="97">
        <f t="shared" si="200"/>
        <v>0</v>
      </c>
      <c r="BJ642" s="15" t="s">
        <v>89</v>
      </c>
      <c r="BK642" s="97">
        <f t="shared" si="201"/>
        <v>0</v>
      </c>
      <c r="BL642" s="15" t="s">
        <v>227</v>
      </c>
      <c r="BM642" s="168" t="s">
        <v>1884</v>
      </c>
    </row>
    <row r="643" spans="2:65" s="1" customFormat="1" ht="24.2" customHeight="1">
      <c r="B643" s="34"/>
      <c r="C643" s="157" t="s">
        <v>1885</v>
      </c>
      <c r="D643" s="157" t="s">
        <v>169</v>
      </c>
      <c r="E643" s="158" t="s">
        <v>1886</v>
      </c>
      <c r="F643" s="159" t="s">
        <v>1887</v>
      </c>
      <c r="G643" s="160" t="s">
        <v>184</v>
      </c>
      <c r="H643" s="161">
        <v>151</v>
      </c>
      <c r="I643" s="162"/>
      <c r="J643" s="162"/>
      <c r="K643" s="163">
        <f t="shared" si="189"/>
        <v>0</v>
      </c>
      <c r="L643" s="164"/>
      <c r="M643" s="34"/>
      <c r="N643" s="165" t="s">
        <v>1</v>
      </c>
      <c r="O643" s="128" t="s">
        <v>45</v>
      </c>
      <c r="P643" s="33">
        <f t="shared" si="190"/>
        <v>0</v>
      </c>
      <c r="Q643" s="33">
        <f t="shared" si="191"/>
        <v>0</v>
      </c>
      <c r="R643" s="33">
        <f t="shared" si="192"/>
        <v>0</v>
      </c>
      <c r="T643" s="166">
        <f t="shared" si="193"/>
        <v>0</v>
      </c>
      <c r="U643" s="166">
        <v>0</v>
      </c>
      <c r="V643" s="166">
        <f t="shared" si="194"/>
        <v>0</v>
      </c>
      <c r="W643" s="166">
        <v>0</v>
      </c>
      <c r="X643" s="167">
        <f t="shared" si="195"/>
        <v>0</v>
      </c>
      <c r="AR643" s="168" t="s">
        <v>227</v>
      </c>
      <c r="AT643" s="168" t="s">
        <v>169</v>
      </c>
      <c r="AU643" s="168" t="s">
        <v>91</v>
      </c>
      <c r="AY643" s="15" t="s">
        <v>167</v>
      </c>
      <c r="BE643" s="97">
        <f t="shared" si="196"/>
        <v>0</v>
      </c>
      <c r="BF643" s="97">
        <f t="shared" si="197"/>
        <v>0</v>
      </c>
      <c r="BG643" s="97">
        <f t="shared" si="198"/>
        <v>0</v>
      </c>
      <c r="BH643" s="97">
        <f t="shared" si="199"/>
        <v>0</v>
      </c>
      <c r="BI643" s="97">
        <f t="shared" si="200"/>
        <v>0</v>
      </c>
      <c r="BJ643" s="15" t="s">
        <v>89</v>
      </c>
      <c r="BK643" s="97">
        <f t="shared" si="201"/>
        <v>0</v>
      </c>
      <c r="BL643" s="15" t="s">
        <v>227</v>
      </c>
      <c r="BM643" s="168" t="s">
        <v>1888</v>
      </c>
    </row>
    <row r="644" spans="2:65" s="12" customFormat="1" ht="11.25">
      <c r="B644" s="169"/>
      <c r="D644" s="170" t="s">
        <v>196</v>
      </c>
      <c r="E644" s="171" t="s">
        <v>1</v>
      </c>
      <c r="F644" s="172" t="s">
        <v>1889</v>
      </c>
      <c r="H644" s="173">
        <v>151</v>
      </c>
      <c r="I644" s="174"/>
      <c r="J644" s="174"/>
      <c r="M644" s="169"/>
      <c r="N644" s="175"/>
      <c r="X644" s="176"/>
      <c r="AT644" s="171" t="s">
        <v>196</v>
      </c>
      <c r="AU644" s="171" t="s">
        <v>91</v>
      </c>
      <c r="AV644" s="12" t="s">
        <v>91</v>
      </c>
      <c r="AW644" s="12" t="s">
        <v>5</v>
      </c>
      <c r="AX644" s="12" t="s">
        <v>89</v>
      </c>
      <c r="AY644" s="171" t="s">
        <v>167</v>
      </c>
    </row>
    <row r="645" spans="2:65" s="1" customFormat="1" ht="24.2" customHeight="1">
      <c r="B645" s="34"/>
      <c r="C645" s="190" t="s">
        <v>1890</v>
      </c>
      <c r="D645" s="190" t="s">
        <v>654</v>
      </c>
      <c r="E645" s="191" t="s">
        <v>1891</v>
      </c>
      <c r="F645" s="192" t="s">
        <v>1892</v>
      </c>
      <c r="G645" s="193" t="s">
        <v>184</v>
      </c>
      <c r="H645" s="194">
        <v>151</v>
      </c>
      <c r="I645" s="195"/>
      <c r="J645" s="196"/>
      <c r="K645" s="197">
        <f t="shared" ref="K645:K652" si="202">ROUND(P645*H645,2)</f>
        <v>0</v>
      </c>
      <c r="L645" s="196"/>
      <c r="M645" s="198"/>
      <c r="N645" s="199" t="s">
        <v>1</v>
      </c>
      <c r="O645" s="128" t="s">
        <v>45</v>
      </c>
      <c r="P645" s="33">
        <f t="shared" ref="P645:P652" si="203">I645+J645</f>
        <v>0</v>
      </c>
      <c r="Q645" s="33">
        <f t="shared" ref="Q645:Q652" si="204">ROUND(I645*H645,2)</f>
        <v>0</v>
      </c>
      <c r="R645" s="33">
        <f t="shared" ref="R645:R652" si="205">ROUND(J645*H645,2)</f>
        <v>0</v>
      </c>
      <c r="T645" s="166">
        <f t="shared" ref="T645:T652" si="206">S645*H645</f>
        <v>0</v>
      </c>
      <c r="U645" s="166">
        <v>1.1E-4</v>
      </c>
      <c r="V645" s="166">
        <f t="shared" ref="V645:V652" si="207">U645*H645</f>
        <v>1.661E-2</v>
      </c>
      <c r="W645" s="166">
        <v>0</v>
      </c>
      <c r="X645" s="167">
        <f t="shared" ref="X645:X652" si="208">W645*H645</f>
        <v>0</v>
      </c>
      <c r="AR645" s="168" t="s">
        <v>318</v>
      </c>
      <c r="AT645" s="168" t="s">
        <v>654</v>
      </c>
      <c r="AU645" s="168" t="s">
        <v>91</v>
      </c>
      <c r="AY645" s="15" t="s">
        <v>167</v>
      </c>
      <c r="BE645" s="97">
        <f t="shared" ref="BE645:BE652" si="209">IF(O645="základní",K645,0)</f>
        <v>0</v>
      </c>
      <c r="BF645" s="97">
        <f t="shared" ref="BF645:BF652" si="210">IF(O645="snížená",K645,0)</f>
        <v>0</v>
      </c>
      <c r="BG645" s="97">
        <f t="shared" ref="BG645:BG652" si="211">IF(O645="zákl. přenesená",K645,0)</f>
        <v>0</v>
      </c>
      <c r="BH645" s="97">
        <f t="shared" ref="BH645:BH652" si="212">IF(O645="sníž. přenesená",K645,0)</f>
        <v>0</v>
      </c>
      <c r="BI645" s="97">
        <f t="shared" ref="BI645:BI652" si="213">IF(O645="nulová",K645,0)</f>
        <v>0</v>
      </c>
      <c r="BJ645" s="15" t="s">
        <v>89</v>
      </c>
      <c r="BK645" s="97">
        <f t="shared" ref="BK645:BK652" si="214">ROUND(P645*H645,2)</f>
        <v>0</v>
      </c>
      <c r="BL645" s="15" t="s">
        <v>227</v>
      </c>
      <c r="BM645" s="168" t="s">
        <v>1893</v>
      </c>
    </row>
    <row r="646" spans="2:65" s="1" customFormat="1" ht="24.2" customHeight="1">
      <c r="B646" s="34"/>
      <c r="C646" s="157" t="s">
        <v>1894</v>
      </c>
      <c r="D646" s="157" t="s">
        <v>169</v>
      </c>
      <c r="E646" s="158" t="s">
        <v>1895</v>
      </c>
      <c r="F646" s="159" t="s">
        <v>1896</v>
      </c>
      <c r="G646" s="160" t="s">
        <v>184</v>
      </c>
      <c r="H646" s="161">
        <v>9</v>
      </c>
      <c r="I646" s="162"/>
      <c r="J646" s="162"/>
      <c r="K646" s="163">
        <f t="shared" si="202"/>
        <v>0</v>
      </c>
      <c r="L646" s="164"/>
      <c r="M646" s="34"/>
      <c r="N646" s="165" t="s">
        <v>1</v>
      </c>
      <c r="O646" s="128" t="s">
        <v>45</v>
      </c>
      <c r="P646" s="33">
        <f t="shared" si="203"/>
        <v>0</v>
      </c>
      <c r="Q646" s="33">
        <f t="shared" si="204"/>
        <v>0</v>
      </c>
      <c r="R646" s="33">
        <f t="shared" si="205"/>
        <v>0</v>
      </c>
      <c r="T646" s="166">
        <f t="shared" si="206"/>
        <v>0</v>
      </c>
      <c r="U646" s="166">
        <v>0</v>
      </c>
      <c r="V646" s="166">
        <f t="shared" si="207"/>
        <v>0</v>
      </c>
      <c r="W646" s="166">
        <v>0</v>
      </c>
      <c r="X646" s="167">
        <f t="shared" si="208"/>
        <v>0</v>
      </c>
      <c r="AR646" s="168" t="s">
        <v>227</v>
      </c>
      <c r="AT646" s="168" t="s">
        <v>169</v>
      </c>
      <c r="AU646" s="168" t="s">
        <v>91</v>
      </c>
      <c r="AY646" s="15" t="s">
        <v>167</v>
      </c>
      <c r="BE646" s="97">
        <f t="shared" si="209"/>
        <v>0</v>
      </c>
      <c r="BF646" s="97">
        <f t="shared" si="210"/>
        <v>0</v>
      </c>
      <c r="BG646" s="97">
        <f t="shared" si="211"/>
        <v>0</v>
      </c>
      <c r="BH646" s="97">
        <f t="shared" si="212"/>
        <v>0</v>
      </c>
      <c r="BI646" s="97">
        <f t="shared" si="213"/>
        <v>0</v>
      </c>
      <c r="BJ646" s="15" t="s">
        <v>89</v>
      </c>
      <c r="BK646" s="97">
        <f t="shared" si="214"/>
        <v>0</v>
      </c>
      <c r="BL646" s="15" t="s">
        <v>227</v>
      </c>
      <c r="BM646" s="168" t="s">
        <v>1897</v>
      </c>
    </row>
    <row r="647" spans="2:65" s="1" customFormat="1" ht="24.2" customHeight="1">
      <c r="B647" s="34"/>
      <c r="C647" s="190" t="s">
        <v>1898</v>
      </c>
      <c r="D647" s="190" t="s">
        <v>654</v>
      </c>
      <c r="E647" s="191" t="s">
        <v>1899</v>
      </c>
      <c r="F647" s="192" t="s">
        <v>1900</v>
      </c>
      <c r="G647" s="193" t="s">
        <v>184</v>
      </c>
      <c r="H647" s="194">
        <v>9</v>
      </c>
      <c r="I647" s="195"/>
      <c r="J647" s="196"/>
      <c r="K647" s="197">
        <f t="shared" si="202"/>
        <v>0</v>
      </c>
      <c r="L647" s="196"/>
      <c r="M647" s="198"/>
      <c r="N647" s="199" t="s">
        <v>1</v>
      </c>
      <c r="O647" s="128" t="s">
        <v>45</v>
      </c>
      <c r="P647" s="33">
        <f t="shared" si="203"/>
        <v>0</v>
      </c>
      <c r="Q647" s="33">
        <f t="shared" si="204"/>
        <v>0</v>
      </c>
      <c r="R647" s="33">
        <f t="shared" si="205"/>
        <v>0</v>
      </c>
      <c r="T647" s="166">
        <f t="shared" si="206"/>
        <v>0</v>
      </c>
      <c r="U647" s="166">
        <v>9.0000000000000006E-5</v>
      </c>
      <c r="V647" s="166">
        <f t="shared" si="207"/>
        <v>8.1000000000000006E-4</v>
      </c>
      <c r="W647" s="166">
        <v>0</v>
      </c>
      <c r="X647" s="167">
        <f t="shared" si="208"/>
        <v>0</v>
      </c>
      <c r="AR647" s="168" t="s">
        <v>318</v>
      </c>
      <c r="AT647" s="168" t="s">
        <v>654</v>
      </c>
      <c r="AU647" s="168" t="s">
        <v>91</v>
      </c>
      <c r="AY647" s="15" t="s">
        <v>167</v>
      </c>
      <c r="BE647" s="97">
        <f t="shared" si="209"/>
        <v>0</v>
      </c>
      <c r="BF647" s="97">
        <f t="shared" si="210"/>
        <v>0</v>
      </c>
      <c r="BG647" s="97">
        <f t="shared" si="211"/>
        <v>0</v>
      </c>
      <c r="BH647" s="97">
        <f t="shared" si="212"/>
        <v>0</v>
      </c>
      <c r="BI647" s="97">
        <f t="shared" si="213"/>
        <v>0</v>
      </c>
      <c r="BJ647" s="15" t="s">
        <v>89</v>
      </c>
      <c r="BK647" s="97">
        <f t="shared" si="214"/>
        <v>0</v>
      </c>
      <c r="BL647" s="15" t="s">
        <v>227</v>
      </c>
      <c r="BM647" s="168" t="s">
        <v>1901</v>
      </c>
    </row>
    <row r="648" spans="2:65" s="1" customFormat="1" ht="21.75" customHeight="1">
      <c r="B648" s="34"/>
      <c r="C648" s="157" t="s">
        <v>1902</v>
      </c>
      <c r="D648" s="157" t="s">
        <v>169</v>
      </c>
      <c r="E648" s="158" t="s">
        <v>1903</v>
      </c>
      <c r="F648" s="159" t="s">
        <v>1904</v>
      </c>
      <c r="G648" s="160" t="s">
        <v>184</v>
      </c>
      <c r="H648" s="161">
        <v>3</v>
      </c>
      <c r="I648" s="162"/>
      <c r="J648" s="162"/>
      <c r="K648" s="163">
        <f t="shared" si="202"/>
        <v>0</v>
      </c>
      <c r="L648" s="164"/>
      <c r="M648" s="34"/>
      <c r="N648" s="165" t="s">
        <v>1</v>
      </c>
      <c r="O648" s="128" t="s">
        <v>45</v>
      </c>
      <c r="P648" s="33">
        <f t="shared" si="203"/>
        <v>0</v>
      </c>
      <c r="Q648" s="33">
        <f t="shared" si="204"/>
        <v>0</v>
      </c>
      <c r="R648" s="33">
        <f t="shared" si="205"/>
        <v>0</v>
      </c>
      <c r="T648" s="166">
        <f t="shared" si="206"/>
        <v>0</v>
      </c>
      <c r="U648" s="166">
        <v>0</v>
      </c>
      <c r="V648" s="166">
        <f t="shared" si="207"/>
        <v>0</v>
      </c>
      <c r="W648" s="166">
        <v>0</v>
      </c>
      <c r="X648" s="167">
        <f t="shared" si="208"/>
        <v>0</v>
      </c>
      <c r="AR648" s="168" t="s">
        <v>227</v>
      </c>
      <c r="AT648" s="168" t="s">
        <v>169</v>
      </c>
      <c r="AU648" s="168" t="s">
        <v>91</v>
      </c>
      <c r="AY648" s="15" t="s">
        <v>167</v>
      </c>
      <c r="BE648" s="97">
        <f t="shared" si="209"/>
        <v>0</v>
      </c>
      <c r="BF648" s="97">
        <f t="shared" si="210"/>
        <v>0</v>
      </c>
      <c r="BG648" s="97">
        <f t="shared" si="211"/>
        <v>0</v>
      </c>
      <c r="BH648" s="97">
        <f t="shared" si="212"/>
        <v>0</v>
      </c>
      <c r="BI648" s="97">
        <f t="shared" si="213"/>
        <v>0</v>
      </c>
      <c r="BJ648" s="15" t="s">
        <v>89</v>
      </c>
      <c r="BK648" s="97">
        <f t="shared" si="214"/>
        <v>0</v>
      </c>
      <c r="BL648" s="15" t="s">
        <v>227</v>
      </c>
      <c r="BM648" s="168" t="s">
        <v>1905</v>
      </c>
    </row>
    <row r="649" spans="2:65" s="1" customFormat="1" ht="24.2" customHeight="1">
      <c r="B649" s="34"/>
      <c r="C649" s="157" t="s">
        <v>1906</v>
      </c>
      <c r="D649" s="157" t="s">
        <v>169</v>
      </c>
      <c r="E649" s="158" t="s">
        <v>1907</v>
      </c>
      <c r="F649" s="159" t="s">
        <v>1908</v>
      </c>
      <c r="G649" s="160" t="s">
        <v>184</v>
      </c>
      <c r="H649" s="161">
        <v>1</v>
      </c>
      <c r="I649" s="162"/>
      <c r="J649" s="162"/>
      <c r="K649" s="163">
        <f t="shared" si="202"/>
        <v>0</v>
      </c>
      <c r="L649" s="164"/>
      <c r="M649" s="34"/>
      <c r="N649" s="165" t="s">
        <v>1</v>
      </c>
      <c r="O649" s="128" t="s">
        <v>45</v>
      </c>
      <c r="P649" s="33">
        <f t="shared" si="203"/>
        <v>0</v>
      </c>
      <c r="Q649" s="33">
        <f t="shared" si="204"/>
        <v>0</v>
      </c>
      <c r="R649" s="33">
        <f t="shared" si="205"/>
        <v>0</v>
      </c>
      <c r="T649" s="166">
        <f t="shared" si="206"/>
        <v>0</v>
      </c>
      <c r="U649" s="166">
        <v>0</v>
      </c>
      <c r="V649" s="166">
        <f t="shared" si="207"/>
        <v>0</v>
      </c>
      <c r="W649" s="166">
        <v>0</v>
      </c>
      <c r="X649" s="167">
        <f t="shared" si="208"/>
        <v>0</v>
      </c>
      <c r="AR649" s="168" t="s">
        <v>227</v>
      </c>
      <c r="AT649" s="168" t="s">
        <v>169</v>
      </c>
      <c r="AU649" s="168" t="s">
        <v>91</v>
      </c>
      <c r="AY649" s="15" t="s">
        <v>167</v>
      </c>
      <c r="BE649" s="97">
        <f t="shared" si="209"/>
        <v>0</v>
      </c>
      <c r="BF649" s="97">
        <f t="shared" si="210"/>
        <v>0</v>
      </c>
      <c r="BG649" s="97">
        <f t="shared" si="211"/>
        <v>0</v>
      </c>
      <c r="BH649" s="97">
        <f t="shared" si="212"/>
        <v>0</v>
      </c>
      <c r="BI649" s="97">
        <f t="shared" si="213"/>
        <v>0</v>
      </c>
      <c r="BJ649" s="15" t="s">
        <v>89</v>
      </c>
      <c r="BK649" s="97">
        <f t="shared" si="214"/>
        <v>0</v>
      </c>
      <c r="BL649" s="15" t="s">
        <v>227</v>
      </c>
      <c r="BM649" s="168" t="s">
        <v>1909</v>
      </c>
    </row>
    <row r="650" spans="2:65" s="1" customFormat="1" ht="21.75" customHeight="1">
      <c r="B650" s="34"/>
      <c r="C650" s="190" t="s">
        <v>1910</v>
      </c>
      <c r="D650" s="190" t="s">
        <v>654</v>
      </c>
      <c r="E650" s="191" t="s">
        <v>1911</v>
      </c>
      <c r="F650" s="192" t="s">
        <v>1912</v>
      </c>
      <c r="G650" s="193" t="s">
        <v>184</v>
      </c>
      <c r="H650" s="194">
        <v>1</v>
      </c>
      <c r="I650" s="195"/>
      <c r="J650" s="196"/>
      <c r="K650" s="197">
        <f t="shared" si="202"/>
        <v>0</v>
      </c>
      <c r="L650" s="196"/>
      <c r="M650" s="198"/>
      <c r="N650" s="199" t="s">
        <v>1</v>
      </c>
      <c r="O650" s="128" t="s">
        <v>45</v>
      </c>
      <c r="P650" s="33">
        <f t="shared" si="203"/>
        <v>0</v>
      </c>
      <c r="Q650" s="33">
        <f t="shared" si="204"/>
        <v>0</v>
      </c>
      <c r="R650" s="33">
        <f t="shared" si="205"/>
        <v>0</v>
      </c>
      <c r="T650" s="166">
        <f t="shared" si="206"/>
        <v>0</v>
      </c>
      <c r="U650" s="166">
        <v>6.9999999999999994E-5</v>
      </c>
      <c r="V650" s="166">
        <f t="shared" si="207"/>
        <v>6.9999999999999994E-5</v>
      </c>
      <c r="W650" s="166">
        <v>0</v>
      </c>
      <c r="X650" s="167">
        <f t="shared" si="208"/>
        <v>0</v>
      </c>
      <c r="AR650" s="168" t="s">
        <v>318</v>
      </c>
      <c r="AT650" s="168" t="s">
        <v>654</v>
      </c>
      <c r="AU650" s="168" t="s">
        <v>91</v>
      </c>
      <c r="AY650" s="15" t="s">
        <v>167</v>
      </c>
      <c r="BE650" s="97">
        <f t="shared" si="209"/>
        <v>0</v>
      </c>
      <c r="BF650" s="97">
        <f t="shared" si="210"/>
        <v>0</v>
      </c>
      <c r="BG650" s="97">
        <f t="shared" si="211"/>
        <v>0</v>
      </c>
      <c r="BH650" s="97">
        <f t="shared" si="212"/>
        <v>0</v>
      </c>
      <c r="BI650" s="97">
        <f t="shared" si="213"/>
        <v>0</v>
      </c>
      <c r="BJ650" s="15" t="s">
        <v>89</v>
      </c>
      <c r="BK650" s="97">
        <f t="shared" si="214"/>
        <v>0</v>
      </c>
      <c r="BL650" s="15" t="s">
        <v>227</v>
      </c>
      <c r="BM650" s="168" t="s">
        <v>1913</v>
      </c>
    </row>
    <row r="651" spans="2:65" s="1" customFormat="1" ht="33" customHeight="1">
      <c r="B651" s="34"/>
      <c r="C651" s="190" t="s">
        <v>1914</v>
      </c>
      <c r="D651" s="190" t="s">
        <v>654</v>
      </c>
      <c r="E651" s="191" t="s">
        <v>1915</v>
      </c>
      <c r="F651" s="192" t="s">
        <v>1916</v>
      </c>
      <c r="G651" s="193" t="s">
        <v>184</v>
      </c>
      <c r="H651" s="194">
        <v>1</v>
      </c>
      <c r="I651" s="195"/>
      <c r="J651" s="196"/>
      <c r="K651" s="197">
        <f t="shared" si="202"/>
        <v>0</v>
      </c>
      <c r="L651" s="196"/>
      <c r="M651" s="198"/>
      <c r="N651" s="199" t="s">
        <v>1</v>
      </c>
      <c r="O651" s="128" t="s">
        <v>45</v>
      </c>
      <c r="P651" s="33">
        <f t="shared" si="203"/>
        <v>0</v>
      </c>
      <c r="Q651" s="33">
        <f t="shared" si="204"/>
        <v>0</v>
      </c>
      <c r="R651" s="33">
        <f t="shared" si="205"/>
        <v>0</v>
      </c>
      <c r="T651" s="166">
        <f t="shared" si="206"/>
        <v>0</v>
      </c>
      <c r="U651" s="166">
        <v>4.0399999999999998E-2</v>
      </c>
      <c r="V651" s="166">
        <f t="shared" si="207"/>
        <v>4.0399999999999998E-2</v>
      </c>
      <c r="W651" s="166">
        <v>0</v>
      </c>
      <c r="X651" s="167">
        <f t="shared" si="208"/>
        <v>0</v>
      </c>
      <c r="AR651" s="168" t="s">
        <v>318</v>
      </c>
      <c r="AT651" s="168" t="s">
        <v>654</v>
      </c>
      <c r="AU651" s="168" t="s">
        <v>91</v>
      </c>
      <c r="AY651" s="15" t="s">
        <v>167</v>
      </c>
      <c r="BE651" s="97">
        <f t="shared" si="209"/>
        <v>0</v>
      </c>
      <c r="BF651" s="97">
        <f t="shared" si="210"/>
        <v>0</v>
      </c>
      <c r="BG651" s="97">
        <f t="shared" si="211"/>
        <v>0</v>
      </c>
      <c r="BH651" s="97">
        <f t="shared" si="212"/>
        <v>0</v>
      </c>
      <c r="BI651" s="97">
        <f t="shared" si="213"/>
        <v>0</v>
      </c>
      <c r="BJ651" s="15" t="s">
        <v>89</v>
      </c>
      <c r="BK651" s="97">
        <f t="shared" si="214"/>
        <v>0</v>
      </c>
      <c r="BL651" s="15" t="s">
        <v>227</v>
      </c>
      <c r="BM651" s="168" t="s">
        <v>1917</v>
      </c>
    </row>
    <row r="652" spans="2:65" s="1" customFormat="1" ht="33" customHeight="1">
      <c r="B652" s="34"/>
      <c r="C652" s="157" t="s">
        <v>1918</v>
      </c>
      <c r="D652" s="157" t="s">
        <v>169</v>
      </c>
      <c r="E652" s="158" t="s">
        <v>1919</v>
      </c>
      <c r="F652" s="159" t="s">
        <v>1920</v>
      </c>
      <c r="G652" s="160" t="s">
        <v>184</v>
      </c>
      <c r="H652" s="161">
        <v>220</v>
      </c>
      <c r="I652" s="162"/>
      <c r="J652" s="162"/>
      <c r="K652" s="163">
        <f t="shared" si="202"/>
        <v>0</v>
      </c>
      <c r="L652" s="164"/>
      <c r="M652" s="34"/>
      <c r="N652" s="165" t="s">
        <v>1</v>
      </c>
      <c r="O652" s="128" t="s">
        <v>45</v>
      </c>
      <c r="P652" s="33">
        <f t="shared" si="203"/>
        <v>0</v>
      </c>
      <c r="Q652" s="33">
        <f t="shared" si="204"/>
        <v>0</v>
      </c>
      <c r="R652" s="33">
        <f t="shared" si="205"/>
        <v>0</v>
      </c>
      <c r="T652" s="166">
        <f t="shared" si="206"/>
        <v>0</v>
      </c>
      <c r="U652" s="166">
        <v>0</v>
      </c>
      <c r="V652" s="166">
        <f t="shared" si="207"/>
        <v>0</v>
      </c>
      <c r="W652" s="166">
        <v>0</v>
      </c>
      <c r="X652" s="167">
        <f t="shared" si="208"/>
        <v>0</v>
      </c>
      <c r="AR652" s="168" t="s">
        <v>227</v>
      </c>
      <c r="AT652" s="168" t="s">
        <v>169</v>
      </c>
      <c r="AU652" s="168" t="s">
        <v>91</v>
      </c>
      <c r="AY652" s="15" t="s">
        <v>167</v>
      </c>
      <c r="BE652" s="97">
        <f t="shared" si="209"/>
        <v>0</v>
      </c>
      <c r="BF652" s="97">
        <f t="shared" si="210"/>
        <v>0</v>
      </c>
      <c r="BG652" s="97">
        <f t="shared" si="211"/>
        <v>0</v>
      </c>
      <c r="BH652" s="97">
        <f t="shared" si="212"/>
        <v>0</v>
      </c>
      <c r="BI652" s="97">
        <f t="shared" si="213"/>
        <v>0</v>
      </c>
      <c r="BJ652" s="15" t="s">
        <v>89</v>
      </c>
      <c r="BK652" s="97">
        <f t="shared" si="214"/>
        <v>0</v>
      </c>
      <c r="BL652" s="15" t="s">
        <v>227</v>
      </c>
      <c r="BM652" s="168" t="s">
        <v>1921</v>
      </c>
    </row>
    <row r="653" spans="2:65" s="12" customFormat="1" ht="11.25">
      <c r="B653" s="169"/>
      <c r="D653" s="170" t="s">
        <v>196</v>
      </c>
      <c r="E653" s="171" t="s">
        <v>1</v>
      </c>
      <c r="F653" s="172" t="s">
        <v>1922</v>
      </c>
      <c r="H653" s="173">
        <v>120</v>
      </c>
      <c r="I653" s="174"/>
      <c r="J653" s="174"/>
      <c r="M653" s="169"/>
      <c r="N653" s="175"/>
      <c r="X653" s="176"/>
      <c r="AT653" s="171" t="s">
        <v>196</v>
      </c>
      <c r="AU653" s="171" t="s">
        <v>91</v>
      </c>
      <c r="AV653" s="12" t="s">
        <v>91</v>
      </c>
      <c r="AW653" s="12" t="s">
        <v>5</v>
      </c>
      <c r="AX653" s="12" t="s">
        <v>82</v>
      </c>
      <c r="AY653" s="171" t="s">
        <v>167</v>
      </c>
    </row>
    <row r="654" spans="2:65" s="12" customFormat="1" ht="11.25">
      <c r="B654" s="169"/>
      <c r="D654" s="170" t="s">
        <v>196</v>
      </c>
      <c r="E654" s="171" t="s">
        <v>1</v>
      </c>
      <c r="F654" s="172" t="s">
        <v>1923</v>
      </c>
      <c r="H654" s="173">
        <v>100</v>
      </c>
      <c r="I654" s="174"/>
      <c r="J654" s="174"/>
      <c r="M654" s="169"/>
      <c r="N654" s="175"/>
      <c r="X654" s="176"/>
      <c r="AT654" s="171" t="s">
        <v>196</v>
      </c>
      <c r="AU654" s="171" t="s">
        <v>91</v>
      </c>
      <c r="AV654" s="12" t="s">
        <v>91</v>
      </c>
      <c r="AW654" s="12" t="s">
        <v>5</v>
      </c>
      <c r="AX654" s="12" t="s">
        <v>82</v>
      </c>
      <c r="AY654" s="171" t="s">
        <v>167</v>
      </c>
    </row>
    <row r="655" spans="2:65" s="13" customFormat="1" ht="11.25">
      <c r="B655" s="177"/>
      <c r="D655" s="170" t="s">
        <v>196</v>
      </c>
      <c r="E655" s="178" t="s">
        <v>1</v>
      </c>
      <c r="F655" s="179" t="s">
        <v>204</v>
      </c>
      <c r="H655" s="180">
        <v>220</v>
      </c>
      <c r="I655" s="181"/>
      <c r="J655" s="181"/>
      <c r="M655" s="177"/>
      <c r="N655" s="182"/>
      <c r="X655" s="183"/>
      <c r="AT655" s="178" t="s">
        <v>196</v>
      </c>
      <c r="AU655" s="178" t="s">
        <v>91</v>
      </c>
      <c r="AV655" s="13" t="s">
        <v>173</v>
      </c>
      <c r="AW655" s="13" t="s">
        <v>5</v>
      </c>
      <c r="AX655" s="13" t="s">
        <v>89</v>
      </c>
      <c r="AY655" s="178" t="s">
        <v>167</v>
      </c>
    </row>
    <row r="656" spans="2:65" s="1" customFormat="1" ht="16.5" customHeight="1">
      <c r="B656" s="34"/>
      <c r="C656" s="190" t="s">
        <v>1924</v>
      </c>
      <c r="D656" s="190" t="s">
        <v>654</v>
      </c>
      <c r="E656" s="191" t="s">
        <v>1925</v>
      </c>
      <c r="F656" s="192" t="s">
        <v>1926</v>
      </c>
      <c r="G656" s="193" t="s">
        <v>184</v>
      </c>
      <c r="H656" s="194">
        <v>40</v>
      </c>
      <c r="I656" s="195"/>
      <c r="J656" s="196"/>
      <c r="K656" s="197">
        <f>ROUND(P656*H656,2)</f>
        <v>0</v>
      </c>
      <c r="L656" s="196"/>
      <c r="M656" s="198"/>
      <c r="N656" s="199" t="s">
        <v>1</v>
      </c>
      <c r="O656" s="128" t="s">
        <v>45</v>
      </c>
      <c r="P656" s="33">
        <f>I656+J656</f>
        <v>0</v>
      </c>
      <c r="Q656" s="33">
        <f>ROUND(I656*H656,2)</f>
        <v>0</v>
      </c>
      <c r="R656" s="33">
        <f>ROUND(J656*H656,2)</f>
        <v>0</v>
      </c>
      <c r="T656" s="166">
        <f>S656*H656</f>
        <v>0</v>
      </c>
      <c r="U656" s="166">
        <v>6.9999999999999994E-5</v>
      </c>
      <c r="V656" s="166">
        <f>U656*H656</f>
        <v>2.7999999999999995E-3</v>
      </c>
      <c r="W656" s="166">
        <v>0</v>
      </c>
      <c r="X656" s="167">
        <f>W656*H656</f>
        <v>0</v>
      </c>
      <c r="AR656" s="168" t="s">
        <v>318</v>
      </c>
      <c r="AT656" s="168" t="s">
        <v>654</v>
      </c>
      <c r="AU656" s="168" t="s">
        <v>91</v>
      </c>
      <c r="AY656" s="15" t="s">
        <v>167</v>
      </c>
      <c r="BE656" s="97">
        <f>IF(O656="základní",K656,0)</f>
        <v>0</v>
      </c>
      <c r="BF656" s="97">
        <f>IF(O656="snížená",K656,0)</f>
        <v>0</v>
      </c>
      <c r="BG656" s="97">
        <f>IF(O656="zákl. přenesená",K656,0)</f>
        <v>0</v>
      </c>
      <c r="BH656" s="97">
        <f>IF(O656="sníž. přenesená",K656,0)</f>
        <v>0</v>
      </c>
      <c r="BI656" s="97">
        <f>IF(O656="nulová",K656,0)</f>
        <v>0</v>
      </c>
      <c r="BJ656" s="15" t="s">
        <v>89</v>
      </c>
      <c r="BK656" s="97">
        <f>ROUND(P656*H656,2)</f>
        <v>0</v>
      </c>
      <c r="BL656" s="15" t="s">
        <v>227</v>
      </c>
      <c r="BM656" s="168" t="s">
        <v>1927</v>
      </c>
    </row>
    <row r="657" spans="2:65" s="1" customFormat="1" ht="16.5" customHeight="1">
      <c r="B657" s="34"/>
      <c r="C657" s="190" t="s">
        <v>1928</v>
      </c>
      <c r="D657" s="190" t="s">
        <v>654</v>
      </c>
      <c r="E657" s="191" t="s">
        <v>1929</v>
      </c>
      <c r="F657" s="192" t="s">
        <v>1930</v>
      </c>
      <c r="G657" s="193" t="s">
        <v>184</v>
      </c>
      <c r="H657" s="194">
        <v>50</v>
      </c>
      <c r="I657" s="195"/>
      <c r="J657" s="196"/>
      <c r="K657" s="197">
        <f>ROUND(P657*H657,2)</f>
        <v>0</v>
      </c>
      <c r="L657" s="196"/>
      <c r="M657" s="198"/>
      <c r="N657" s="199" t="s">
        <v>1</v>
      </c>
      <c r="O657" s="128" t="s">
        <v>45</v>
      </c>
      <c r="P657" s="33">
        <f>I657+J657</f>
        <v>0</v>
      </c>
      <c r="Q657" s="33">
        <f>ROUND(I657*H657,2)</f>
        <v>0</v>
      </c>
      <c r="R657" s="33">
        <f>ROUND(J657*H657,2)</f>
        <v>0</v>
      </c>
      <c r="T657" s="166">
        <f>S657*H657</f>
        <v>0</v>
      </c>
      <c r="U657" s="166">
        <v>6.0000000000000002E-5</v>
      </c>
      <c r="V657" s="166">
        <f>U657*H657</f>
        <v>3.0000000000000001E-3</v>
      </c>
      <c r="W657" s="166">
        <v>0</v>
      </c>
      <c r="X657" s="167">
        <f>W657*H657</f>
        <v>0</v>
      </c>
      <c r="AR657" s="168" t="s">
        <v>318</v>
      </c>
      <c r="AT657" s="168" t="s">
        <v>654</v>
      </c>
      <c r="AU657" s="168" t="s">
        <v>91</v>
      </c>
      <c r="AY657" s="15" t="s">
        <v>167</v>
      </c>
      <c r="BE657" s="97">
        <f>IF(O657="základní",K657,0)</f>
        <v>0</v>
      </c>
      <c r="BF657" s="97">
        <f>IF(O657="snížená",K657,0)</f>
        <v>0</v>
      </c>
      <c r="BG657" s="97">
        <f>IF(O657="zákl. přenesená",K657,0)</f>
        <v>0</v>
      </c>
      <c r="BH657" s="97">
        <f>IF(O657="sníž. přenesená",K657,0)</f>
        <v>0</v>
      </c>
      <c r="BI657" s="97">
        <f>IF(O657="nulová",K657,0)</f>
        <v>0</v>
      </c>
      <c r="BJ657" s="15" t="s">
        <v>89</v>
      </c>
      <c r="BK657" s="97">
        <f>ROUND(P657*H657,2)</f>
        <v>0</v>
      </c>
      <c r="BL657" s="15" t="s">
        <v>227</v>
      </c>
      <c r="BM657" s="168" t="s">
        <v>1931</v>
      </c>
    </row>
    <row r="658" spans="2:65" s="1" customFormat="1" ht="16.5" customHeight="1">
      <c r="B658" s="34"/>
      <c r="C658" s="190" t="s">
        <v>1932</v>
      </c>
      <c r="D658" s="190" t="s">
        <v>654</v>
      </c>
      <c r="E658" s="191" t="s">
        <v>1933</v>
      </c>
      <c r="F658" s="192" t="s">
        <v>1934</v>
      </c>
      <c r="G658" s="193" t="s">
        <v>184</v>
      </c>
      <c r="H658" s="194">
        <v>44</v>
      </c>
      <c r="I658" s="195"/>
      <c r="J658" s="196"/>
      <c r="K658" s="197">
        <f>ROUND(P658*H658,2)</f>
        <v>0</v>
      </c>
      <c r="L658" s="196"/>
      <c r="M658" s="198"/>
      <c r="N658" s="199" t="s">
        <v>1</v>
      </c>
      <c r="O658" s="128" t="s">
        <v>45</v>
      </c>
      <c r="P658" s="33">
        <f>I658+J658</f>
        <v>0</v>
      </c>
      <c r="Q658" s="33">
        <f>ROUND(I658*H658,2)</f>
        <v>0</v>
      </c>
      <c r="R658" s="33">
        <f>ROUND(J658*H658,2)</f>
        <v>0</v>
      </c>
      <c r="T658" s="166">
        <f>S658*H658</f>
        <v>0</v>
      </c>
      <c r="U658" s="166">
        <v>3.0000000000000001E-5</v>
      </c>
      <c r="V658" s="166">
        <f>U658*H658</f>
        <v>1.32E-3</v>
      </c>
      <c r="W658" s="166">
        <v>0</v>
      </c>
      <c r="X658" s="167">
        <f>W658*H658</f>
        <v>0</v>
      </c>
      <c r="AR658" s="168" t="s">
        <v>318</v>
      </c>
      <c r="AT658" s="168" t="s">
        <v>654</v>
      </c>
      <c r="AU658" s="168" t="s">
        <v>91</v>
      </c>
      <c r="AY658" s="15" t="s">
        <v>167</v>
      </c>
      <c r="BE658" s="97">
        <f>IF(O658="základní",K658,0)</f>
        <v>0</v>
      </c>
      <c r="BF658" s="97">
        <f>IF(O658="snížená",K658,0)</f>
        <v>0</v>
      </c>
      <c r="BG658" s="97">
        <f>IF(O658="zákl. přenesená",K658,0)</f>
        <v>0</v>
      </c>
      <c r="BH658" s="97">
        <f>IF(O658="sníž. přenesená",K658,0)</f>
        <v>0</v>
      </c>
      <c r="BI658" s="97">
        <f>IF(O658="nulová",K658,0)</f>
        <v>0</v>
      </c>
      <c r="BJ658" s="15" t="s">
        <v>89</v>
      </c>
      <c r="BK658" s="97">
        <f>ROUND(P658*H658,2)</f>
        <v>0</v>
      </c>
      <c r="BL658" s="15" t="s">
        <v>227</v>
      </c>
      <c r="BM658" s="168" t="s">
        <v>1935</v>
      </c>
    </row>
    <row r="659" spans="2:65" s="1" customFormat="1" ht="24.2" customHeight="1">
      <c r="B659" s="34"/>
      <c r="C659" s="190" t="s">
        <v>1936</v>
      </c>
      <c r="D659" s="190" t="s">
        <v>654</v>
      </c>
      <c r="E659" s="191" t="s">
        <v>1937</v>
      </c>
      <c r="F659" s="192" t="s">
        <v>1938</v>
      </c>
      <c r="G659" s="193" t="s">
        <v>184</v>
      </c>
      <c r="H659" s="194">
        <v>220</v>
      </c>
      <c r="I659" s="195"/>
      <c r="J659" s="196"/>
      <c r="K659" s="197">
        <f>ROUND(P659*H659,2)</f>
        <v>0</v>
      </c>
      <c r="L659" s="196"/>
      <c r="M659" s="198"/>
      <c r="N659" s="199" t="s">
        <v>1</v>
      </c>
      <c r="O659" s="128" t="s">
        <v>45</v>
      </c>
      <c r="P659" s="33">
        <f>I659+J659</f>
        <v>0</v>
      </c>
      <c r="Q659" s="33">
        <f>ROUND(I659*H659,2)</f>
        <v>0</v>
      </c>
      <c r="R659" s="33">
        <f>ROUND(J659*H659,2)</f>
        <v>0</v>
      </c>
      <c r="T659" s="166">
        <f>S659*H659</f>
        <v>0</v>
      </c>
      <c r="U659" s="166">
        <v>6.0000000000000002E-5</v>
      </c>
      <c r="V659" s="166">
        <f>U659*H659</f>
        <v>1.32E-2</v>
      </c>
      <c r="W659" s="166">
        <v>0</v>
      </c>
      <c r="X659" s="167">
        <f>W659*H659</f>
        <v>0</v>
      </c>
      <c r="AR659" s="168" t="s">
        <v>318</v>
      </c>
      <c r="AT659" s="168" t="s">
        <v>654</v>
      </c>
      <c r="AU659" s="168" t="s">
        <v>91</v>
      </c>
      <c r="AY659" s="15" t="s">
        <v>167</v>
      </c>
      <c r="BE659" s="97">
        <f>IF(O659="základní",K659,0)</f>
        <v>0</v>
      </c>
      <c r="BF659" s="97">
        <f>IF(O659="snížená",K659,0)</f>
        <v>0</v>
      </c>
      <c r="BG659" s="97">
        <f>IF(O659="zákl. přenesená",K659,0)</f>
        <v>0</v>
      </c>
      <c r="BH659" s="97">
        <f>IF(O659="sníž. přenesená",K659,0)</f>
        <v>0</v>
      </c>
      <c r="BI659" s="97">
        <f>IF(O659="nulová",K659,0)</f>
        <v>0</v>
      </c>
      <c r="BJ659" s="15" t="s">
        <v>89</v>
      </c>
      <c r="BK659" s="97">
        <f>ROUND(P659*H659,2)</f>
        <v>0</v>
      </c>
      <c r="BL659" s="15" t="s">
        <v>227</v>
      </c>
      <c r="BM659" s="168" t="s">
        <v>1939</v>
      </c>
    </row>
    <row r="660" spans="2:65" s="1" customFormat="1" ht="24.2" customHeight="1">
      <c r="B660" s="34"/>
      <c r="C660" s="157" t="s">
        <v>1940</v>
      </c>
      <c r="D660" s="157" t="s">
        <v>169</v>
      </c>
      <c r="E660" s="158" t="s">
        <v>1941</v>
      </c>
      <c r="F660" s="159" t="s">
        <v>1942</v>
      </c>
      <c r="G660" s="160" t="s">
        <v>184</v>
      </c>
      <c r="H660" s="161">
        <v>81</v>
      </c>
      <c r="I660" s="162"/>
      <c r="J660" s="162"/>
      <c r="K660" s="163">
        <f>ROUND(P660*H660,2)</f>
        <v>0</v>
      </c>
      <c r="L660" s="164"/>
      <c r="M660" s="34"/>
      <c r="N660" s="165" t="s">
        <v>1</v>
      </c>
      <c r="O660" s="128" t="s">
        <v>45</v>
      </c>
      <c r="P660" s="33">
        <f>I660+J660</f>
        <v>0</v>
      </c>
      <c r="Q660" s="33">
        <f>ROUND(I660*H660,2)</f>
        <v>0</v>
      </c>
      <c r="R660" s="33">
        <f>ROUND(J660*H660,2)</f>
        <v>0</v>
      </c>
      <c r="T660" s="166">
        <f>S660*H660</f>
        <v>0</v>
      </c>
      <c r="U660" s="166">
        <v>0</v>
      </c>
      <c r="V660" s="166">
        <f>U660*H660</f>
        <v>0</v>
      </c>
      <c r="W660" s="166">
        <v>0</v>
      </c>
      <c r="X660" s="167">
        <f>W660*H660</f>
        <v>0</v>
      </c>
      <c r="AR660" s="168" t="s">
        <v>227</v>
      </c>
      <c r="AT660" s="168" t="s">
        <v>169</v>
      </c>
      <c r="AU660" s="168" t="s">
        <v>91</v>
      </c>
      <c r="AY660" s="15" t="s">
        <v>167</v>
      </c>
      <c r="BE660" s="97">
        <f>IF(O660="základní",K660,0)</f>
        <v>0</v>
      </c>
      <c r="BF660" s="97">
        <f>IF(O660="snížená",K660,0)</f>
        <v>0</v>
      </c>
      <c r="BG660" s="97">
        <f>IF(O660="zákl. přenesená",K660,0)</f>
        <v>0</v>
      </c>
      <c r="BH660" s="97">
        <f>IF(O660="sníž. přenesená",K660,0)</f>
        <v>0</v>
      </c>
      <c r="BI660" s="97">
        <f>IF(O660="nulová",K660,0)</f>
        <v>0</v>
      </c>
      <c r="BJ660" s="15" t="s">
        <v>89</v>
      </c>
      <c r="BK660" s="97">
        <f>ROUND(P660*H660,2)</f>
        <v>0</v>
      </c>
      <c r="BL660" s="15" t="s">
        <v>227</v>
      </c>
      <c r="BM660" s="168" t="s">
        <v>1943</v>
      </c>
    </row>
    <row r="661" spans="2:65" s="12" customFormat="1" ht="11.25">
      <c r="B661" s="169"/>
      <c r="D661" s="170" t="s">
        <v>196</v>
      </c>
      <c r="E661" s="171" t="s">
        <v>1</v>
      </c>
      <c r="F661" s="172" t="s">
        <v>1944</v>
      </c>
      <c r="H661" s="173">
        <v>81</v>
      </c>
      <c r="I661" s="174"/>
      <c r="J661" s="174"/>
      <c r="M661" s="169"/>
      <c r="N661" s="175"/>
      <c r="X661" s="176"/>
      <c r="AT661" s="171" t="s">
        <v>196</v>
      </c>
      <c r="AU661" s="171" t="s">
        <v>91</v>
      </c>
      <c r="AV661" s="12" t="s">
        <v>91</v>
      </c>
      <c r="AW661" s="12" t="s">
        <v>5</v>
      </c>
      <c r="AX661" s="12" t="s">
        <v>89</v>
      </c>
      <c r="AY661" s="171" t="s">
        <v>167</v>
      </c>
    </row>
    <row r="662" spans="2:65" s="1" customFormat="1" ht="24.2" customHeight="1">
      <c r="B662" s="34"/>
      <c r="C662" s="190" t="s">
        <v>1945</v>
      </c>
      <c r="D662" s="190" t="s">
        <v>654</v>
      </c>
      <c r="E662" s="191" t="s">
        <v>1946</v>
      </c>
      <c r="F662" s="192" t="s">
        <v>1947</v>
      </c>
      <c r="G662" s="193" t="s">
        <v>184</v>
      </c>
      <c r="H662" s="194">
        <v>72</v>
      </c>
      <c r="I662" s="195"/>
      <c r="J662" s="196"/>
      <c r="K662" s="197">
        <f>ROUND(P662*H662,2)</f>
        <v>0</v>
      </c>
      <c r="L662" s="196"/>
      <c r="M662" s="198"/>
      <c r="N662" s="199" t="s">
        <v>1</v>
      </c>
      <c r="O662" s="128" t="s">
        <v>45</v>
      </c>
      <c r="P662" s="33">
        <f>I662+J662</f>
        <v>0</v>
      </c>
      <c r="Q662" s="33">
        <f>ROUND(I662*H662,2)</f>
        <v>0</v>
      </c>
      <c r="R662" s="33">
        <f>ROUND(J662*H662,2)</f>
        <v>0</v>
      </c>
      <c r="T662" s="166">
        <f>S662*H662</f>
        <v>0</v>
      </c>
      <c r="U662" s="166">
        <v>4.0000000000000002E-4</v>
      </c>
      <c r="V662" s="166">
        <f>U662*H662</f>
        <v>2.8800000000000003E-2</v>
      </c>
      <c r="W662" s="166">
        <v>0</v>
      </c>
      <c r="X662" s="167">
        <f>W662*H662</f>
        <v>0</v>
      </c>
      <c r="AR662" s="168" t="s">
        <v>318</v>
      </c>
      <c r="AT662" s="168" t="s">
        <v>654</v>
      </c>
      <c r="AU662" s="168" t="s">
        <v>91</v>
      </c>
      <c r="AY662" s="15" t="s">
        <v>167</v>
      </c>
      <c r="BE662" s="97">
        <f>IF(O662="základní",K662,0)</f>
        <v>0</v>
      </c>
      <c r="BF662" s="97">
        <f>IF(O662="snížená",K662,0)</f>
        <v>0</v>
      </c>
      <c r="BG662" s="97">
        <f>IF(O662="zákl. přenesená",K662,0)</f>
        <v>0</v>
      </c>
      <c r="BH662" s="97">
        <f>IF(O662="sníž. přenesená",K662,0)</f>
        <v>0</v>
      </c>
      <c r="BI662" s="97">
        <f>IF(O662="nulová",K662,0)</f>
        <v>0</v>
      </c>
      <c r="BJ662" s="15" t="s">
        <v>89</v>
      </c>
      <c r="BK662" s="97">
        <f>ROUND(P662*H662,2)</f>
        <v>0</v>
      </c>
      <c r="BL662" s="15" t="s">
        <v>227</v>
      </c>
      <c r="BM662" s="168" t="s">
        <v>1948</v>
      </c>
    </row>
    <row r="663" spans="2:65" s="12" customFormat="1" ht="11.25">
      <c r="B663" s="169"/>
      <c r="D663" s="170" t="s">
        <v>196</v>
      </c>
      <c r="E663" s="171" t="s">
        <v>1</v>
      </c>
      <c r="F663" s="172" t="s">
        <v>1949</v>
      </c>
      <c r="H663" s="173">
        <v>72</v>
      </c>
      <c r="I663" s="174"/>
      <c r="J663" s="174"/>
      <c r="M663" s="169"/>
      <c r="N663" s="175"/>
      <c r="X663" s="176"/>
      <c r="AT663" s="171" t="s">
        <v>196</v>
      </c>
      <c r="AU663" s="171" t="s">
        <v>91</v>
      </c>
      <c r="AV663" s="12" t="s">
        <v>91</v>
      </c>
      <c r="AW663" s="12" t="s">
        <v>5</v>
      </c>
      <c r="AX663" s="12" t="s">
        <v>89</v>
      </c>
      <c r="AY663" s="171" t="s">
        <v>167</v>
      </c>
    </row>
    <row r="664" spans="2:65" s="1" customFormat="1" ht="24.2" customHeight="1">
      <c r="B664" s="34"/>
      <c r="C664" s="190" t="s">
        <v>1950</v>
      </c>
      <c r="D664" s="190" t="s">
        <v>654</v>
      </c>
      <c r="E664" s="191" t="s">
        <v>1951</v>
      </c>
      <c r="F664" s="192" t="s">
        <v>1952</v>
      </c>
      <c r="G664" s="193" t="s">
        <v>184</v>
      </c>
      <c r="H664" s="194">
        <v>6</v>
      </c>
      <c r="I664" s="195"/>
      <c r="J664" s="196"/>
      <c r="K664" s="197">
        <f>ROUND(P664*H664,2)</f>
        <v>0</v>
      </c>
      <c r="L664" s="196"/>
      <c r="M664" s="198"/>
      <c r="N664" s="199" t="s">
        <v>1</v>
      </c>
      <c r="O664" s="128" t="s">
        <v>45</v>
      </c>
      <c r="P664" s="33">
        <f>I664+J664</f>
        <v>0</v>
      </c>
      <c r="Q664" s="33">
        <f>ROUND(I664*H664,2)</f>
        <v>0</v>
      </c>
      <c r="R664" s="33">
        <f>ROUND(J664*H664,2)</f>
        <v>0</v>
      </c>
      <c r="T664" s="166">
        <f>S664*H664</f>
        <v>0</v>
      </c>
      <c r="U664" s="166">
        <v>4.0000000000000002E-4</v>
      </c>
      <c r="V664" s="166">
        <f>U664*H664</f>
        <v>2.4000000000000002E-3</v>
      </c>
      <c r="W664" s="166">
        <v>0</v>
      </c>
      <c r="X664" s="167">
        <f>W664*H664</f>
        <v>0</v>
      </c>
      <c r="AR664" s="168" t="s">
        <v>318</v>
      </c>
      <c r="AT664" s="168" t="s">
        <v>654</v>
      </c>
      <c r="AU664" s="168" t="s">
        <v>91</v>
      </c>
      <c r="AY664" s="15" t="s">
        <v>167</v>
      </c>
      <c r="BE664" s="97">
        <f>IF(O664="základní",K664,0)</f>
        <v>0</v>
      </c>
      <c r="BF664" s="97">
        <f>IF(O664="snížená",K664,0)</f>
        <v>0</v>
      </c>
      <c r="BG664" s="97">
        <f>IF(O664="zákl. přenesená",K664,0)</f>
        <v>0</v>
      </c>
      <c r="BH664" s="97">
        <f>IF(O664="sníž. přenesená",K664,0)</f>
        <v>0</v>
      </c>
      <c r="BI664" s="97">
        <f>IF(O664="nulová",K664,0)</f>
        <v>0</v>
      </c>
      <c r="BJ664" s="15" t="s">
        <v>89</v>
      </c>
      <c r="BK664" s="97">
        <f>ROUND(P664*H664,2)</f>
        <v>0</v>
      </c>
      <c r="BL664" s="15" t="s">
        <v>227</v>
      </c>
      <c r="BM664" s="168" t="s">
        <v>1953</v>
      </c>
    </row>
    <row r="665" spans="2:65" s="1" customFormat="1" ht="24.2" customHeight="1">
      <c r="B665" s="34"/>
      <c r="C665" s="190" t="s">
        <v>1954</v>
      </c>
      <c r="D665" s="190" t="s">
        <v>654</v>
      </c>
      <c r="E665" s="191" t="s">
        <v>1955</v>
      </c>
      <c r="F665" s="192" t="s">
        <v>1956</v>
      </c>
      <c r="G665" s="193" t="s">
        <v>184</v>
      </c>
      <c r="H665" s="194">
        <v>3</v>
      </c>
      <c r="I665" s="195"/>
      <c r="J665" s="196"/>
      <c r="K665" s="197">
        <f>ROUND(P665*H665,2)</f>
        <v>0</v>
      </c>
      <c r="L665" s="196"/>
      <c r="M665" s="198"/>
      <c r="N665" s="199" t="s">
        <v>1</v>
      </c>
      <c r="O665" s="128" t="s">
        <v>45</v>
      </c>
      <c r="P665" s="33">
        <f>I665+J665</f>
        <v>0</v>
      </c>
      <c r="Q665" s="33">
        <f>ROUND(I665*H665,2)</f>
        <v>0</v>
      </c>
      <c r="R665" s="33">
        <f>ROUND(J665*H665,2)</f>
        <v>0</v>
      </c>
      <c r="T665" s="166">
        <f>S665*H665</f>
        <v>0</v>
      </c>
      <c r="U665" s="166">
        <v>4.0000000000000002E-4</v>
      </c>
      <c r="V665" s="166">
        <f>U665*H665</f>
        <v>1.2000000000000001E-3</v>
      </c>
      <c r="W665" s="166">
        <v>0</v>
      </c>
      <c r="X665" s="167">
        <f>W665*H665</f>
        <v>0</v>
      </c>
      <c r="AR665" s="168" t="s">
        <v>318</v>
      </c>
      <c r="AT665" s="168" t="s">
        <v>654</v>
      </c>
      <c r="AU665" s="168" t="s">
        <v>91</v>
      </c>
      <c r="AY665" s="15" t="s">
        <v>167</v>
      </c>
      <c r="BE665" s="97">
        <f>IF(O665="základní",K665,0)</f>
        <v>0</v>
      </c>
      <c r="BF665" s="97">
        <f>IF(O665="snížená",K665,0)</f>
        <v>0</v>
      </c>
      <c r="BG665" s="97">
        <f>IF(O665="zákl. přenesená",K665,0)</f>
        <v>0</v>
      </c>
      <c r="BH665" s="97">
        <f>IF(O665="sníž. přenesená",K665,0)</f>
        <v>0</v>
      </c>
      <c r="BI665" s="97">
        <f>IF(O665="nulová",K665,0)</f>
        <v>0</v>
      </c>
      <c r="BJ665" s="15" t="s">
        <v>89</v>
      </c>
      <c r="BK665" s="97">
        <f>ROUND(P665*H665,2)</f>
        <v>0</v>
      </c>
      <c r="BL665" s="15" t="s">
        <v>227</v>
      </c>
      <c r="BM665" s="168" t="s">
        <v>1957</v>
      </c>
    </row>
    <row r="666" spans="2:65" s="1" customFormat="1" ht="24.2" customHeight="1">
      <c r="B666" s="34"/>
      <c r="C666" s="157" t="s">
        <v>1958</v>
      </c>
      <c r="D666" s="157" t="s">
        <v>169</v>
      </c>
      <c r="E666" s="158" t="s">
        <v>1959</v>
      </c>
      <c r="F666" s="159" t="s">
        <v>1960</v>
      </c>
      <c r="G666" s="160" t="s">
        <v>184</v>
      </c>
      <c r="H666" s="161">
        <v>10</v>
      </c>
      <c r="I666" s="162"/>
      <c r="J666" s="162"/>
      <c r="K666" s="163">
        <f>ROUND(P666*H666,2)</f>
        <v>0</v>
      </c>
      <c r="L666" s="164"/>
      <c r="M666" s="34"/>
      <c r="N666" s="165" t="s">
        <v>1</v>
      </c>
      <c r="O666" s="128" t="s">
        <v>45</v>
      </c>
      <c r="P666" s="33">
        <f>I666+J666</f>
        <v>0</v>
      </c>
      <c r="Q666" s="33">
        <f>ROUND(I666*H666,2)</f>
        <v>0</v>
      </c>
      <c r="R666" s="33">
        <f>ROUND(J666*H666,2)</f>
        <v>0</v>
      </c>
      <c r="T666" s="166">
        <f>S666*H666</f>
        <v>0</v>
      </c>
      <c r="U666" s="166">
        <v>0</v>
      </c>
      <c r="V666" s="166">
        <f>U666*H666</f>
        <v>0</v>
      </c>
      <c r="W666" s="166">
        <v>0</v>
      </c>
      <c r="X666" s="167">
        <f>W666*H666</f>
        <v>0</v>
      </c>
      <c r="AR666" s="168" t="s">
        <v>227</v>
      </c>
      <c r="AT666" s="168" t="s">
        <v>169</v>
      </c>
      <c r="AU666" s="168" t="s">
        <v>91</v>
      </c>
      <c r="AY666" s="15" t="s">
        <v>167</v>
      </c>
      <c r="BE666" s="97">
        <f>IF(O666="základní",K666,0)</f>
        <v>0</v>
      </c>
      <c r="BF666" s="97">
        <f>IF(O666="snížená",K666,0)</f>
        <v>0</v>
      </c>
      <c r="BG666" s="97">
        <f>IF(O666="zákl. přenesená",K666,0)</f>
        <v>0</v>
      </c>
      <c r="BH666" s="97">
        <f>IF(O666="sníž. přenesená",K666,0)</f>
        <v>0</v>
      </c>
      <c r="BI666" s="97">
        <f>IF(O666="nulová",K666,0)</f>
        <v>0</v>
      </c>
      <c r="BJ666" s="15" t="s">
        <v>89</v>
      </c>
      <c r="BK666" s="97">
        <f>ROUND(P666*H666,2)</f>
        <v>0</v>
      </c>
      <c r="BL666" s="15" t="s">
        <v>227</v>
      </c>
      <c r="BM666" s="168" t="s">
        <v>1961</v>
      </c>
    </row>
    <row r="667" spans="2:65" s="1" customFormat="1" ht="24.2" customHeight="1">
      <c r="B667" s="34"/>
      <c r="C667" s="190" t="s">
        <v>1962</v>
      </c>
      <c r="D667" s="190" t="s">
        <v>654</v>
      </c>
      <c r="E667" s="191" t="s">
        <v>1963</v>
      </c>
      <c r="F667" s="192" t="s">
        <v>1964</v>
      </c>
      <c r="G667" s="193" t="s">
        <v>184</v>
      </c>
      <c r="H667" s="194">
        <v>10</v>
      </c>
      <c r="I667" s="195"/>
      <c r="J667" s="196"/>
      <c r="K667" s="197">
        <f>ROUND(P667*H667,2)</f>
        <v>0</v>
      </c>
      <c r="L667" s="196"/>
      <c r="M667" s="198"/>
      <c r="N667" s="199" t="s">
        <v>1</v>
      </c>
      <c r="O667" s="128" t="s">
        <v>45</v>
      </c>
      <c r="P667" s="33">
        <f>I667+J667</f>
        <v>0</v>
      </c>
      <c r="Q667" s="33">
        <f>ROUND(I667*H667,2)</f>
        <v>0</v>
      </c>
      <c r="R667" s="33">
        <f>ROUND(J667*H667,2)</f>
        <v>0</v>
      </c>
      <c r="T667" s="166">
        <f>S667*H667</f>
        <v>0</v>
      </c>
      <c r="U667" s="166">
        <v>1.0499999999999999E-3</v>
      </c>
      <c r="V667" s="166">
        <f>U667*H667</f>
        <v>1.0499999999999999E-2</v>
      </c>
      <c r="W667" s="166">
        <v>0</v>
      </c>
      <c r="X667" s="167">
        <f>W667*H667</f>
        <v>0</v>
      </c>
      <c r="AR667" s="168" t="s">
        <v>318</v>
      </c>
      <c r="AT667" s="168" t="s">
        <v>654</v>
      </c>
      <c r="AU667" s="168" t="s">
        <v>91</v>
      </c>
      <c r="AY667" s="15" t="s">
        <v>167</v>
      </c>
      <c r="BE667" s="97">
        <f>IF(O667="základní",K667,0)</f>
        <v>0</v>
      </c>
      <c r="BF667" s="97">
        <f>IF(O667="snížená",K667,0)</f>
        <v>0</v>
      </c>
      <c r="BG667" s="97">
        <f>IF(O667="zákl. přenesená",K667,0)</f>
        <v>0</v>
      </c>
      <c r="BH667" s="97">
        <f>IF(O667="sníž. přenesená",K667,0)</f>
        <v>0</v>
      </c>
      <c r="BI667" s="97">
        <f>IF(O667="nulová",K667,0)</f>
        <v>0</v>
      </c>
      <c r="BJ667" s="15" t="s">
        <v>89</v>
      </c>
      <c r="BK667" s="97">
        <f>ROUND(P667*H667,2)</f>
        <v>0</v>
      </c>
      <c r="BL667" s="15" t="s">
        <v>227</v>
      </c>
      <c r="BM667" s="168" t="s">
        <v>1965</v>
      </c>
    </row>
    <row r="668" spans="2:65" s="12" customFormat="1" ht="11.25">
      <c r="B668" s="169"/>
      <c r="D668" s="170" t="s">
        <v>196</v>
      </c>
      <c r="E668" s="171" t="s">
        <v>1</v>
      </c>
      <c r="F668" s="172" t="s">
        <v>1966</v>
      </c>
      <c r="H668" s="173">
        <v>10</v>
      </c>
      <c r="I668" s="174"/>
      <c r="J668" s="174"/>
      <c r="M668" s="169"/>
      <c r="N668" s="175"/>
      <c r="X668" s="176"/>
      <c r="AT668" s="171" t="s">
        <v>196</v>
      </c>
      <c r="AU668" s="171" t="s">
        <v>91</v>
      </c>
      <c r="AV668" s="12" t="s">
        <v>91</v>
      </c>
      <c r="AW668" s="12" t="s">
        <v>5</v>
      </c>
      <c r="AX668" s="12" t="s">
        <v>89</v>
      </c>
      <c r="AY668" s="171" t="s">
        <v>167</v>
      </c>
    </row>
    <row r="669" spans="2:65" s="1" customFormat="1" ht="24.2" customHeight="1">
      <c r="B669" s="34"/>
      <c r="C669" s="157" t="s">
        <v>1967</v>
      </c>
      <c r="D669" s="157" t="s">
        <v>169</v>
      </c>
      <c r="E669" s="158" t="s">
        <v>1968</v>
      </c>
      <c r="F669" s="159" t="s">
        <v>1969</v>
      </c>
      <c r="G669" s="160" t="s">
        <v>184</v>
      </c>
      <c r="H669" s="161">
        <v>94</v>
      </c>
      <c r="I669" s="162"/>
      <c r="J669" s="162"/>
      <c r="K669" s="163">
        <f>ROUND(P669*H669,2)</f>
        <v>0</v>
      </c>
      <c r="L669" s="164"/>
      <c r="M669" s="34"/>
      <c r="N669" s="165" t="s">
        <v>1</v>
      </c>
      <c r="O669" s="128" t="s">
        <v>45</v>
      </c>
      <c r="P669" s="33">
        <f>I669+J669</f>
        <v>0</v>
      </c>
      <c r="Q669" s="33">
        <f>ROUND(I669*H669,2)</f>
        <v>0</v>
      </c>
      <c r="R669" s="33">
        <f>ROUND(J669*H669,2)</f>
        <v>0</v>
      </c>
      <c r="T669" s="166">
        <f>S669*H669</f>
        <v>0</v>
      </c>
      <c r="U669" s="166">
        <v>0</v>
      </c>
      <c r="V669" s="166">
        <f>U669*H669</f>
        <v>0</v>
      </c>
      <c r="W669" s="166">
        <v>0</v>
      </c>
      <c r="X669" s="167">
        <f>W669*H669</f>
        <v>0</v>
      </c>
      <c r="AR669" s="168" t="s">
        <v>227</v>
      </c>
      <c r="AT669" s="168" t="s">
        <v>169</v>
      </c>
      <c r="AU669" s="168" t="s">
        <v>91</v>
      </c>
      <c r="AY669" s="15" t="s">
        <v>167</v>
      </c>
      <c r="BE669" s="97">
        <f>IF(O669="základní",K669,0)</f>
        <v>0</v>
      </c>
      <c r="BF669" s="97">
        <f>IF(O669="snížená",K669,0)</f>
        <v>0</v>
      </c>
      <c r="BG669" s="97">
        <f>IF(O669="zákl. přenesená",K669,0)</f>
        <v>0</v>
      </c>
      <c r="BH669" s="97">
        <f>IF(O669="sníž. přenesená",K669,0)</f>
        <v>0</v>
      </c>
      <c r="BI669" s="97">
        <f>IF(O669="nulová",K669,0)</f>
        <v>0</v>
      </c>
      <c r="BJ669" s="15" t="s">
        <v>89</v>
      </c>
      <c r="BK669" s="97">
        <f>ROUND(P669*H669,2)</f>
        <v>0</v>
      </c>
      <c r="BL669" s="15" t="s">
        <v>227</v>
      </c>
      <c r="BM669" s="168" t="s">
        <v>1970</v>
      </c>
    </row>
    <row r="670" spans="2:65" s="12" customFormat="1" ht="11.25">
      <c r="B670" s="169"/>
      <c r="D670" s="170" t="s">
        <v>196</v>
      </c>
      <c r="E670" s="171" t="s">
        <v>1</v>
      </c>
      <c r="F670" s="172" t="s">
        <v>1971</v>
      </c>
      <c r="H670" s="173">
        <v>94</v>
      </c>
      <c r="I670" s="174"/>
      <c r="J670" s="174"/>
      <c r="M670" s="169"/>
      <c r="N670" s="175"/>
      <c r="X670" s="176"/>
      <c r="AT670" s="171" t="s">
        <v>196</v>
      </c>
      <c r="AU670" s="171" t="s">
        <v>91</v>
      </c>
      <c r="AV670" s="12" t="s">
        <v>91</v>
      </c>
      <c r="AW670" s="12" t="s">
        <v>5</v>
      </c>
      <c r="AX670" s="12" t="s">
        <v>89</v>
      </c>
      <c r="AY670" s="171" t="s">
        <v>167</v>
      </c>
    </row>
    <row r="671" spans="2:65" s="1" customFormat="1" ht="16.5" customHeight="1">
      <c r="B671" s="34"/>
      <c r="C671" s="190" t="s">
        <v>1972</v>
      </c>
      <c r="D671" s="190" t="s">
        <v>654</v>
      </c>
      <c r="E671" s="191" t="s">
        <v>1973</v>
      </c>
      <c r="F671" s="192" t="s">
        <v>1974</v>
      </c>
      <c r="G671" s="193" t="s">
        <v>184</v>
      </c>
      <c r="H671" s="194">
        <v>51</v>
      </c>
      <c r="I671" s="195"/>
      <c r="J671" s="196"/>
      <c r="K671" s="197">
        <f>ROUND(P671*H671,2)</f>
        <v>0</v>
      </c>
      <c r="L671" s="196"/>
      <c r="M671" s="198"/>
      <c r="N671" s="199" t="s">
        <v>1</v>
      </c>
      <c r="O671" s="128" t="s">
        <v>45</v>
      </c>
      <c r="P671" s="33">
        <f>I671+J671</f>
        <v>0</v>
      </c>
      <c r="Q671" s="33">
        <f>ROUND(I671*H671,2)</f>
        <v>0</v>
      </c>
      <c r="R671" s="33">
        <f>ROUND(J671*H671,2)</f>
        <v>0</v>
      </c>
      <c r="T671" s="166">
        <f>S671*H671</f>
        <v>0</v>
      </c>
      <c r="U671" s="166">
        <v>2.7999999999999998E-4</v>
      </c>
      <c r="V671" s="166">
        <f>U671*H671</f>
        <v>1.4279999999999999E-2</v>
      </c>
      <c r="W671" s="166">
        <v>0</v>
      </c>
      <c r="X671" s="167">
        <f>W671*H671</f>
        <v>0</v>
      </c>
      <c r="AR671" s="168" t="s">
        <v>318</v>
      </c>
      <c r="AT671" s="168" t="s">
        <v>654</v>
      </c>
      <c r="AU671" s="168" t="s">
        <v>91</v>
      </c>
      <c r="AY671" s="15" t="s">
        <v>167</v>
      </c>
      <c r="BE671" s="97">
        <f>IF(O671="základní",K671,0)</f>
        <v>0</v>
      </c>
      <c r="BF671" s="97">
        <f>IF(O671="snížená",K671,0)</f>
        <v>0</v>
      </c>
      <c r="BG671" s="97">
        <f>IF(O671="zákl. přenesená",K671,0)</f>
        <v>0</v>
      </c>
      <c r="BH671" s="97">
        <f>IF(O671="sníž. přenesená",K671,0)</f>
        <v>0</v>
      </c>
      <c r="BI671" s="97">
        <f>IF(O671="nulová",K671,0)</f>
        <v>0</v>
      </c>
      <c r="BJ671" s="15" t="s">
        <v>89</v>
      </c>
      <c r="BK671" s="97">
        <f>ROUND(P671*H671,2)</f>
        <v>0</v>
      </c>
      <c r="BL671" s="15" t="s">
        <v>227</v>
      </c>
      <c r="BM671" s="168" t="s">
        <v>1975</v>
      </c>
    </row>
    <row r="672" spans="2:65" s="12" customFormat="1" ht="11.25">
      <c r="B672" s="169"/>
      <c r="D672" s="170" t="s">
        <v>196</v>
      </c>
      <c r="E672" s="171" t="s">
        <v>1</v>
      </c>
      <c r="F672" s="172" t="s">
        <v>1976</v>
      </c>
      <c r="H672" s="173">
        <v>51</v>
      </c>
      <c r="I672" s="174"/>
      <c r="J672" s="174"/>
      <c r="M672" s="169"/>
      <c r="N672" s="175"/>
      <c r="X672" s="176"/>
      <c r="AT672" s="171" t="s">
        <v>196</v>
      </c>
      <c r="AU672" s="171" t="s">
        <v>91</v>
      </c>
      <c r="AV672" s="12" t="s">
        <v>91</v>
      </c>
      <c r="AW672" s="12" t="s">
        <v>5</v>
      </c>
      <c r="AX672" s="12" t="s">
        <v>89</v>
      </c>
      <c r="AY672" s="171" t="s">
        <v>167</v>
      </c>
    </row>
    <row r="673" spans="2:65" s="1" customFormat="1" ht="16.5" customHeight="1">
      <c r="B673" s="34"/>
      <c r="C673" s="190" t="s">
        <v>1977</v>
      </c>
      <c r="D673" s="190" t="s">
        <v>654</v>
      </c>
      <c r="E673" s="191" t="s">
        <v>1978</v>
      </c>
      <c r="F673" s="192" t="s">
        <v>1979</v>
      </c>
      <c r="G673" s="193" t="s">
        <v>184</v>
      </c>
      <c r="H673" s="194">
        <v>25</v>
      </c>
      <c r="I673" s="195"/>
      <c r="J673" s="196"/>
      <c r="K673" s="197">
        <f>ROUND(P673*H673,2)</f>
        <v>0</v>
      </c>
      <c r="L673" s="196"/>
      <c r="M673" s="198"/>
      <c r="N673" s="199" t="s">
        <v>1</v>
      </c>
      <c r="O673" s="128" t="s">
        <v>45</v>
      </c>
      <c r="P673" s="33">
        <f>I673+J673</f>
        <v>0</v>
      </c>
      <c r="Q673" s="33">
        <f>ROUND(I673*H673,2)</f>
        <v>0</v>
      </c>
      <c r="R673" s="33">
        <f>ROUND(J673*H673,2)</f>
        <v>0</v>
      </c>
      <c r="T673" s="166">
        <f>S673*H673</f>
        <v>0</v>
      </c>
      <c r="U673" s="166">
        <v>2.7E-4</v>
      </c>
      <c r="V673" s="166">
        <f>U673*H673</f>
        <v>6.7499999999999999E-3</v>
      </c>
      <c r="W673" s="166">
        <v>0</v>
      </c>
      <c r="X673" s="167">
        <f>W673*H673</f>
        <v>0</v>
      </c>
      <c r="AR673" s="168" t="s">
        <v>318</v>
      </c>
      <c r="AT673" s="168" t="s">
        <v>654</v>
      </c>
      <c r="AU673" s="168" t="s">
        <v>91</v>
      </c>
      <c r="AY673" s="15" t="s">
        <v>167</v>
      </c>
      <c r="BE673" s="97">
        <f>IF(O673="základní",K673,0)</f>
        <v>0</v>
      </c>
      <c r="BF673" s="97">
        <f>IF(O673="snížená",K673,0)</f>
        <v>0</v>
      </c>
      <c r="BG673" s="97">
        <f>IF(O673="zákl. přenesená",K673,0)</f>
        <v>0</v>
      </c>
      <c r="BH673" s="97">
        <f>IF(O673="sníž. přenesená",K673,0)</f>
        <v>0</v>
      </c>
      <c r="BI673" s="97">
        <f>IF(O673="nulová",K673,0)</f>
        <v>0</v>
      </c>
      <c r="BJ673" s="15" t="s">
        <v>89</v>
      </c>
      <c r="BK673" s="97">
        <f>ROUND(P673*H673,2)</f>
        <v>0</v>
      </c>
      <c r="BL673" s="15" t="s">
        <v>227</v>
      </c>
      <c r="BM673" s="168" t="s">
        <v>1980</v>
      </c>
    </row>
    <row r="674" spans="2:65" s="1" customFormat="1" ht="16.5" customHeight="1">
      <c r="B674" s="34"/>
      <c r="C674" s="190" t="s">
        <v>1981</v>
      </c>
      <c r="D674" s="190" t="s">
        <v>654</v>
      </c>
      <c r="E674" s="191" t="s">
        <v>1982</v>
      </c>
      <c r="F674" s="192" t="s">
        <v>1983</v>
      </c>
      <c r="G674" s="193" t="s">
        <v>184</v>
      </c>
      <c r="H674" s="194">
        <v>18</v>
      </c>
      <c r="I674" s="195"/>
      <c r="J674" s="196"/>
      <c r="K674" s="197">
        <f>ROUND(P674*H674,2)</f>
        <v>0</v>
      </c>
      <c r="L674" s="196"/>
      <c r="M674" s="198"/>
      <c r="N674" s="199" t="s">
        <v>1</v>
      </c>
      <c r="O674" s="128" t="s">
        <v>45</v>
      </c>
      <c r="P674" s="33">
        <f>I674+J674</f>
        <v>0</v>
      </c>
      <c r="Q674" s="33">
        <f>ROUND(I674*H674,2)</f>
        <v>0</v>
      </c>
      <c r="R674" s="33">
        <f>ROUND(J674*H674,2)</f>
        <v>0</v>
      </c>
      <c r="T674" s="166">
        <f>S674*H674</f>
        <v>0</v>
      </c>
      <c r="U674" s="166">
        <v>2.5000000000000001E-4</v>
      </c>
      <c r="V674" s="166">
        <f>U674*H674</f>
        <v>4.5000000000000005E-3</v>
      </c>
      <c r="W674" s="166">
        <v>0</v>
      </c>
      <c r="X674" s="167">
        <f>W674*H674</f>
        <v>0</v>
      </c>
      <c r="AR674" s="168" t="s">
        <v>318</v>
      </c>
      <c r="AT674" s="168" t="s">
        <v>654</v>
      </c>
      <c r="AU674" s="168" t="s">
        <v>91</v>
      </c>
      <c r="AY674" s="15" t="s">
        <v>167</v>
      </c>
      <c r="BE674" s="97">
        <f>IF(O674="základní",K674,0)</f>
        <v>0</v>
      </c>
      <c r="BF674" s="97">
        <f>IF(O674="snížená",K674,0)</f>
        <v>0</v>
      </c>
      <c r="BG674" s="97">
        <f>IF(O674="zákl. přenesená",K674,0)</f>
        <v>0</v>
      </c>
      <c r="BH674" s="97">
        <f>IF(O674="sníž. přenesená",K674,0)</f>
        <v>0</v>
      </c>
      <c r="BI674" s="97">
        <f>IF(O674="nulová",K674,0)</f>
        <v>0</v>
      </c>
      <c r="BJ674" s="15" t="s">
        <v>89</v>
      </c>
      <c r="BK674" s="97">
        <f>ROUND(P674*H674,2)</f>
        <v>0</v>
      </c>
      <c r="BL674" s="15" t="s">
        <v>227</v>
      </c>
      <c r="BM674" s="168" t="s">
        <v>1984</v>
      </c>
    </row>
    <row r="675" spans="2:65" s="12" customFormat="1" ht="11.25">
      <c r="B675" s="169"/>
      <c r="D675" s="170" t="s">
        <v>196</v>
      </c>
      <c r="E675" s="171" t="s">
        <v>1</v>
      </c>
      <c r="F675" s="172" t="s">
        <v>1985</v>
      </c>
      <c r="H675" s="173">
        <v>18</v>
      </c>
      <c r="I675" s="174"/>
      <c r="J675" s="174"/>
      <c r="M675" s="169"/>
      <c r="N675" s="175"/>
      <c r="X675" s="176"/>
      <c r="AT675" s="171" t="s">
        <v>196</v>
      </c>
      <c r="AU675" s="171" t="s">
        <v>91</v>
      </c>
      <c r="AV675" s="12" t="s">
        <v>91</v>
      </c>
      <c r="AW675" s="12" t="s">
        <v>5</v>
      </c>
      <c r="AX675" s="12" t="s">
        <v>89</v>
      </c>
      <c r="AY675" s="171" t="s">
        <v>167</v>
      </c>
    </row>
    <row r="676" spans="2:65" s="1" customFormat="1" ht="16.5" customHeight="1">
      <c r="B676" s="34"/>
      <c r="C676" s="157" t="s">
        <v>1986</v>
      </c>
      <c r="D676" s="157" t="s">
        <v>169</v>
      </c>
      <c r="E676" s="158" t="s">
        <v>1987</v>
      </c>
      <c r="F676" s="159" t="s">
        <v>1988</v>
      </c>
      <c r="G676" s="160" t="s">
        <v>440</v>
      </c>
      <c r="H676" s="161">
        <v>1</v>
      </c>
      <c r="I676" s="162"/>
      <c r="J676" s="162"/>
      <c r="K676" s="163">
        <f t="shared" ref="K676:K687" si="215">ROUND(P676*H676,2)</f>
        <v>0</v>
      </c>
      <c r="L676" s="164"/>
      <c r="M676" s="34"/>
      <c r="N676" s="165" t="s">
        <v>1</v>
      </c>
      <c r="O676" s="128" t="s">
        <v>45</v>
      </c>
      <c r="P676" s="33">
        <f t="shared" ref="P676:P687" si="216">I676+J676</f>
        <v>0</v>
      </c>
      <c r="Q676" s="33">
        <f t="shared" ref="Q676:Q687" si="217">ROUND(I676*H676,2)</f>
        <v>0</v>
      </c>
      <c r="R676" s="33">
        <f t="shared" ref="R676:R687" si="218">ROUND(J676*H676,2)</f>
        <v>0</v>
      </c>
      <c r="T676" s="166">
        <f t="shared" ref="T676:T687" si="219">S676*H676</f>
        <v>0</v>
      </c>
      <c r="U676" s="166">
        <v>0</v>
      </c>
      <c r="V676" s="166">
        <f t="shared" ref="V676:V687" si="220">U676*H676</f>
        <v>0</v>
      </c>
      <c r="W676" s="166">
        <v>0</v>
      </c>
      <c r="X676" s="167">
        <f t="shared" ref="X676:X687" si="221">W676*H676</f>
        <v>0</v>
      </c>
      <c r="AR676" s="168" t="s">
        <v>227</v>
      </c>
      <c r="AT676" s="168" t="s">
        <v>169</v>
      </c>
      <c r="AU676" s="168" t="s">
        <v>91</v>
      </c>
      <c r="AY676" s="15" t="s">
        <v>167</v>
      </c>
      <c r="BE676" s="97">
        <f t="shared" ref="BE676:BE687" si="222">IF(O676="základní",K676,0)</f>
        <v>0</v>
      </c>
      <c r="BF676" s="97">
        <f t="shared" ref="BF676:BF687" si="223">IF(O676="snížená",K676,0)</f>
        <v>0</v>
      </c>
      <c r="BG676" s="97">
        <f t="shared" ref="BG676:BG687" si="224">IF(O676="zákl. přenesená",K676,0)</f>
        <v>0</v>
      </c>
      <c r="BH676" s="97">
        <f t="shared" ref="BH676:BH687" si="225">IF(O676="sníž. přenesená",K676,0)</f>
        <v>0</v>
      </c>
      <c r="BI676" s="97">
        <f t="shared" ref="BI676:BI687" si="226">IF(O676="nulová",K676,0)</f>
        <v>0</v>
      </c>
      <c r="BJ676" s="15" t="s">
        <v>89</v>
      </c>
      <c r="BK676" s="97">
        <f t="shared" ref="BK676:BK687" si="227">ROUND(P676*H676,2)</f>
        <v>0</v>
      </c>
      <c r="BL676" s="15" t="s">
        <v>227</v>
      </c>
      <c r="BM676" s="168" t="s">
        <v>1989</v>
      </c>
    </row>
    <row r="677" spans="2:65" s="1" customFormat="1" ht="16.5" customHeight="1">
      <c r="B677" s="34"/>
      <c r="C677" s="190" t="s">
        <v>1990</v>
      </c>
      <c r="D677" s="190" t="s">
        <v>654</v>
      </c>
      <c r="E677" s="191" t="s">
        <v>1991</v>
      </c>
      <c r="F677" s="192" t="s">
        <v>1992</v>
      </c>
      <c r="G677" s="193" t="s">
        <v>184</v>
      </c>
      <c r="H677" s="194">
        <v>1</v>
      </c>
      <c r="I677" s="195"/>
      <c r="J677" s="196"/>
      <c r="K677" s="197">
        <f t="shared" si="215"/>
        <v>0</v>
      </c>
      <c r="L677" s="196"/>
      <c r="M677" s="198"/>
      <c r="N677" s="199" t="s">
        <v>1</v>
      </c>
      <c r="O677" s="128" t="s">
        <v>45</v>
      </c>
      <c r="P677" s="33">
        <f t="shared" si="216"/>
        <v>0</v>
      </c>
      <c r="Q677" s="33">
        <f t="shared" si="217"/>
        <v>0</v>
      </c>
      <c r="R677" s="33">
        <f t="shared" si="218"/>
        <v>0</v>
      </c>
      <c r="T677" s="166">
        <f t="shared" si="219"/>
        <v>0</v>
      </c>
      <c r="U677" s="166">
        <v>4.4999999999999999E-4</v>
      </c>
      <c r="V677" s="166">
        <f t="shared" si="220"/>
        <v>4.4999999999999999E-4</v>
      </c>
      <c r="W677" s="166">
        <v>0</v>
      </c>
      <c r="X677" s="167">
        <f t="shared" si="221"/>
        <v>0</v>
      </c>
      <c r="AR677" s="168" t="s">
        <v>318</v>
      </c>
      <c r="AT677" s="168" t="s">
        <v>654</v>
      </c>
      <c r="AU677" s="168" t="s">
        <v>91</v>
      </c>
      <c r="AY677" s="15" t="s">
        <v>167</v>
      </c>
      <c r="BE677" s="97">
        <f t="shared" si="222"/>
        <v>0</v>
      </c>
      <c r="BF677" s="97">
        <f t="shared" si="223"/>
        <v>0</v>
      </c>
      <c r="BG677" s="97">
        <f t="shared" si="224"/>
        <v>0</v>
      </c>
      <c r="BH677" s="97">
        <f t="shared" si="225"/>
        <v>0</v>
      </c>
      <c r="BI677" s="97">
        <f t="shared" si="226"/>
        <v>0</v>
      </c>
      <c r="BJ677" s="15" t="s">
        <v>89</v>
      </c>
      <c r="BK677" s="97">
        <f t="shared" si="227"/>
        <v>0</v>
      </c>
      <c r="BL677" s="15" t="s">
        <v>227</v>
      </c>
      <c r="BM677" s="168" t="s">
        <v>1993</v>
      </c>
    </row>
    <row r="678" spans="2:65" s="1" customFormat="1" ht="16.5" customHeight="1">
      <c r="B678" s="34"/>
      <c r="C678" s="190" t="s">
        <v>1994</v>
      </c>
      <c r="D678" s="190" t="s">
        <v>654</v>
      </c>
      <c r="E678" s="191" t="s">
        <v>1995</v>
      </c>
      <c r="F678" s="192" t="s">
        <v>1996</v>
      </c>
      <c r="G678" s="193" t="s">
        <v>184</v>
      </c>
      <c r="H678" s="194">
        <v>1</v>
      </c>
      <c r="I678" s="195"/>
      <c r="J678" s="196"/>
      <c r="K678" s="197">
        <f t="shared" si="215"/>
        <v>0</v>
      </c>
      <c r="L678" s="196"/>
      <c r="M678" s="198"/>
      <c r="N678" s="199" t="s">
        <v>1</v>
      </c>
      <c r="O678" s="128" t="s">
        <v>45</v>
      </c>
      <c r="P678" s="33">
        <f t="shared" si="216"/>
        <v>0</v>
      </c>
      <c r="Q678" s="33">
        <f t="shared" si="217"/>
        <v>0</v>
      </c>
      <c r="R678" s="33">
        <f t="shared" si="218"/>
        <v>0</v>
      </c>
      <c r="T678" s="166">
        <f t="shared" si="219"/>
        <v>0</v>
      </c>
      <c r="U678" s="166">
        <v>2.7999999999999998E-4</v>
      </c>
      <c r="V678" s="166">
        <f t="shared" si="220"/>
        <v>2.7999999999999998E-4</v>
      </c>
      <c r="W678" s="166">
        <v>0</v>
      </c>
      <c r="X678" s="167">
        <f t="shared" si="221"/>
        <v>0</v>
      </c>
      <c r="AR678" s="168" t="s">
        <v>318</v>
      </c>
      <c r="AT678" s="168" t="s">
        <v>654</v>
      </c>
      <c r="AU678" s="168" t="s">
        <v>91</v>
      </c>
      <c r="AY678" s="15" t="s">
        <v>167</v>
      </c>
      <c r="BE678" s="97">
        <f t="shared" si="222"/>
        <v>0</v>
      </c>
      <c r="BF678" s="97">
        <f t="shared" si="223"/>
        <v>0</v>
      </c>
      <c r="BG678" s="97">
        <f t="shared" si="224"/>
        <v>0</v>
      </c>
      <c r="BH678" s="97">
        <f t="shared" si="225"/>
        <v>0</v>
      </c>
      <c r="BI678" s="97">
        <f t="shared" si="226"/>
        <v>0</v>
      </c>
      <c r="BJ678" s="15" t="s">
        <v>89</v>
      </c>
      <c r="BK678" s="97">
        <f t="shared" si="227"/>
        <v>0</v>
      </c>
      <c r="BL678" s="15" t="s">
        <v>227</v>
      </c>
      <c r="BM678" s="168" t="s">
        <v>1997</v>
      </c>
    </row>
    <row r="679" spans="2:65" s="1" customFormat="1" ht="21.75" customHeight="1">
      <c r="B679" s="34"/>
      <c r="C679" s="157" t="s">
        <v>1998</v>
      </c>
      <c r="D679" s="157" t="s">
        <v>169</v>
      </c>
      <c r="E679" s="158" t="s">
        <v>1999</v>
      </c>
      <c r="F679" s="159" t="s">
        <v>2000</v>
      </c>
      <c r="G679" s="160" t="s">
        <v>184</v>
      </c>
      <c r="H679" s="161">
        <v>5</v>
      </c>
      <c r="I679" s="162"/>
      <c r="J679" s="162"/>
      <c r="K679" s="163">
        <f t="shared" si="215"/>
        <v>0</v>
      </c>
      <c r="L679" s="164"/>
      <c r="M679" s="34"/>
      <c r="N679" s="165" t="s">
        <v>1</v>
      </c>
      <c r="O679" s="128" t="s">
        <v>45</v>
      </c>
      <c r="P679" s="33">
        <f t="shared" si="216"/>
        <v>0</v>
      </c>
      <c r="Q679" s="33">
        <f t="shared" si="217"/>
        <v>0</v>
      </c>
      <c r="R679" s="33">
        <f t="shared" si="218"/>
        <v>0</v>
      </c>
      <c r="T679" s="166">
        <f t="shared" si="219"/>
        <v>0</v>
      </c>
      <c r="U679" s="166">
        <v>0</v>
      </c>
      <c r="V679" s="166">
        <f t="shared" si="220"/>
        <v>0</v>
      </c>
      <c r="W679" s="166">
        <v>0</v>
      </c>
      <c r="X679" s="167">
        <f t="shared" si="221"/>
        <v>0</v>
      </c>
      <c r="AR679" s="168" t="s">
        <v>227</v>
      </c>
      <c r="AT679" s="168" t="s">
        <v>169</v>
      </c>
      <c r="AU679" s="168" t="s">
        <v>91</v>
      </c>
      <c r="AY679" s="15" t="s">
        <v>167</v>
      </c>
      <c r="BE679" s="97">
        <f t="shared" si="222"/>
        <v>0</v>
      </c>
      <c r="BF679" s="97">
        <f t="shared" si="223"/>
        <v>0</v>
      </c>
      <c r="BG679" s="97">
        <f t="shared" si="224"/>
        <v>0</v>
      </c>
      <c r="BH679" s="97">
        <f t="shared" si="225"/>
        <v>0</v>
      </c>
      <c r="BI679" s="97">
        <f t="shared" si="226"/>
        <v>0</v>
      </c>
      <c r="BJ679" s="15" t="s">
        <v>89</v>
      </c>
      <c r="BK679" s="97">
        <f t="shared" si="227"/>
        <v>0</v>
      </c>
      <c r="BL679" s="15" t="s">
        <v>227</v>
      </c>
      <c r="BM679" s="168" t="s">
        <v>2001</v>
      </c>
    </row>
    <row r="680" spans="2:65" s="1" customFormat="1" ht="16.5" customHeight="1">
      <c r="B680" s="34"/>
      <c r="C680" s="190" t="s">
        <v>2002</v>
      </c>
      <c r="D680" s="190" t="s">
        <v>654</v>
      </c>
      <c r="E680" s="191" t="s">
        <v>2003</v>
      </c>
      <c r="F680" s="192" t="s">
        <v>2004</v>
      </c>
      <c r="G680" s="193" t="s">
        <v>184</v>
      </c>
      <c r="H680" s="194">
        <v>5</v>
      </c>
      <c r="I680" s="195"/>
      <c r="J680" s="196"/>
      <c r="K680" s="197">
        <f t="shared" si="215"/>
        <v>0</v>
      </c>
      <c r="L680" s="196"/>
      <c r="M680" s="198"/>
      <c r="N680" s="199" t="s">
        <v>1</v>
      </c>
      <c r="O680" s="128" t="s">
        <v>45</v>
      </c>
      <c r="P680" s="33">
        <f t="shared" si="216"/>
        <v>0</v>
      </c>
      <c r="Q680" s="33">
        <f t="shared" si="217"/>
        <v>0</v>
      </c>
      <c r="R680" s="33">
        <f t="shared" si="218"/>
        <v>0</v>
      </c>
      <c r="T680" s="166">
        <f t="shared" si="219"/>
        <v>0</v>
      </c>
      <c r="U680" s="166">
        <v>0</v>
      </c>
      <c r="V680" s="166">
        <f t="shared" si="220"/>
        <v>0</v>
      </c>
      <c r="W680" s="166">
        <v>0</v>
      </c>
      <c r="X680" s="167">
        <f t="shared" si="221"/>
        <v>0</v>
      </c>
      <c r="AR680" s="168" t="s">
        <v>318</v>
      </c>
      <c r="AT680" s="168" t="s">
        <v>654</v>
      </c>
      <c r="AU680" s="168" t="s">
        <v>91</v>
      </c>
      <c r="AY680" s="15" t="s">
        <v>167</v>
      </c>
      <c r="BE680" s="97">
        <f t="shared" si="222"/>
        <v>0</v>
      </c>
      <c r="BF680" s="97">
        <f t="shared" si="223"/>
        <v>0</v>
      </c>
      <c r="BG680" s="97">
        <f t="shared" si="224"/>
        <v>0</v>
      </c>
      <c r="BH680" s="97">
        <f t="shared" si="225"/>
        <v>0</v>
      </c>
      <c r="BI680" s="97">
        <f t="shared" si="226"/>
        <v>0</v>
      </c>
      <c r="BJ680" s="15" t="s">
        <v>89</v>
      </c>
      <c r="BK680" s="97">
        <f t="shared" si="227"/>
        <v>0</v>
      </c>
      <c r="BL680" s="15" t="s">
        <v>227</v>
      </c>
      <c r="BM680" s="168" t="s">
        <v>2005</v>
      </c>
    </row>
    <row r="681" spans="2:65" s="1" customFormat="1" ht="24.2" customHeight="1">
      <c r="B681" s="34"/>
      <c r="C681" s="157" t="s">
        <v>2006</v>
      </c>
      <c r="D681" s="157" t="s">
        <v>169</v>
      </c>
      <c r="E681" s="158" t="s">
        <v>2007</v>
      </c>
      <c r="F681" s="159" t="s">
        <v>2008</v>
      </c>
      <c r="G681" s="160" t="s">
        <v>184</v>
      </c>
      <c r="H681" s="161">
        <v>23</v>
      </c>
      <c r="I681" s="162"/>
      <c r="J681" s="162"/>
      <c r="K681" s="163">
        <f t="shared" si="215"/>
        <v>0</v>
      </c>
      <c r="L681" s="164"/>
      <c r="M681" s="34"/>
      <c r="N681" s="165" t="s">
        <v>1</v>
      </c>
      <c r="O681" s="128" t="s">
        <v>45</v>
      </c>
      <c r="P681" s="33">
        <f t="shared" si="216"/>
        <v>0</v>
      </c>
      <c r="Q681" s="33">
        <f t="shared" si="217"/>
        <v>0</v>
      </c>
      <c r="R681" s="33">
        <f t="shared" si="218"/>
        <v>0</v>
      </c>
      <c r="T681" s="166">
        <f t="shared" si="219"/>
        <v>0</v>
      </c>
      <c r="U681" s="166">
        <v>0</v>
      </c>
      <c r="V681" s="166">
        <f t="shared" si="220"/>
        <v>0</v>
      </c>
      <c r="W681" s="166">
        <v>0</v>
      </c>
      <c r="X681" s="167">
        <f t="shared" si="221"/>
        <v>0</v>
      </c>
      <c r="AR681" s="168" t="s">
        <v>227</v>
      </c>
      <c r="AT681" s="168" t="s">
        <v>169</v>
      </c>
      <c r="AU681" s="168" t="s">
        <v>91</v>
      </c>
      <c r="AY681" s="15" t="s">
        <v>167</v>
      </c>
      <c r="BE681" s="97">
        <f t="shared" si="222"/>
        <v>0</v>
      </c>
      <c r="BF681" s="97">
        <f t="shared" si="223"/>
        <v>0</v>
      </c>
      <c r="BG681" s="97">
        <f t="shared" si="224"/>
        <v>0</v>
      </c>
      <c r="BH681" s="97">
        <f t="shared" si="225"/>
        <v>0</v>
      </c>
      <c r="BI681" s="97">
        <f t="shared" si="226"/>
        <v>0</v>
      </c>
      <c r="BJ681" s="15" t="s">
        <v>89</v>
      </c>
      <c r="BK681" s="97">
        <f t="shared" si="227"/>
        <v>0</v>
      </c>
      <c r="BL681" s="15" t="s">
        <v>227</v>
      </c>
      <c r="BM681" s="168" t="s">
        <v>2009</v>
      </c>
    </row>
    <row r="682" spans="2:65" s="1" customFormat="1" ht="16.5" customHeight="1">
      <c r="B682" s="34"/>
      <c r="C682" s="190" t="s">
        <v>2010</v>
      </c>
      <c r="D682" s="190" t="s">
        <v>654</v>
      </c>
      <c r="E682" s="191" t="s">
        <v>2011</v>
      </c>
      <c r="F682" s="192" t="s">
        <v>2012</v>
      </c>
      <c r="G682" s="193" t="s">
        <v>184</v>
      </c>
      <c r="H682" s="194">
        <v>23</v>
      </c>
      <c r="I682" s="195"/>
      <c r="J682" s="196"/>
      <c r="K682" s="197">
        <f t="shared" si="215"/>
        <v>0</v>
      </c>
      <c r="L682" s="196"/>
      <c r="M682" s="198"/>
      <c r="N682" s="199" t="s">
        <v>1</v>
      </c>
      <c r="O682" s="128" t="s">
        <v>45</v>
      </c>
      <c r="P682" s="33">
        <f t="shared" si="216"/>
        <v>0</v>
      </c>
      <c r="Q682" s="33">
        <f t="shared" si="217"/>
        <v>0</v>
      </c>
      <c r="R682" s="33">
        <f t="shared" si="218"/>
        <v>0</v>
      </c>
      <c r="T682" s="166">
        <f t="shared" si="219"/>
        <v>0</v>
      </c>
      <c r="U682" s="166">
        <v>1.2E-4</v>
      </c>
      <c r="V682" s="166">
        <f t="shared" si="220"/>
        <v>2.7599999999999999E-3</v>
      </c>
      <c r="W682" s="166">
        <v>0</v>
      </c>
      <c r="X682" s="167">
        <f t="shared" si="221"/>
        <v>0</v>
      </c>
      <c r="AR682" s="168" t="s">
        <v>318</v>
      </c>
      <c r="AT682" s="168" t="s">
        <v>654</v>
      </c>
      <c r="AU682" s="168" t="s">
        <v>91</v>
      </c>
      <c r="AY682" s="15" t="s">
        <v>167</v>
      </c>
      <c r="BE682" s="97">
        <f t="shared" si="222"/>
        <v>0</v>
      </c>
      <c r="BF682" s="97">
        <f t="shared" si="223"/>
        <v>0</v>
      </c>
      <c r="BG682" s="97">
        <f t="shared" si="224"/>
        <v>0</v>
      </c>
      <c r="BH682" s="97">
        <f t="shared" si="225"/>
        <v>0</v>
      </c>
      <c r="BI682" s="97">
        <f t="shared" si="226"/>
        <v>0</v>
      </c>
      <c r="BJ682" s="15" t="s">
        <v>89</v>
      </c>
      <c r="BK682" s="97">
        <f t="shared" si="227"/>
        <v>0</v>
      </c>
      <c r="BL682" s="15" t="s">
        <v>227</v>
      </c>
      <c r="BM682" s="168" t="s">
        <v>2013</v>
      </c>
    </row>
    <row r="683" spans="2:65" s="1" customFormat="1" ht="24.2" customHeight="1">
      <c r="B683" s="34"/>
      <c r="C683" s="157" t="s">
        <v>2014</v>
      </c>
      <c r="D683" s="157" t="s">
        <v>169</v>
      </c>
      <c r="E683" s="158" t="s">
        <v>2015</v>
      </c>
      <c r="F683" s="159" t="s">
        <v>2016</v>
      </c>
      <c r="G683" s="160" t="s">
        <v>184</v>
      </c>
      <c r="H683" s="161">
        <v>6</v>
      </c>
      <c r="I683" s="162"/>
      <c r="J683" s="162"/>
      <c r="K683" s="163">
        <f t="shared" si="215"/>
        <v>0</v>
      </c>
      <c r="L683" s="164"/>
      <c r="M683" s="34"/>
      <c r="N683" s="165" t="s">
        <v>1</v>
      </c>
      <c r="O683" s="128" t="s">
        <v>45</v>
      </c>
      <c r="P683" s="33">
        <f t="shared" si="216"/>
        <v>0</v>
      </c>
      <c r="Q683" s="33">
        <f t="shared" si="217"/>
        <v>0</v>
      </c>
      <c r="R683" s="33">
        <f t="shared" si="218"/>
        <v>0</v>
      </c>
      <c r="T683" s="166">
        <f t="shared" si="219"/>
        <v>0</v>
      </c>
      <c r="U683" s="166">
        <v>0</v>
      </c>
      <c r="V683" s="166">
        <f t="shared" si="220"/>
        <v>0</v>
      </c>
      <c r="W683" s="166">
        <v>0</v>
      </c>
      <c r="X683" s="167">
        <f t="shared" si="221"/>
        <v>0</v>
      </c>
      <c r="AR683" s="168" t="s">
        <v>227</v>
      </c>
      <c r="AT683" s="168" t="s">
        <v>169</v>
      </c>
      <c r="AU683" s="168" t="s">
        <v>91</v>
      </c>
      <c r="AY683" s="15" t="s">
        <v>167</v>
      </c>
      <c r="BE683" s="97">
        <f t="shared" si="222"/>
        <v>0</v>
      </c>
      <c r="BF683" s="97">
        <f t="shared" si="223"/>
        <v>0</v>
      </c>
      <c r="BG683" s="97">
        <f t="shared" si="224"/>
        <v>0</v>
      </c>
      <c r="BH683" s="97">
        <f t="shared" si="225"/>
        <v>0</v>
      </c>
      <c r="BI683" s="97">
        <f t="shared" si="226"/>
        <v>0</v>
      </c>
      <c r="BJ683" s="15" t="s">
        <v>89</v>
      </c>
      <c r="BK683" s="97">
        <f t="shared" si="227"/>
        <v>0</v>
      </c>
      <c r="BL683" s="15" t="s">
        <v>227</v>
      </c>
      <c r="BM683" s="168" t="s">
        <v>2017</v>
      </c>
    </row>
    <row r="684" spans="2:65" s="1" customFormat="1" ht="16.5" customHeight="1">
      <c r="B684" s="34"/>
      <c r="C684" s="190" t="s">
        <v>2018</v>
      </c>
      <c r="D684" s="190" t="s">
        <v>654</v>
      </c>
      <c r="E684" s="191" t="s">
        <v>2019</v>
      </c>
      <c r="F684" s="192" t="s">
        <v>2020</v>
      </c>
      <c r="G684" s="193" t="s">
        <v>184</v>
      </c>
      <c r="H684" s="194">
        <v>6</v>
      </c>
      <c r="I684" s="195"/>
      <c r="J684" s="196"/>
      <c r="K684" s="197">
        <f t="shared" si="215"/>
        <v>0</v>
      </c>
      <c r="L684" s="196"/>
      <c r="M684" s="198"/>
      <c r="N684" s="199" t="s">
        <v>1</v>
      </c>
      <c r="O684" s="128" t="s">
        <v>45</v>
      </c>
      <c r="P684" s="33">
        <f t="shared" si="216"/>
        <v>0</v>
      </c>
      <c r="Q684" s="33">
        <f t="shared" si="217"/>
        <v>0</v>
      </c>
      <c r="R684" s="33">
        <f t="shared" si="218"/>
        <v>0</v>
      </c>
      <c r="T684" s="166">
        <f t="shared" si="219"/>
        <v>0</v>
      </c>
      <c r="U684" s="166">
        <v>5.0000000000000001E-4</v>
      </c>
      <c r="V684" s="166">
        <f t="shared" si="220"/>
        <v>3.0000000000000001E-3</v>
      </c>
      <c r="W684" s="166">
        <v>0</v>
      </c>
      <c r="X684" s="167">
        <f t="shared" si="221"/>
        <v>0</v>
      </c>
      <c r="AR684" s="168" t="s">
        <v>318</v>
      </c>
      <c r="AT684" s="168" t="s">
        <v>654</v>
      </c>
      <c r="AU684" s="168" t="s">
        <v>91</v>
      </c>
      <c r="AY684" s="15" t="s">
        <v>167</v>
      </c>
      <c r="BE684" s="97">
        <f t="shared" si="222"/>
        <v>0</v>
      </c>
      <c r="BF684" s="97">
        <f t="shared" si="223"/>
        <v>0</v>
      </c>
      <c r="BG684" s="97">
        <f t="shared" si="224"/>
        <v>0</v>
      </c>
      <c r="BH684" s="97">
        <f t="shared" si="225"/>
        <v>0</v>
      </c>
      <c r="BI684" s="97">
        <f t="shared" si="226"/>
        <v>0</v>
      </c>
      <c r="BJ684" s="15" t="s">
        <v>89</v>
      </c>
      <c r="BK684" s="97">
        <f t="shared" si="227"/>
        <v>0</v>
      </c>
      <c r="BL684" s="15" t="s">
        <v>227</v>
      </c>
      <c r="BM684" s="168" t="s">
        <v>2021</v>
      </c>
    </row>
    <row r="685" spans="2:65" s="1" customFormat="1" ht="24.2" customHeight="1">
      <c r="B685" s="34"/>
      <c r="C685" s="157" t="s">
        <v>2022</v>
      </c>
      <c r="D685" s="157" t="s">
        <v>169</v>
      </c>
      <c r="E685" s="158" t="s">
        <v>2023</v>
      </c>
      <c r="F685" s="159" t="s">
        <v>2024</v>
      </c>
      <c r="G685" s="160" t="s">
        <v>184</v>
      </c>
      <c r="H685" s="161">
        <v>35</v>
      </c>
      <c r="I685" s="162"/>
      <c r="J685" s="162"/>
      <c r="K685" s="163">
        <f t="shared" si="215"/>
        <v>0</v>
      </c>
      <c r="L685" s="164"/>
      <c r="M685" s="34"/>
      <c r="N685" s="165" t="s">
        <v>1</v>
      </c>
      <c r="O685" s="128" t="s">
        <v>45</v>
      </c>
      <c r="P685" s="33">
        <f t="shared" si="216"/>
        <v>0</v>
      </c>
      <c r="Q685" s="33">
        <f t="shared" si="217"/>
        <v>0</v>
      </c>
      <c r="R685" s="33">
        <f t="shared" si="218"/>
        <v>0</v>
      </c>
      <c r="T685" s="166">
        <f t="shared" si="219"/>
        <v>0</v>
      </c>
      <c r="U685" s="166">
        <v>0</v>
      </c>
      <c r="V685" s="166">
        <f t="shared" si="220"/>
        <v>0</v>
      </c>
      <c r="W685" s="166">
        <v>0</v>
      </c>
      <c r="X685" s="167">
        <f t="shared" si="221"/>
        <v>0</v>
      </c>
      <c r="AR685" s="168" t="s">
        <v>227</v>
      </c>
      <c r="AT685" s="168" t="s">
        <v>169</v>
      </c>
      <c r="AU685" s="168" t="s">
        <v>91</v>
      </c>
      <c r="AY685" s="15" t="s">
        <v>167</v>
      </c>
      <c r="BE685" s="97">
        <f t="shared" si="222"/>
        <v>0</v>
      </c>
      <c r="BF685" s="97">
        <f t="shared" si="223"/>
        <v>0</v>
      </c>
      <c r="BG685" s="97">
        <f t="shared" si="224"/>
        <v>0</v>
      </c>
      <c r="BH685" s="97">
        <f t="shared" si="225"/>
        <v>0</v>
      </c>
      <c r="BI685" s="97">
        <f t="shared" si="226"/>
        <v>0</v>
      </c>
      <c r="BJ685" s="15" t="s">
        <v>89</v>
      </c>
      <c r="BK685" s="97">
        <f t="shared" si="227"/>
        <v>0</v>
      </c>
      <c r="BL685" s="15" t="s">
        <v>227</v>
      </c>
      <c r="BM685" s="168" t="s">
        <v>2025</v>
      </c>
    </row>
    <row r="686" spans="2:65" s="1" customFormat="1" ht="24.2" customHeight="1">
      <c r="B686" s="34"/>
      <c r="C686" s="190" t="s">
        <v>2026</v>
      </c>
      <c r="D686" s="190" t="s">
        <v>654</v>
      </c>
      <c r="E686" s="191" t="s">
        <v>2027</v>
      </c>
      <c r="F686" s="192" t="s">
        <v>2028</v>
      </c>
      <c r="G686" s="193" t="s">
        <v>184</v>
      </c>
      <c r="H686" s="194">
        <v>35</v>
      </c>
      <c r="I686" s="195"/>
      <c r="J686" s="196"/>
      <c r="K686" s="197">
        <f t="shared" si="215"/>
        <v>0</v>
      </c>
      <c r="L686" s="196"/>
      <c r="M686" s="198"/>
      <c r="N686" s="199" t="s">
        <v>1</v>
      </c>
      <c r="O686" s="128" t="s">
        <v>45</v>
      </c>
      <c r="P686" s="33">
        <f t="shared" si="216"/>
        <v>0</v>
      </c>
      <c r="Q686" s="33">
        <f t="shared" si="217"/>
        <v>0</v>
      </c>
      <c r="R686" s="33">
        <f t="shared" si="218"/>
        <v>0</v>
      </c>
      <c r="T686" s="166">
        <f t="shared" si="219"/>
        <v>0</v>
      </c>
      <c r="U686" s="166">
        <v>1.6000000000000001E-3</v>
      </c>
      <c r="V686" s="166">
        <f t="shared" si="220"/>
        <v>5.6000000000000001E-2</v>
      </c>
      <c r="W686" s="166">
        <v>0</v>
      </c>
      <c r="X686" s="167">
        <f t="shared" si="221"/>
        <v>0</v>
      </c>
      <c r="AR686" s="168" t="s">
        <v>318</v>
      </c>
      <c r="AT686" s="168" t="s">
        <v>654</v>
      </c>
      <c r="AU686" s="168" t="s">
        <v>91</v>
      </c>
      <c r="AY686" s="15" t="s">
        <v>167</v>
      </c>
      <c r="BE686" s="97">
        <f t="shared" si="222"/>
        <v>0</v>
      </c>
      <c r="BF686" s="97">
        <f t="shared" si="223"/>
        <v>0</v>
      </c>
      <c r="BG686" s="97">
        <f t="shared" si="224"/>
        <v>0</v>
      </c>
      <c r="BH686" s="97">
        <f t="shared" si="225"/>
        <v>0</v>
      </c>
      <c r="BI686" s="97">
        <f t="shared" si="226"/>
        <v>0</v>
      </c>
      <c r="BJ686" s="15" t="s">
        <v>89</v>
      </c>
      <c r="BK686" s="97">
        <f t="shared" si="227"/>
        <v>0</v>
      </c>
      <c r="BL686" s="15" t="s">
        <v>227</v>
      </c>
      <c r="BM686" s="168" t="s">
        <v>2029</v>
      </c>
    </row>
    <row r="687" spans="2:65" s="1" customFormat="1" ht="33" customHeight="1">
      <c r="B687" s="34"/>
      <c r="C687" s="157" t="s">
        <v>2030</v>
      </c>
      <c r="D687" s="157" t="s">
        <v>169</v>
      </c>
      <c r="E687" s="158" t="s">
        <v>2031</v>
      </c>
      <c r="F687" s="159" t="s">
        <v>2032</v>
      </c>
      <c r="G687" s="160" t="s">
        <v>184</v>
      </c>
      <c r="H687" s="161">
        <v>170</v>
      </c>
      <c r="I687" s="162"/>
      <c r="J687" s="162"/>
      <c r="K687" s="163">
        <f t="shared" si="215"/>
        <v>0</v>
      </c>
      <c r="L687" s="164"/>
      <c r="M687" s="34"/>
      <c r="N687" s="165" t="s">
        <v>1</v>
      </c>
      <c r="O687" s="128" t="s">
        <v>45</v>
      </c>
      <c r="P687" s="33">
        <f t="shared" si="216"/>
        <v>0</v>
      </c>
      <c r="Q687" s="33">
        <f t="shared" si="217"/>
        <v>0</v>
      </c>
      <c r="R687" s="33">
        <f t="shared" si="218"/>
        <v>0</v>
      </c>
      <c r="T687" s="166">
        <f t="shared" si="219"/>
        <v>0</v>
      </c>
      <c r="U687" s="166">
        <v>0</v>
      </c>
      <c r="V687" s="166">
        <f t="shared" si="220"/>
        <v>0</v>
      </c>
      <c r="W687" s="166">
        <v>0</v>
      </c>
      <c r="X687" s="167">
        <f t="shared" si="221"/>
        <v>0</v>
      </c>
      <c r="AR687" s="168" t="s">
        <v>227</v>
      </c>
      <c r="AT687" s="168" t="s">
        <v>169</v>
      </c>
      <c r="AU687" s="168" t="s">
        <v>91</v>
      </c>
      <c r="AY687" s="15" t="s">
        <v>167</v>
      </c>
      <c r="BE687" s="97">
        <f t="shared" si="222"/>
        <v>0</v>
      </c>
      <c r="BF687" s="97">
        <f t="shared" si="223"/>
        <v>0</v>
      </c>
      <c r="BG687" s="97">
        <f t="shared" si="224"/>
        <v>0</v>
      </c>
      <c r="BH687" s="97">
        <f t="shared" si="225"/>
        <v>0</v>
      </c>
      <c r="BI687" s="97">
        <f t="shared" si="226"/>
        <v>0</v>
      </c>
      <c r="BJ687" s="15" t="s">
        <v>89</v>
      </c>
      <c r="BK687" s="97">
        <f t="shared" si="227"/>
        <v>0</v>
      </c>
      <c r="BL687" s="15" t="s">
        <v>227</v>
      </c>
      <c r="BM687" s="168" t="s">
        <v>2033</v>
      </c>
    </row>
    <row r="688" spans="2:65" s="12" customFormat="1" ht="11.25">
      <c r="B688" s="169"/>
      <c r="D688" s="170" t="s">
        <v>196</v>
      </c>
      <c r="E688" s="171" t="s">
        <v>1</v>
      </c>
      <c r="F688" s="172" t="s">
        <v>2034</v>
      </c>
      <c r="H688" s="173">
        <v>170</v>
      </c>
      <c r="I688" s="174"/>
      <c r="J688" s="174"/>
      <c r="M688" s="169"/>
      <c r="N688" s="175"/>
      <c r="X688" s="176"/>
      <c r="AT688" s="171" t="s">
        <v>196</v>
      </c>
      <c r="AU688" s="171" t="s">
        <v>91</v>
      </c>
      <c r="AV688" s="12" t="s">
        <v>91</v>
      </c>
      <c r="AW688" s="12" t="s">
        <v>5</v>
      </c>
      <c r="AX688" s="12" t="s">
        <v>89</v>
      </c>
      <c r="AY688" s="171" t="s">
        <v>167</v>
      </c>
    </row>
    <row r="689" spans="2:65" s="1" customFormat="1" ht="24.2" customHeight="1">
      <c r="B689" s="34"/>
      <c r="C689" s="190" t="s">
        <v>2035</v>
      </c>
      <c r="D689" s="190" t="s">
        <v>654</v>
      </c>
      <c r="E689" s="191" t="s">
        <v>2036</v>
      </c>
      <c r="F689" s="192" t="s">
        <v>2037</v>
      </c>
      <c r="G689" s="193" t="s">
        <v>184</v>
      </c>
      <c r="H689" s="194">
        <v>93</v>
      </c>
      <c r="I689" s="195"/>
      <c r="J689" s="196"/>
      <c r="K689" s="197">
        <f>ROUND(P689*H689,2)</f>
        <v>0</v>
      </c>
      <c r="L689" s="196"/>
      <c r="M689" s="198"/>
      <c r="N689" s="199" t="s">
        <v>1</v>
      </c>
      <c r="O689" s="128" t="s">
        <v>45</v>
      </c>
      <c r="P689" s="33">
        <f>I689+J689</f>
        <v>0</v>
      </c>
      <c r="Q689" s="33">
        <f>ROUND(I689*H689,2)</f>
        <v>0</v>
      </c>
      <c r="R689" s="33">
        <f>ROUND(J689*H689,2)</f>
        <v>0</v>
      </c>
      <c r="T689" s="166">
        <f>S689*H689</f>
        <v>0</v>
      </c>
      <c r="U689" s="166">
        <v>4.8000000000000001E-4</v>
      </c>
      <c r="V689" s="166">
        <f>U689*H689</f>
        <v>4.4639999999999999E-2</v>
      </c>
      <c r="W689" s="166">
        <v>0</v>
      </c>
      <c r="X689" s="167">
        <f>W689*H689</f>
        <v>0</v>
      </c>
      <c r="AR689" s="168" t="s">
        <v>318</v>
      </c>
      <c r="AT689" s="168" t="s">
        <v>654</v>
      </c>
      <c r="AU689" s="168" t="s">
        <v>91</v>
      </c>
      <c r="AY689" s="15" t="s">
        <v>167</v>
      </c>
      <c r="BE689" s="97">
        <f>IF(O689="základní",K689,0)</f>
        <v>0</v>
      </c>
      <c r="BF689" s="97">
        <f>IF(O689="snížená",K689,0)</f>
        <v>0</v>
      </c>
      <c r="BG689" s="97">
        <f>IF(O689="zákl. přenesená",K689,0)</f>
        <v>0</v>
      </c>
      <c r="BH689" s="97">
        <f>IF(O689="sníž. přenesená",K689,0)</f>
        <v>0</v>
      </c>
      <c r="BI689" s="97">
        <f>IF(O689="nulová",K689,0)</f>
        <v>0</v>
      </c>
      <c r="BJ689" s="15" t="s">
        <v>89</v>
      </c>
      <c r="BK689" s="97">
        <f>ROUND(P689*H689,2)</f>
        <v>0</v>
      </c>
      <c r="BL689" s="15" t="s">
        <v>227</v>
      </c>
      <c r="BM689" s="168" t="s">
        <v>2038</v>
      </c>
    </row>
    <row r="690" spans="2:65" s="12" customFormat="1" ht="11.25">
      <c r="B690" s="169"/>
      <c r="D690" s="170" t="s">
        <v>196</v>
      </c>
      <c r="E690" s="171" t="s">
        <v>1</v>
      </c>
      <c r="F690" s="172" t="s">
        <v>2039</v>
      </c>
      <c r="H690" s="173">
        <v>93</v>
      </c>
      <c r="I690" s="174"/>
      <c r="J690" s="174"/>
      <c r="M690" s="169"/>
      <c r="N690" s="175"/>
      <c r="X690" s="176"/>
      <c r="AT690" s="171" t="s">
        <v>196</v>
      </c>
      <c r="AU690" s="171" t="s">
        <v>91</v>
      </c>
      <c r="AV690" s="12" t="s">
        <v>91</v>
      </c>
      <c r="AW690" s="12" t="s">
        <v>5</v>
      </c>
      <c r="AX690" s="12" t="s">
        <v>89</v>
      </c>
      <c r="AY690" s="171" t="s">
        <v>167</v>
      </c>
    </row>
    <row r="691" spans="2:65" s="1" customFormat="1" ht="24.2" customHeight="1">
      <c r="B691" s="34"/>
      <c r="C691" s="190" t="s">
        <v>2040</v>
      </c>
      <c r="D691" s="190" t="s">
        <v>654</v>
      </c>
      <c r="E691" s="191" t="s">
        <v>2041</v>
      </c>
      <c r="F691" s="192" t="s">
        <v>2042</v>
      </c>
      <c r="G691" s="193" t="s">
        <v>184</v>
      </c>
      <c r="H691" s="194">
        <v>77</v>
      </c>
      <c r="I691" s="195"/>
      <c r="J691" s="196"/>
      <c r="K691" s="197">
        <f>ROUND(P691*H691,2)</f>
        <v>0</v>
      </c>
      <c r="L691" s="196"/>
      <c r="M691" s="198"/>
      <c r="N691" s="199" t="s">
        <v>1</v>
      </c>
      <c r="O691" s="128" t="s">
        <v>45</v>
      </c>
      <c r="P691" s="33">
        <f>I691+J691</f>
        <v>0</v>
      </c>
      <c r="Q691" s="33">
        <f>ROUND(I691*H691,2)</f>
        <v>0</v>
      </c>
      <c r="R691" s="33">
        <f>ROUND(J691*H691,2)</f>
        <v>0</v>
      </c>
      <c r="T691" s="166">
        <f>S691*H691</f>
        <v>0</v>
      </c>
      <c r="U691" s="166">
        <v>1E-3</v>
      </c>
      <c r="V691" s="166">
        <f>U691*H691</f>
        <v>7.6999999999999999E-2</v>
      </c>
      <c r="W691" s="166">
        <v>0</v>
      </c>
      <c r="X691" s="167">
        <f>W691*H691</f>
        <v>0</v>
      </c>
      <c r="AR691" s="168" t="s">
        <v>318</v>
      </c>
      <c r="AT691" s="168" t="s">
        <v>654</v>
      </c>
      <c r="AU691" s="168" t="s">
        <v>91</v>
      </c>
      <c r="AY691" s="15" t="s">
        <v>167</v>
      </c>
      <c r="BE691" s="97">
        <f>IF(O691="základní",K691,0)</f>
        <v>0</v>
      </c>
      <c r="BF691" s="97">
        <f>IF(O691="snížená",K691,0)</f>
        <v>0</v>
      </c>
      <c r="BG691" s="97">
        <f>IF(O691="zákl. přenesená",K691,0)</f>
        <v>0</v>
      </c>
      <c r="BH691" s="97">
        <f>IF(O691="sníž. přenesená",K691,0)</f>
        <v>0</v>
      </c>
      <c r="BI691" s="97">
        <f>IF(O691="nulová",K691,0)</f>
        <v>0</v>
      </c>
      <c r="BJ691" s="15" t="s">
        <v>89</v>
      </c>
      <c r="BK691" s="97">
        <f>ROUND(P691*H691,2)</f>
        <v>0</v>
      </c>
      <c r="BL691" s="15" t="s">
        <v>227</v>
      </c>
      <c r="BM691" s="168" t="s">
        <v>2043</v>
      </c>
    </row>
    <row r="692" spans="2:65" s="1" customFormat="1" ht="37.9" customHeight="1">
      <c r="B692" s="34"/>
      <c r="C692" s="157" t="s">
        <v>2044</v>
      </c>
      <c r="D692" s="157" t="s">
        <v>169</v>
      </c>
      <c r="E692" s="158" t="s">
        <v>2045</v>
      </c>
      <c r="F692" s="159" t="s">
        <v>2046</v>
      </c>
      <c r="G692" s="160" t="s">
        <v>184</v>
      </c>
      <c r="H692" s="161">
        <v>108</v>
      </c>
      <c r="I692" s="162"/>
      <c r="J692" s="162"/>
      <c r="K692" s="163">
        <f>ROUND(P692*H692,2)</f>
        <v>0</v>
      </c>
      <c r="L692" s="164"/>
      <c r="M692" s="34"/>
      <c r="N692" s="165" t="s">
        <v>1</v>
      </c>
      <c r="O692" s="128" t="s">
        <v>45</v>
      </c>
      <c r="P692" s="33">
        <f>I692+J692</f>
        <v>0</v>
      </c>
      <c r="Q692" s="33">
        <f>ROUND(I692*H692,2)</f>
        <v>0</v>
      </c>
      <c r="R692" s="33">
        <f>ROUND(J692*H692,2)</f>
        <v>0</v>
      </c>
      <c r="T692" s="166">
        <f>S692*H692</f>
        <v>0</v>
      </c>
      <c r="U692" s="166">
        <v>0</v>
      </c>
      <c r="V692" s="166">
        <f>U692*H692</f>
        <v>0</v>
      </c>
      <c r="W692" s="166">
        <v>0</v>
      </c>
      <c r="X692" s="167">
        <f>W692*H692</f>
        <v>0</v>
      </c>
      <c r="AR692" s="168" t="s">
        <v>227</v>
      </c>
      <c r="AT692" s="168" t="s">
        <v>169</v>
      </c>
      <c r="AU692" s="168" t="s">
        <v>91</v>
      </c>
      <c r="AY692" s="15" t="s">
        <v>167</v>
      </c>
      <c r="BE692" s="97">
        <f>IF(O692="základní",K692,0)</f>
        <v>0</v>
      </c>
      <c r="BF692" s="97">
        <f>IF(O692="snížená",K692,0)</f>
        <v>0</v>
      </c>
      <c r="BG692" s="97">
        <f>IF(O692="zákl. přenesená",K692,0)</f>
        <v>0</v>
      </c>
      <c r="BH692" s="97">
        <f>IF(O692="sníž. přenesená",K692,0)</f>
        <v>0</v>
      </c>
      <c r="BI692" s="97">
        <f>IF(O692="nulová",K692,0)</f>
        <v>0</v>
      </c>
      <c r="BJ692" s="15" t="s">
        <v>89</v>
      </c>
      <c r="BK692" s="97">
        <f>ROUND(P692*H692,2)</f>
        <v>0</v>
      </c>
      <c r="BL692" s="15" t="s">
        <v>227</v>
      </c>
      <c r="BM692" s="168" t="s">
        <v>2047</v>
      </c>
    </row>
    <row r="693" spans="2:65" s="12" customFormat="1" ht="11.25">
      <c r="B693" s="169"/>
      <c r="D693" s="170" t="s">
        <v>196</v>
      </c>
      <c r="E693" s="171" t="s">
        <v>1</v>
      </c>
      <c r="F693" s="172" t="s">
        <v>2048</v>
      </c>
      <c r="H693" s="173">
        <v>108</v>
      </c>
      <c r="I693" s="174"/>
      <c r="J693" s="174"/>
      <c r="M693" s="169"/>
      <c r="N693" s="175"/>
      <c r="X693" s="176"/>
      <c r="AT693" s="171" t="s">
        <v>196</v>
      </c>
      <c r="AU693" s="171" t="s">
        <v>91</v>
      </c>
      <c r="AV693" s="12" t="s">
        <v>91</v>
      </c>
      <c r="AW693" s="12" t="s">
        <v>5</v>
      </c>
      <c r="AX693" s="12" t="s">
        <v>89</v>
      </c>
      <c r="AY693" s="171" t="s">
        <v>167</v>
      </c>
    </row>
    <row r="694" spans="2:65" s="1" customFormat="1" ht="21.75" customHeight="1">
      <c r="B694" s="34"/>
      <c r="C694" s="190" t="s">
        <v>2049</v>
      </c>
      <c r="D694" s="190" t="s">
        <v>654</v>
      </c>
      <c r="E694" s="191" t="s">
        <v>2050</v>
      </c>
      <c r="F694" s="192" t="s">
        <v>2051</v>
      </c>
      <c r="G694" s="193" t="s">
        <v>184</v>
      </c>
      <c r="H694" s="194">
        <v>72</v>
      </c>
      <c r="I694" s="195"/>
      <c r="J694" s="196"/>
      <c r="K694" s="197">
        <f>ROUND(P694*H694,2)</f>
        <v>0</v>
      </c>
      <c r="L694" s="196"/>
      <c r="M694" s="198"/>
      <c r="N694" s="199" t="s">
        <v>1</v>
      </c>
      <c r="O694" s="128" t="s">
        <v>45</v>
      </c>
      <c r="P694" s="33">
        <f>I694+J694</f>
        <v>0</v>
      </c>
      <c r="Q694" s="33">
        <f>ROUND(I694*H694,2)</f>
        <v>0</v>
      </c>
      <c r="R694" s="33">
        <f>ROUND(J694*H694,2)</f>
        <v>0</v>
      </c>
      <c r="T694" s="166">
        <f>S694*H694</f>
        <v>0</v>
      </c>
      <c r="U694" s="166">
        <v>1.3999999999999999E-4</v>
      </c>
      <c r="V694" s="166">
        <f>U694*H694</f>
        <v>1.0079999999999999E-2</v>
      </c>
      <c r="W694" s="166">
        <v>0</v>
      </c>
      <c r="X694" s="167">
        <f>W694*H694</f>
        <v>0</v>
      </c>
      <c r="AR694" s="168" t="s">
        <v>318</v>
      </c>
      <c r="AT694" s="168" t="s">
        <v>654</v>
      </c>
      <c r="AU694" s="168" t="s">
        <v>91</v>
      </c>
      <c r="AY694" s="15" t="s">
        <v>167</v>
      </c>
      <c r="BE694" s="97">
        <f>IF(O694="základní",K694,0)</f>
        <v>0</v>
      </c>
      <c r="BF694" s="97">
        <f>IF(O694="snížená",K694,0)</f>
        <v>0</v>
      </c>
      <c r="BG694" s="97">
        <f>IF(O694="zákl. přenesená",K694,0)</f>
        <v>0</v>
      </c>
      <c r="BH694" s="97">
        <f>IF(O694="sníž. přenesená",K694,0)</f>
        <v>0</v>
      </c>
      <c r="BI694" s="97">
        <f>IF(O694="nulová",K694,0)</f>
        <v>0</v>
      </c>
      <c r="BJ694" s="15" t="s">
        <v>89</v>
      </c>
      <c r="BK694" s="97">
        <f>ROUND(P694*H694,2)</f>
        <v>0</v>
      </c>
      <c r="BL694" s="15" t="s">
        <v>227</v>
      </c>
      <c r="BM694" s="168" t="s">
        <v>2052</v>
      </c>
    </row>
    <row r="695" spans="2:65" s="1" customFormat="1" ht="21.75" customHeight="1">
      <c r="B695" s="34"/>
      <c r="C695" s="190" t="s">
        <v>2053</v>
      </c>
      <c r="D695" s="190" t="s">
        <v>654</v>
      </c>
      <c r="E695" s="191" t="s">
        <v>2054</v>
      </c>
      <c r="F695" s="192" t="s">
        <v>2055</v>
      </c>
      <c r="G695" s="193" t="s">
        <v>184</v>
      </c>
      <c r="H695" s="194">
        <v>36</v>
      </c>
      <c r="I695" s="195"/>
      <c r="J695" s="196"/>
      <c r="K695" s="197">
        <f>ROUND(P695*H695,2)</f>
        <v>0</v>
      </c>
      <c r="L695" s="196"/>
      <c r="M695" s="198"/>
      <c r="N695" s="199" t="s">
        <v>1</v>
      </c>
      <c r="O695" s="128" t="s">
        <v>45</v>
      </c>
      <c r="P695" s="33">
        <f>I695+J695</f>
        <v>0</v>
      </c>
      <c r="Q695" s="33">
        <f>ROUND(I695*H695,2)</f>
        <v>0</v>
      </c>
      <c r="R695" s="33">
        <f>ROUND(J695*H695,2)</f>
        <v>0</v>
      </c>
      <c r="T695" s="166">
        <f>S695*H695</f>
        <v>0</v>
      </c>
      <c r="U695" s="166">
        <v>1.3999999999999999E-4</v>
      </c>
      <c r="V695" s="166">
        <f>U695*H695</f>
        <v>5.0399999999999993E-3</v>
      </c>
      <c r="W695" s="166">
        <v>0</v>
      </c>
      <c r="X695" s="167">
        <f>W695*H695</f>
        <v>0</v>
      </c>
      <c r="AR695" s="168" t="s">
        <v>318</v>
      </c>
      <c r="AT695" s="168" t="s">
        <v>654</v>
      </c>
      <c r="AU695" s="168" t="s">
        <v>91</v>
      </c>
      <c r="AY695" s="15" t="s">
        <v>167</v>
      </c>
      <c r="BE695" s="97">
        <f>IF(O695="základní",K695,0)</f>
        <v>0</v>
      </c>
      <c r="BF695" s="97">
        <f>IF(O695="snížená",K695,0)</f>
        <v>0</v>
      </c>
      <c r="BG695" s="97">
        <f>IF(O695="zákl. přenesená",K695,0)</f>
        <v>0</v>
      </c>
      <c r="BH695" s="97">
        <f>IF(O695="sníž. přenesená",K695,0)</f>
        <v>0</v>
      </c>
      <c r="BI695" s="97">
        <f>IF(O695="nulová",K695,0)</f>
        <v>0</v>
      </c>
      <c r="BJ695" s="15" t="s">
        <v>89</v>
      </c>
      <c r="BK695" s="97">
        <f>ROUND(P695*H695,2)</f>
        <v>0</v>
      </c>
      <c r="BL695" s="15" t="s">
        <v>227</v>
      </c>
      <c r="BM695" s="168" t="s">
        <v>2056</v>
      </c>
    </row>
    <row r="696" spans="2:65" s="1" customFormat="1" ht="33" customHeight="1">
      <c r="B696" s="34"/>
      <c r="C696" s="157" t="s">
        <v>2057</v>
      </c>
      <c r="D696" s="157" t="s">
        <v>169</v>
      </c>
      <c r="E696" s="158" t="s">
        <v>2058</v>
      </c>
      <c r="F696" s="159" t="s">
        <v>2059</v>
      </c>
      <c r="G696" s="160" t="s">
        <v>177</v>
      </c>
      <c r="H696" s="161">
        <v>310</v>
      </c>
      <c r="I696" s="162"/>
      <c r="J696" s="162"/>
      <c r="K696" s="163">
        <f>ROUND(P696*H696,2)</f>
        <v>0</v>
      </c>
      <c r="L696" s="164"/>
      <c r="M696" s="34"/>
      <c r="N696" s="165" t="s">
        <v>1</v>
      </c>
      <c r="O696" s="128" t="s">
        <v>45</v>
      </c>
      <c r="P696" s="33">
        <f>I696+J696</f>
        <v>0</v>
      </c>
      <c r="Q696" s="33">
        <f>ROUND(I696*H696,2)</f>
        <v>0</v>
      </c>
      <c r="R696" s="33">
        <f>ROUND(J696*H696,2)</f>
        <v>0</v>
      </c>
      <c r="T696" s="166">
        <f>S696*H696</f>
        <v>0</v>
      </c>
      <c r="U696" s="166">
        <v>0</v>
      </c>
      <c r="V696" s="166">
        <f>U696*H696</f>
        <v>0</v>
      </c>
      <c r="W696" s="166">
        <v>0</v>
      </c>
      <c r="X696" s="167">
        <f>W696*H696</f>
        <v>0</v>
      </c>
      <c r="AR696" s="168" t="s">
        <v>227</v>
      </c>
      <c r="AT696" s="168" t="s">
        <v>169</v>
      </c>
      <c r="AU696" s="168" t="s">
        <v>91</v>
      </c>
      <c r="AY696" s="15" t="s">
        <v>167</v>
      </c>
      <c r="BE696" s="97">
        <f>IF(O696="základní",K696,0)</f>
        <v>0</v>
      </c>
      <c r="BF696" s="97">
        <f>IF(O696="snížená",K696,0)</f>
        <v>0</v>
      </c>
      <c r="BG696" s="97">
        <f>IF(O696="zákl. přenesená",K696,0)</f>
        <v>0</v>
      </c>
      <c r="BH696" s="97">
        <f>IF(O696="sníž. přenesená",K696,0)</f>
        <v>0</v>
      </c>
      <c r="BI696" s="97">
        <f>IF(O696="nulová",K696,0)</f>
        <v>0</v>
      </c>
      <c r="BJ696" s="15" t="s">
        <v>89</v>
      </c>
      <c r="BK696" s="97">
        <f>ROUND(P696*H696,2)</f>
        <v>0</v>
      </c>
      <c r="BL696" s="15" t="s">
        <v>227</v>
      </c>
      <c r="BM696" s="168" t="s">
        <v>2060</v>
      </c>
    </row>
    <row r="697" spans="2:65" s="1" customFormat="1" ht="24.2" customHeight="1">
      <c r="B697" s="34"/>
      <c r="C697" s="190" t="s">
        <v>2061</v>
      </c>
      <c r="D697" s="190" t="s">
        <v>654</v>
      </c>
      <c r="E697" s="191" t="s">
        <v>2062</v>
      </c>
      <c r="F697" s="192" t="s">
        <v>2063</v>
      </c>
      <c r="G697" s="193" t="s">
        <v>177</v>
      </c>
      <c r="H697" s="194">
        <v>275</v>
      </c>
      <c r="I697" s="195"/>
      <c r="J697" s="196"/>
      <c r="K697" s="197">
        <f>ROUND(P697*H697,2)</f>
        <v>0</v>
      </c>
      <c r="L697" s="196"/>
      <c r="M697" s="198"/>
      <c r="N697" s="199" t="s">
        <v>1</v>
      </c>
      <c r="O697" s="128" t="s">
        <v>45</v>
      </c>
      <c r="P697" s="33">
        <f>I697+J697</f>
        <v>0</v>
      </c>
      <c r="Q697" s="33">
        <f>ROUND(I697*H697,2)</f>
        <v>0</v>
      </c>
      <c r="R697" s="33">
        <f>ROUND(J697*H697,2)</f>
        <v>0</v>
      </c>
      <c r="T697" s="166">
        <f>S697*H697</f>
        <v>0</v>
      </c>
      <c r="U697" s="166">
        <v>8.0000000000000007E-5</v>
      </c>
      <c r="V697" s="166">
        <f>U697*H697</f>
        <v>2.2000000000000002E-2</v>
      </c>
      <c r="W697" s="166">
        <v>0</v>
      </c>
      <c r="X697" s="167">
        <f>W697*H697</f>
        <v>0</v>
      </c>
      <c r="AR697" s="168" t="s">
        <v>318</v>
      </c>
      <c r="AT697" s="168" t="s">
        <v>654</v>
      </c>
      <c r="AU697" s="168" t="s">
        <v>91</v>
      </c>
      <c r="AY697" s="15" t="s">
        <v>167</v>
      </c>
      <c r="BE697" s="97">
        <f>IF(O697="základní",K697,0)</f>
        <v>0</v>
      </c>
      <c r="BF697" s="97">
        <f>IF(O697="snížená",K697,0)</f>
        <v>0</v>
      </c>
      <c r="BG697" s="97">
        <f>IF(O697="zákl. přenesená",K697,0)</f>
        <v>0</v>
      </c>
      <c r="BH697" s="97">
        <f>IF(O697="sníž. přenesená",K697,0)</f>
        <v>0</v>
      </c>
      <c r="BI697" s="97">
        <f>IF(O697="nulová",K697,0)</f>
        <v>0</v>
      </c>
      <c r="BJ697" s="15" t="s">
        <v>89</v>
      </c>
      <c r="BK697" s="97">
        <f>ROUND(P697*H697,2)</f>
        <v>0</v>
      </c>
      <c r="BL697" s="15" t="s">
        <v>227</v>
      </c>
      <c r="BM697" s="168" t="s">
        <v>2064</v>
      </c>
    </row>
    <row r="698" spans="2:65" s="12" customFormat="1" ht="11.25">
      <c r="B698" s="169"/>
      <c r="D698" s="170" t="s">
        <v>196</v>
      </c>
      <c r="F698" s="172" t="s">
        <v>2065</v>
      </c>
      <c r="H698" s="173">
        <v>275</v>
      </c>
      <c r="I698" s="174"/>
      <c r="J698" s="174"/>
      <c r="M698" s="169"/>
      <c r="N698" s="175"/>
      <c r="X698" s="176"/>
      <c r="AT698" s="171" t="s">
        <v>196</v>
      </c>
      <c r="AU698" s="171" t="s">
        <v>91</v>
      </c>
      <c r="AV698" s="12" t="s">
        <v>91</v>
      </c>
      <c r="AW698" s="12" t="s">
        <v>4</v>
      </c>
      <c r="AX698" s="12" t="s">
        <v>89</v>
      </c>
      <c r="AY698" s="171" t="s">
        <v>167</v>
      </c>
    </row>
    <row r="699" spans="2:65" s="1" customFormat="1" ht="24.2" customHeight="1">
      <c r="B699" s="34"/>
      <c r="C699" s="190" t="s">
        <v>2066</v>
      </c>
      <c r="D699" s="190" t="s">
        <v>654</v>
      </c>
      <c r="E699" s="191" t="s">
        <v>2067</v>
      </c>
      <c r="F699" s="192" t="s">
        <v>2068</v>
      </c>
      <c r="G699" s="193" t="s">
        <v>177</v>
      </c>
      <c r="H699" s="194">
        <v>66</v>
      </c>
      <c r="I699" s="195"/>
      <c r="J699" s="196"/>
      <c r="K699" s="197">
        <f>ROUND(P699*H699,2)</f>
        <v>0</v>
      </c>
      <c r="L699" s="196"/>
      <c r="M699" s="198"/>
      <c r="N699" s="199" t="s">
        <v>1</v>
      </c>
      <c r="O699" s="128" t="s">
        <v>45</v>
      </c>
      <c r="P699" s="33">
        <f>I699+J699</f>
        <v>0</v>
      </c>
      <c r="Q699" s="33">
        <f>ROUND(I699*H699,2)</f>
        <v>0</v>
      </c>
      <c r="R699" s="33">
        <f>ROUND(J699*H699,2)</f>
        <v>0</v>
      </c>
      <c r="T699" s="166">
        <f>S699*H699</f>
        <v>0</v>
      </c>
      <c r="U699" s="166">
        <v>1.2999999999999999E-4</v>
      </c>
      <c r="V699" s="166">
        <f>U699*H699</f>
        <v>8.5799999999999991E-3</v>
      </c>
      <c r="W699" s="166">
        <v>0</v>
      </c>
      <c r="X699" s="167">
        <f>W699*H699</f>
        <v>0</v>
      </c>
      <c r="AR699" s="168" t="s">
        <v>318</v>
      </c>
      <c r="AT699" s="168" t="s">
        <v>654</v>
      </c>
      <c r="AU699" s="168" t="s">
        <v>91</v>
      </c>
      <c r="AY699" s="15" t="s">
        <v>167</v>
      </c>
      <c r="BE699" s="97">
        <f>IF(O699="základní",K699,0)</f>
        <v>0</v>
      </c>
      <c r="BF699" s="97">
        <f>IF(O699="snížená",K699,0)</f>
        <v>0</v>
      </c>
      <c r="BG699" s="97">
        <f>IF(O699="zákl. přenesená",K699,0)</f>
        <v>0</v>
      </c>
      <c r="BH699" s="97">
        <f>IF(O699="sníž. přenesená",K699,0)</f>
        <v>0</v>
      </c>
      <c r="BI699" s="97">
        <f>IF(O699="nulová",K699,0)</f>
        <v>0</v>
      </c>
      <c r="BJ699" s="15" t="s">
        <v>89</v>
      </c>
      <c r="BK699" s="97">
        <f>ROUND(P699*H699,2)</f>
        <v>0</v>
      </c>
      <c r="BL699" s="15" t="s">
        <v>227</v>
      </c>
      <c r="BM699" s="168" t="s">
        <v>2069</v>
      </c>
    </row>
    <row r="700" spans="2:65" s="12" customFormat="1" ht="11.25">
      <c r="B700" s="169"/>
      <c r="D700" s="170" t="s">
        <v>196</v>
      </c>
      <c r="F700" s="172" t="s">
        <v>2070</v>
      </c>
      <c r="H700" s="173">
        <v>66</v>
      </c>
      <c r="I700" s="174"/>
      <c r="J700" s="174"/>
      <c r="M700" s="169"/>
      <c r="N700" s="175"/>
      <c r="X700" s="176"/>
      <c r="AT700" s="171" t="s">
        <v>196</v>
      </c>
      <c r="AU700" s="171" t="s">
        <v>91</v>
      </c>
      <c r="AV700" s="12" t="s">
        <v>91</v>
      </c>
      <c r="AW700" s="12" t="s">
        <v>4</v>
      </c>
      <c r="AX700" s="12" t="s">
        <v>89</v>
      </c>
      <c r="AY700" s="171" t="s">
        <v>167</v>
      </c>
    </row>
    <row r="701" spans="2:65" s="1" customFormat="1" ht="24.2" customHeight="1">
      <c r="B701" s="34"/>
      <c r="C701" s="157" t="s">
        <v>2071</v>
      </c>
      <c r="D701" s="157" t="s">
        <v>169</v>
      </c>
      <c r="E701" s="158" t="s">
        <v>2072</v>
      </c>
      <c r="F701" s="159" t="s">
        <v>2073</v>
      </c>
      <c r="G701" s="160" t="s">
        <v>184</v>
      </c>
      <c r="H701" s="161">
        <v>1</v>
      </c>
      <c r="I701" s="162"/>
      <c r="J701" s="162"/>
      <c r="K701" s="163">
        <f t="shared" ref="K701:K707" si="228">ROUND(P701*H701,2)</f>
        <v>0</v>
      </c>
      <c r="L701" s="164"/>
      <c r="M701" s="34"/>
      <c r="N701" s="165" t="s">
        <v>1</v>
      </c>
      <c r="O701" s="128" t="s">
        <v>45</v>
      </c>
      <c r="P701" s="33">
        <f t="shared" ref="P701:P707" si="229">I701+J701</f>
        <v>0</v>
      </c>
      <c r="Q701" s="33">
        <f t="shared" ref="Q701:Q707" si="230">ROUND(I701*H701,2)</f>
        <v>0</v>
      </c>
      <c r="R701" s="33">
        <f t="shared" ref="R701:R707" si="231">ROUND(J701*H701,2)</f>
        <v>0</v>
      </c>
      <c r="T701" s="166">
        <f t="shared" ref="T701:T707" si="232">S701*H701</f>
        <v>0</v>
      </c>
      <c r="U701" s="166">
        <v>0</v>
      </c>
      <c r="V701" s="166">
        <f t="shared" ref="V701:V707" si="233">U701*H701</f>
        <v>0</v>
      </c>
      <c r="W701" s="166">
        <v>0</v>
      </c>
      <c r="X701" s="167">
        <f t="shared" ref="X701:X707" si="234">W701*H701</f>
        <v>0</v>
      </c>
      <c r="AR701" s="168" t="s">
        <v>227</v>
      </c>
      <c r="AT701" s="168" t="s">
        <v>169</v>
      </c>
      <c r="AU701" s="168" t="s">
        <v>91</v>
      </c>
      <c r="AY701" s="15" t="s">
        <v>167</v>
      </c>
      <c r="BE701" s="97">
        <f t="shared" ref="BE701:BE707" si="235">IF(O701="základní",K701,0)</f>
        <v>0</v>
      </c>
      <c r="BF701" s="97">
        <f t="shared" ref="BF701:BF707" si="236">IF(O701="snížená",K701,0)</f>
        <v>0</v>
      </c>
      <c r="BG701" s="97">
        <f t="shared" ref="BG701:BG707" si="237">IF(O701="zákl. přenesená",K701,0)</f>
        <v>0</v>
      </c>
      <c r="BH701" s="97">
        <f t="shared" ref="BH701:BH707" si="238">IF(O701="sníž. přenesená",K701,0)</f>
        <v>0</v>
      </c>
      <c r="BI701" s="97">
        <f t="shared" ref="BI701:BI707" si="239">IF(O701="nulová",K701,0)</f>
        <v>0</v>
      </c>
      <c r="BJ701" s="15" t="s">
        <v>89</v>
      </c>
      <c r="BK701" s="97">
        <f t="shared" ref="BK701:BK707" si="240">ROUND(P701*H701,2)</f>
        <v>0</v>
      </c>
      <c r="BL701" s="15" t="s">
        <v>227</v>
      </c>
      <c r="BM701" s="168" t="s">
        <v>2074</v>
      </c>
    </row>
    <row r="702" spans="2:65" s="1" customFormat="1" ht="21.75" customHeight="1">
      <c r="B702" s="34"/>
      <c r="C702" s="157" t="s">
        <v>2075</v>
      </c>
      <c r="D702" s="157" t="s">
        <v>169</v>
      </c>
      <c r="E702" s="158" t="s">
        <v>2076</v>
      </c>
      <c r="F702" s="159" t="s">
        <v>2077</v>
      </c>
      <c r="G702" s="160" t="s">
        <v>440</v>
      </c>
      <c r="H702" s="161">
        <v>1</v>
      </c>
      <c r="I702" s="162"/>
      <c r="J702" s="162"/>
      <c r="K702" s="163">
        <f t="shared" si="228"/>
        <v>0</v>
      </c>
      <c r="L702" s="164"/>
      <c r="M702" s="34"/>
      <c r="N702" s="165" t="s">
        <v>1</v>
      </c>
      <c r="O702" s="128" t="s">
        <v>45</v>
      </c>
      <c r="P702" s="33">
        <f t="shared" si="229"/>
        <v>0</v>
      </c>
      <c r="Q702" s="33">
        <f t="shared" si="230"/>
        <v>0</v>
      </c>
      <c r="R702" s="33">
        <f t="shared" si="231"/>
        <v>0</v>
      </c>
      <c r="T702" s="166">
        <f t="shared" si="232"/>
        <v>0</v>
      </c>
      <c r="U702" s="166">
        <v>0</v>
      </c>
      <c r="V702" s="166">
        <f t="shared" si="233"/>
        <v>0</v>
      </c>
      <c r="W702" s="166">
        <v>0</v>
      </c>
      <c r="X702" s="167">
        <f t="shared" si="234"/>
        <v>0</v>
      </c>
      <c r="AR702" s="168" t="s">
        <v>227</v>
      </c>
      <c r="AT702" s="168" t="s">
        <v>169</v>
      </c>
      <c r="AU702" s="168" t="s">
        <v>91</v>
      </c>
      <c r="AY702" s="15" t="s">
        <v>167</v>
      </c>
      <c r="BE702" s="97">
        <f t="shared" si="235"/>
        <v>0</v>
      </c>
      <c r="BF702" s="97">
        <f t="shared" si="236"/>
        <v>0</v>
      </c>
      <c r="BG702" s="97">
        <f t="shared" si="237"/>
        <v>0</v>
      </c>
      <c r="BH702" s="97">
        <f t="shared" si="238"/>
        <v>0</v>
      </c>
      <c r="BI702" s="97">
        <f t="shared" si="239"/>
        <v>0</v>
      </c>
      <c r="BJ702" s="15" t="s">
        <v>89</v>
      </c>
      <c r="BK702" s="97">
        <f t="shared" si="240"/>
        <v>0</v>
      </c>
      <c r="BL702" s="15" t="s">
        <v>227</v>
      </c>
      <c r="BM702" s="168" t="s">
        <v>2078</v>
      </c>
    </row>
    <row r="703" spans="2:65" s="1" customFormat="1" ht="21.75" customHeight="1">
      <c r="B703" s="34"/>
      <c r="C703" s="157" t="s">
        <v>2079</v>
      </c>
      <c r="D703" s="157" t="s">
        <v>169</v>
      </c>
      <c r="E703" s="158" t="s">
        <v>2080</v>
      </c>
      <c r="F703" s="159" t="s">
        <v>2081</v>
      </c>
      <c r="G703" s="160" t="s">
        <v>184</v>
      </c>
      <c r="H703" s="161">
        <v>3</v>
      </c>
      <c r="I703" s="162"/>
      <c r="J703" s="162"/>
      <c r="K703" s="163">
        <f t="shared" si="228"/>
        <v>0</v>
      </c>
      <c r="L703" s="164"/>
      <c r="M703" s="34"/>
      <c r="N703" s="165" t="s">
        <v>1</v>
      </c>
      <c r="O703" s="128" t="s">
        <v>45</v>
      </c>
      <c r="P703" s="33">
        <f t="shared" si="229"/>
        <v>0</v>
      </c>
      <c r="Q703" s="33">
        <f t="shared" si="230"/>
        <v>0</v>
      </c>
      <c r="R703" s="33">
        <f t="shared" si="231"/>
        <v>0</v>
      </c>
      <c r="T703" s="166">
        <f t="shared" si="232"/>
        <v>0</v>
      </c>
      <c r="U703" s="166">
        <v>0</v>
      </c>
      <c r="V703" s="166">
        <f t="shared" si="233"/>
        <v>0</v>
      </c>
      <c r="W703" s="166">
        <v>0</v>
      </c>
      <c r="X703" s="167">
        <f t="shared" si="234"/>
        <v>0</v>
      </c>
      <c r="AR703" s="168" t="s">
        <v>227</v>
      </c>
      <c r="AT703" s="168" t="s">
        <v>169</v>
      </c>
      <c r="AU703" s="168" t="s">
        <v>91</v>
      </c>
      <c r="AY703" s="15" t="s">
        <v>167</v>
      </c>
      <c r="BE703" s="97">
        <f t="shared" si="235"/>
        <v>0</v>
      </c>
      <c r="BF703" s="97">
        <f t="shared" si="236"/>
        <v>0</v>
      </c>
      <c r="BG703" s="97">
        <f t="shared" si="237"/>
        <v>0</v>
      </c>
      <c r="BH703" s="97">
        <f t="shared" si="238"/>
        <v>0</v>
      </c>
      <c r="BI703" s="97">
        <f t="shared" si="239"/>
        <v>0</v>
      </c>
      <c r="BJ703" s="15" t="s">
        <v>89</v>
      </c>
      <c r="BK703" s="97">
        <f t="shared" si="240"/>
        <v>0</v>
      </c>
      <c r="BL703" s="15" t="s">
        <v>227</v>
      </c>
      <c r="BM703" s="168" t="s">
        <v>2082</v>
      </c>
    </row>
    <row r="704" spans="2:65" s="1" customFormat="1" ht="33" customHeight="1">
      <c r="B704" s="34"/>
      <c r="C704" s="157" t="s">
        <v>2083</v>
      </c>
      <c r="D704" s="157" t="s">
        <v>169</v>
      </c>
      <c r="E704" s="158" t="s">
        <v>2084</v>
      </c>
      <c r="F704" s="159" t="s">
        <v>2085</v>
      </c>
      <c r="G704" s="160" t="s">
        <v>184</v>
      </c>
      <c r="H704" s="161">
        <v>3</v>
      </c>
      <c r="I704" s="162"/>
      <c r="J704" s="162"/>
      <c r="K704" s="163">
        <f t="shared" si="228"/>
        <v>0</v>
      </c>
      <c r="L704" s="164"/>
      <c r="M704" s="34"/>
      <c r="N704" s="165" t="s">
        <v>1</v>
      </c>
      <c r="O704" s="128" t="s">
        <v>45</v>
      </c>
      <c r="P704" s="33">
        <f t="shared" si="229"/>
        <v>0</v>
      </c>
      <c r="Q704" s="33">
        <f t="shared" si="230"/>
        <v>0</v>
      </c>
      <c r="R704" s="33">
        <f t="shared" si="231"/>
        <v>0</v>
      </c>
      <c r="T704" s="166">
        <f t="shared" si="232"/>
        <v>0</v>
      </c>
      <c r="U704" s="166">
        <v>6.9999999999999994E-5</v>
      </c>
      <c r="V704" s="166">
        <f t="shared" si="233"/>
        <v>2.0999999999999998E-4</v>
      </c>
      <c r="W704" s="166">
        <v>0</v>
      </c>
      <c r="X704" s="167">
        <f t="shared" si="234"/>
        <v>0</v>
      </c>
      <c r="AR704" s="168" t="s">
        <v>227</v>
      </c>
      <c r="AT704" s="168" t="s">
        <v>169</v>
      </c>
      <c r="AU704" s="168" t="s">
        <v>91</v>
      </c>
      <c r="AY704" s="15" t="s">
        <v>167</v>
      </c>
      <c r="BE704" s="97">
        <f t="shared" si="235"/>
        <v>0</v>
      </c>
      <c r="BF704" s="97">
        <f t="shared" si="236"/>
        <v>0</v>
      </c>
      <c r="BG704" s="97">
        <f t="shared" si="237"/>
        <v>0</v>
      </c>
      <c r="BH704" s="97">
        <f t="shared" si="238"/>
        <v>0</v>
      </c>
      <c r="BI704" s="97">
        <f t="shared" si="239"/>
        <v>0</v>
      </c>
      <c r="BJ704" s="15" t="s">
        <v>89</v>
      </c>
      <c r="BK704" s="97">
        <f t="shared" si="240"/>
        <v>0</v>
      </c>
      <c r="BL704" s="15" t="s">
        <v>227</v>
      </c>
      <c r="BM704" s="168" t="s">
        <v>2086</v>
      </c>
    </row>
    <row r="705" spans="2:65" s="1" customFormat="1" ht="37.9" customHeight="1">
      <c r="B705" s="34"/>
      <c r="C705" s="157" t="s">
        <v>2087</v>
      </c>
      <c r="D705" s="157" t="s">
        <v>169</v>
      </c>
      <c r="E705" s="158" t="s">
        <v>2088</v>
      </c>
      <c r="F705" s="159" t="s">
        <v>2089</v>
      </c>
      <c r="G705" s="160" t="s">
        <v>184</v>
      </c>
      <c r="H705" s="161">
        <v>3</v>
      </c>
      <c r="I705" s="162"/>
      <c r="J705" s="162"/>
      <c r="K705" s="163">
        <f t="shared" si="228"/>
        <v>0</v>
      </c>
      <c r="L705" s="164"/>
      <c r="M705" s="34"/>
      <c r="N705" s="165" t="s">
        <v>1</v>
      </c>
      <c r="O705" s="128" t="s">
        <v>45</v>
      </c>
      <c r="P705" s="33">
        <f t="shared" si="229"/>
        <v>0</v>
      </c>
      <c r="Q705" s="33">
        <f t="shared" si="230"/>
        <v>0</v>
      </c>
      <c r="R705" s="33">
        <f t="shared" si="231"/>
        <v>0</v>
      </c>
      <c r="T705" s="166">
        <f t="shared" si="232"/>
        <v>0</v>
      </c>
      <c r="U705" s="166">
        <v>1.7000000000000001E-4</v>
      </c>
      <c r="V705" s="166">
        <f t="shared" si="233"/>
        <v>5.1000000000000004E-4</v>
      </c>
      <c r="W705" s="166">
        <v>0</v>
      </c>
      <c r="X705" s="167">
        <f t="shared" si="234"/>
        <v>0</v>
      </c>
      <c r="AR705" s="168" t="s">
        <v>227</v>
      </c>
      <c r="AT705" s="168" t="s">
        <v>169</v>
      </c>
      <c r="AU705" s="168" t="s">
        <v>91</v>
      </c>
      <c r="AY705" s="15" t="s">
        <v>167</v>
      </c>
      <c r="BE705" s="97">
        <f t="shared" si="235"/>
        <v>0</v>
      </c>
      <c r="BF705" s="97">
        <f t="shared" si="236"/>
        <v>0</v>
      </c>
      <c r="BG705" s="97">
        <f t="shared" si="237"/>
        <v>0</v>
      </c>
      <c r="BH705" s="97">
        <f t="shared" si="238"/>
        <v>0</v>
      </c>
      <c r="BI705" s="97">
        <f t="shared" si="239"/>
        <v>0</v>
      </c>
      <c r="BJ705" s="15" t="s">
        <v>89</v>
      </c>
      <c r="BK705" s="97">
        <f t="shared" si="240"/>
        <v>0</v>
      </c>
      <c r="BL705" s="15" t="s">
        <v>227</v>
      </c>
      <c r="BM705" s="168" t="s">
        <v>2090</v>
      </c>
    </row>
    <row r="706" spans="2:65" s="1" customFormat="1" ht="37.9" customHeight="1">
      <c r="B706" s="34"/>
      <c r="C706" s="157" t="s">
        <v>2091</v>
      </c>
      <c r="D706" s="157" t="s">
        <v>169</v>
      </c>
      <c r="E706" s="158" t="s">
        <v>2092</v>
      </c>
      <c r="F706" s="159" t="s">
        <v>2093</v>
      </c>
      <c r="G706" s="160" t="s">
        <v>184</v>
      </c>
      <c r="H706" s="161">
        <v>15</v>
      </c>
      <c r="I706" s="162"/>
      <c r="J706" s="162"/>
      <c r="K706" s="163">
        <f t="shared" si="228"/>
        <v>0</v>
      </c>
      <c r="L706" s="164"/>
      <c r="M706" s="34"/>
      <c r="N706" s="165" t="s">
        <v>1</v>
      </c>
      <c r="O706" s="128" t="s">
        <v>45</v>
      </c>
      <c r="P706" s="33">
        <f t="shared" si="229"/>
        <v>0</v>
      </c>
      <c r="Q706" s="33">
        <f t="shared" si="230"/>
        <v>0</v>
      </c>
      <c r="R706" s="33">
        <f t="shared" si="231"/>
        <v>0</v>
      </c>
      <c r="T706" s="166">
        <f t="shared" si="232"/>
        <v>0</v>
      </c>
      <c r="U706" s="166">
        <v>2E-3</v>
      </c>
      <c r="V706" s="166">
        <f t="shared" si="233"/>
        <v>0.03</v>
      </c>
      <c r="W706" s="166">
        <v>0</v>
      </c>
      <c r="X706" s="167">
        <f t="shared" si="234"/>
        <v>0</v>
      </c>
      <c r="AR706" s="168" t="s">
        <v>227</v>
      </c>
      <c r="AT706" s="168" t="s">
        <v>169</v>
      </c>
      <c r="AU706" s="168" t="s">
        <v>91</v>
      </c>
      <c r="AY706" s="15" t="s">
        <v>167</v>
      </c>
      <c r="BE706" s="97">
        <f t="shared" si="235"/>
        <v>0</v>
      </c>
      <c r="BF706" s="97">
        <f t="shared" si="236"/>
        <v>0</v>
      </c>
      <c r="BG706" s="97">
        <f t="shared" si="237"/>
        <v>0</v>
      </c>
      <c r="BH706" s="97">
        <f t="shared" si="238"/>
        <v>0</v>
      </c>
      <c r="BI706" s="97">
        <f t="shared" si="239"/>
        <v>0</v>
      </c>
      <c r="BJ706" s="15" t="s">
        <v>89</v>
      </c>
      <c r="BK706" s="97">
        <f t="shared" si="240"/>
        <v>0</v>
      </c>
      <c r="BL706" s="15" t="s">
        <v>227</v>
      </c>
      <c r="BM706" s="168" t="s">
        <v>2094</v>
      </c>
    </row>
    <row r="707" spans="2:65" s="1" customFormat="1" ht="24.2" customHeight="1">
      <c r="B707" s="34"/>
      <c r="C707" s="157" t="s">
        <v>2095</v>
      </c>
      <c r="D707" s="157" t="s">
        <v>169</v>
      </c>
      <c r="E707" s="158" t="s">
        <v>2096</v>
      </c>
      <c r="F707" s="159" t="s">
        <v>2097</v>
      </c>
      <c r="G707" s="160" t="s">
        <v>339</v>
      </c>
      <c r="H707" s="161">
        <v>0.63200000000000001</v>
      </c>
      <c r="I707" s="162"/>
      <c r="J707" s="162"/>
      <c r="K707" s="163">
        <f t="shared" si="228"/>
        <v>0</v>
      </c>
      <c r="L707" s="164"/>
      <c r="M707" s="34"/>
      <c r="N707" s="165" t="s">
        <v>1</v>
      </c>
      <c r="O707" s="128" t="s">
        <v>45</v>
      </c>
      <c r="P707" s="33">
        <f t="shared" si="229"/>
        <v>0</v>
      </c>
      <c r="Q707" s="33">
        <f t="shared" si="230"/>
        <v>0</v>
      </c>
      <c r="R707" s="33">
        <f t="shared" si="231"/>
        <v>0</v>
      </c>
      <c r="T707" s="166">
        <f t="shared" si="232"/>
        <v>0</v>
      </c>
      <c r="U707" s="166">
        <v>0</v>
      </c>
      <c r="V707" s="166">
        <f t="shared" si="233"/>
        <v>0</v>
      </c>
      <c r="W707" s="166">
        <v>0</v>
      </c>
      <c r="X707" s="167">
        <f t="shared" si="234"/>
        <v>0</v>
      </c>
      <c r="AR707" s="168" t="s">
        <v>227</v>
      </c>
      <c r="AT707" s="168" t="s">
        <v>169</v>
      </c>
      <c r="AU707" s="168" t="s">
        <v>91</v>
      </c>
      <c r="AY707" s="15" t="s">
        <v>167</v>
      </c>
      <c r="BE707" s="97">
        <f t="shared" si="235"/>
        <v>0</v>
      </c>
      <c r="BF707" s="97">
        <f t="shared" si="236"/>
        <v>0</v>
      </c>
      <c r="BG707" s="97">
        <f t="shared" si="237"/>
        <v>0</v>
      </c>
      <c r="BH707" s="97">
        <f t="shared" si="238"/>
        <v>0</v>
      </c>
      <c r="BI707" s="97">
        <f t="shared" si="239"/>
        <v>0</v>
      </c>
      <c r="BJ707" s="15" t="s">
        <v>89</v>
      </c>
      <c r="BK707" s="97">
        <f t="shared" si="240"/>
        <v>0</v>
      </c>
      <c r="BL707" s="15" t="s">
        <v>227</v>
      </c>
      <c r="BM707" s="168" t="s">
        <v>2098</v>
      </c>
    </row>
    <row r="708" spans="2:65" s="11" customFormat="1" ht="22.9" customHeight="1">
      <c r="B708" s="144"/>
      <c r="D708" s="145" t="s">
        <v>81</v>
      </c>
      <c r="E708" s="155" t="s">
        <v>2099</v>
      </c>
      <c r="F708" s="155" t="s">
        <v>2100</v>
      </c>
      <c r="I708" s="147"/>
      <c r="J708" s="147"/>
      <c r="K708" s="156">
        <f>BK708</f>
        <v>0</v>
      </c>
      <c r="M708" s="144"/>
      <c r="N708" s="149"/>
      <c r="Q708" s="150">
        <f>SUM(Q709:Q810)</f>
        <v>0</v>
      </c>
      <c r="R708" s="150">
        <f>SUM(R709:R810)</f>
        <v>0</v>
      </c>
      <c r="T708" s="151">
        <f>SUM(T709:T810)</f>
        <v>0</v>
      </c>
      <c r="V708" s="151">
        <f>SUM(V709:V810)</f>
        <v>1.3829499999999997</v>
      </c>
      <c r="X708" s="152">
        <f>SUM(X709:X810)</f>
        <v>0</v>
      </c>
      <c r="AR708" s="145" t="s">
        <v>91</v>
      </c>
      <c r="AT708" s="153" t="s">
        <v>81</v>
      </c>
      <c r="AU708" s="153" t="s">
        <v>89</v>
      </c>
      <c r="AY708" s="145" t="s">
        <v>167</v>
      </c>
      <c r="BK708" s="154">
        <f>SUM(BK709:BK810)</f>
        <v>0</v>
      </c>
    </row>
    <row r="709" spans="2:65" s="1" customFormat="1" ht="24.2" customHeight="1">
      <c r="B709" s="34"/>
      <c r="C709" s="157" t="s">
        <v>2101</v>
      </c>
      <c r="D709" s="157" t="s">
        <v>169</v>
      </c>
      <c r="E709" s="158" t="s">
        <v>2102</v>
      </c>
      <c r="F709" s="159" t="s">
        <v>2103</v>
      </c>
      <c r="G709" s="160" t="s">
        <v>440</v>
      </c>
      <c r="H709" s="161">
        <v>1</v>
      </c>
      <c r="I709" s="162"/>
      <c r="J709" s="162"/>
      <c r="K709" s="163">
        <f t="shared" ref="K709:K715" si="241">ROUND(P709*H709,2)</f>
        <v>0</v>
      </c>
      <c r="L709" s="164"/>
      <c r="M709" s="34"/>
      <c r="N709" s="165" t="s">
        <v>1</v>
      </c>
      <c r="O709" s="128" t="s">
        <v>45</v>
      </c>
      <c r="P709" s="33">
        <f t="shared" ref="P709:P715" si="242">I709+J709</f>
        <v>0</v>
      </c>
      <c r="Q709" s="33">
        <f t="shared" ref="Q709:Q715" si="243">ROUND(I709*H709,2)</f>
        <v>0</v>
      </c>
      <c r="R709" s="33">
        <f t="shared" ref="R709:R715" si="244">ROUND(J709*H709,2)</f>
        <v>0</v>
      </c>
      <c r="T709" s="166">
        <f t="shared" ref="T709:T715" si="245">S709*H709</f>
        <v>0</v>
      </c>
      <c r="U709" s="166">
        <v>0</v>
      </c>
      <c r="V709" s="166">
        <f t="shared" ref="V709:V715" si="246">U709*H709</f>
        <v>0</v>
      </c>
      <c r="W709" s="166">
        <v>0</v>
      </c>
      <c r="X709" s="167">
        <f t="shared" ref="X709:X715" si="247">W709*H709</f>
        <v>0</v>
      </c>
      <c r="AR709" s="168" t="s">
        <v>487</v>
      </c>
      <c r="AT709" s="168" t="s">
        <v>169</v>
      </c>
      <c r="AU709" s="168" t="s">
        <v>91</v>
      </c>
      <c r="AY709" s="15" t="s">
        <v>167</v>
      </c>
      <c r="BE709" s="97">
        <f t="shared" ref="BE709:BE715" si="248">IF(O709="základní",K709,0)</f>
        <v>0</v>
      </c>
      <c r="BF709" s="97">
        <f t="shared" ref="BF709:BF715" si="249">IF(O709="snížená",K709,0)</f>
        <v>0</v>
      </c>
      <c r="BG709" s="97">
        <f t="shared" ref="BG709:BG715" si="250">IF(O709="zákl. přenesená",K709,0)</f>
        <v>0</v>
      </c>
      <c r="BH709" s="97">
        <f t="shared" ref="BH709:BH715" si="251">IF(O709="sníž. přenesená",K709,0)</f>
        <v>0</v>
      </c>
      <c r="BI709" s="97">
        <f t="shared" ref="BI709:BI715" si="252">IF(O709="nulová",K709,0)</f>
        <v>0</v>
      </c>
      <c r="BJ709" s="15" t="s">
        <v>89</v>
      </c>
      <c r="BK709" s="97">
        <f t="shared" ref="BK709:BK715" si="253">ROUND(P709*H709,2)</f>
        <v>0</v>
      </c>
      <c r="BL709" s="15" t="s">
        <v>487</v>
      </c>
      <c r="BM709" s="168" t="s">
        <v>2104</v>
      </c>
    </row>
    <row r="710" spans="2:65" s="1" customFormat="1" ht="37.9" customHeight="1">
      <c r="B710" s="34"/>
      <c r="C710" s="190" t="s">
        <v>2105</v>
      </c>
      <c r="D710" s="190" t="s">
        <v>654</v>
      </c>
      <c r="E710" s="191" t="s">
        <v>2106</v>
      </c>
      <c r="F710" s="192" t="s">
        <v>2107</v>
      </c>
      <c r="G710" s="193" t="s">
        <v>184</v>
      </c>
      <c r="H710" s="194">
        <v>1</v>
      </c>
      <c r="I710" s="195"/>
      <c r="J710" s="196"/>
      <c r="K710" s="197">
        <f t="shared" si="241"/>
        <v>0</v>
      </c>
      <c r="L710" s="196"/>
      <c r="M710" s="198"/>
      <c r="N710" s="199" t="s">
        <v>1</v>
      </c>
      <c r="O710" s="128" t="s">
        <v>45</v>
      </c>
      <c r="P710" s="33">
        <f t="shared" si="242"/>
        <v>0</v>
      </c>
      <c r="Q710" s="33">
        <f t="shared" si="243"/>
        <v>0</v>
      </c>
      <c r="R710" s="33">
        <f t="shared" si="244"/>
        <v>0</v>
      </c>
      <c r="T710" s="166">
        <f t="shared" si="245"/>
        <v>0</v>
      </c>
      <c r="U710" s="166">
        <v>0</v>
      </c>
      <c r="V710" s="166">
        <f t="shared" si="246"/>
        <v>0</v>
      </c>
      <c r="W710" s="166">
        <v>0</v>
      </c>
      <c r="X710" s="167">
        <f t="shared" si="247"/>
        <v>0</v>
      </c>
      <c r="AR710" s="168" t="s">
        <v>318</v>
      </c>
      <c r="AT710" s="168" t="s">
        <v>654</v>
      </c>
      <c r="AU710" s="168" t="s">
        <v>91</v>
      </c>
      <c r="AY710" s="15" t="s">
        <v>167</v>
      </c>
      <c r="BE710" s="97">
        <f t="shared" si="248"/>
        <v>0</v>
      </c>
      <c r="BF710" s="97">
        <f t="shared" si="249"/>
        <v>0</v>
      </c>
      <c r="BG710" s="97">
        <f t="shared" si="250"/>
        <v>0</v>
      </c>
      <c r="BH710" s="97">
        <f t="shared" si="251"/>
        <v>0</v>
      </c>
      <c r="BI710" s="97">
        <f t="shared" si="252"/>
        <v>0</v>
      </c>
      <c r="BJ710" s="15" t="s">
        <v>89</v>
      </c>
      <c r="BK710" s="97">
        <f t="shared" si="253"/>
        <v>0</v>
      </c>
      <c r="BL710" s="15" t="s">
        <v>227</v>
      </c>
      <c r="BM710" s="168" t="s">
        <v>2108</v>
      </c>
    </row>
    <row r="711" spans="2:65" s="1" customFormat="1" ht="24.2" customHeight="1">
      <c r="B711" s="34"/>
      <c r="C711" s="190" t="s">
        <v>2109</v>
      </c>
      <c r="D711" s="190" t="s">
        <v>654</v>
      </c>
      <c r="E711" s="191" t="s">
        <v>2110</v>
      </c>
      <c r="F711" s="192" t="s">
        <v>2111</v>
      </c>
      <c r="G711" s="193" t="s">
        <v>440</v>
      </c>
      <c r="H711" s="194">
        <v>1</v>
      </c>
      <c r="I711" s="195"/>
      <c r="J711" s="196"/>
      <c r="K711" s="197">
        <f t="shared" si="241"/>
        <v>0</v>
      </c>
      <c r="L711" s="196"/>
      <c r="M711" s="198"/>
      <c r="N711" s="199" t="s">
        <v>1</v>
      </c>
      <c r="O711" s="128" t="s">
        <v>45</v>
      </c>
      <c r="P711" s="33">
        <f t="shared" si="242"/>
        <v>0</v>
      </c>
      <c r="Q711" s="33">
        <f t="shared" si="243"/>
        <v>0</v>
      </c>
      <c r="R711" s="33">
        <f t="shared" si="244"/>
        <v>0</v>
      </c>
      <c r="T711" s="166">
        <f t="shared" si="245"/>
        <v>0</v>
      </c>
      <c r="U711" s="166">
        <v>0</v>
      </c>
      <c r="V711" s="166">
        <f t="shared" si="246"/>
        <v>0</v>
      </c>
      <c r="W711" s="166">
        <v>0</v>
      </c>
      <c r="X711" s="167">
        <f t="shared" si="247"/>
        <v>0</v>
      </c>
      <c r="AR711" s="168" t="s">
        <v>318</v>
      </c>
      <c r="AT711" s="168" t="s">
        <v>654</v>
      </c>
      <c r="AU711" s="168" t="s">
        <v>91</v>
      </c>
      <c r="AY711" s="15" t="s">
        <v>167</v>
      </c>
      <c r="BE711" s="97">
        <f t="shared" si="248"/>
        <v>0</v>
      </c>
      <c r="BF711" s="97">
        <f t="shared" si="249"/>
        <v>0</v>
      </c>
      <c r="BG711" s="97">
        <f t="shared" si="250"/>
        <v>0</v>
      </c>
      <c r="BH711" s="97">
        <f t="shared" si="251"/>
        <v>0</v>
      </c>
      <c r="BI711" s="97">
        <f t="shared" si="252"/>
        <v>0</v>
      </c>
      <c r="BJ711" s="15" t="s">
        <v>89</v>
      </c>
      <c r="BK711" s="97">
        <f t="shared" si="253"/>
        <v>0</v>
      </c>
      <c r="BL711" s="15" t="s">
        <v>227</v>
      </c>
      <c r="BM711" s="168" t="s">
        <v>2112</v>
      </c>
    </row>
    <row r="712" spans="2:65" s="1" customFormat="1" ht="24.2" customHeight="1">
      <c r="B712" s="34"/>
      <c r="C712" s="190" t="s">
        <v>2113</v>
      </c>
      <c r="D712" s="190" t="s">
        <v>654</v>
      </c>
      <c r="E712" s="191" t="s">
        <v>2114</v>
      </c>
      <c r="F712" s="192" t="s">
        <v>2115</v>
      </c>
      <c r="G712" s="193" t="s">
        <v>184</v>
      </c>
      <c r="H712" s="194">
        <v>1</v>
      </c>
      <c r="I712" s="195"/>
      <c r="J712" s="196"/>
      <c r="K712" s="197">
        <f t="shared" si="241"/>
        <v>0</v>
      </c>
      <c r="L712" s="196"/>
      <c r="M712" s="198"/>
      <c r="N712" s="199" t="s">
        <v>1</v>
      </c>
      <c r="O712" s="128" t="s">
        <v>45</v>
      </c>
      <c r="P712" s="33">
        <f t="shared" si="242"/>
        <v>0</v>
      </c>
      <c r="Q712" s="33">
        <f t="shared" si="243"/>
        <v>0</v>
      </c>
      <c r="R712" s="33">
        <f t="shared" si="244"/>
        <v>0</v>
      </c>
      <c r="T712" s="166">
        <f t="shared" si="245"/>
        <v>0</v>
      </c>
      <c r="U712" s="166">
        <v>0</v>
      </c>
      <c r="V712" s="166">
        <f t="shared" si="246"/>
        <v>0</v>
      </c>
      <c r="W712" s="166">
        <v>0</v>
      </c>
      <c r="X712" s="167">
        <f t="shared" si="247"/>
        <v>0</v>
      </c>
      <c r="AR712" s="168" t="s">
        <v>318</v>
      </c>
      <c r="AT712" s="168" t="s">
        <v>654</v>
      </c>
      <c r="AU712" s="168" t="s">
        <v>91</v>
      </c>
      <c r="AY712" s="15" t="s">
        <v>167</v>
      </c>
      <c r="BE712" s="97">
        <f t="shared" si="248"/>
        <v>0</v>
      </c>
      <c r="BF712" s="97">
        <f t="shared" si="249"/>
        <v>0</v>
      </c>
      <c r="BG712" s="97">
        <f t="shared" si="250"/>
        <v>0</v>
      </c>
      <c r="BH712" s="97">
        <f t="shared" si="251"/>
        <v>0</v>
      </c>
      <c r="BI712" s="97">
        <f t="shared" si="252"/>
        <v>0</v>
      </c>
      <c r="BJ712" s="15" t="s">
        <v>89</v>
      </c>
      <c r="BK712" s="97">
        <f t="shared" si="253"/>
        <v>0</v>
      </c>
      <c r="BL712" s="15" t="s">
        <v>227</v>
      </c>
      <c r="BM712" s="168" t="s">
        <v>2116</v>
      </c>
    </row>
    <row r="713" spans="2:65" s="1" customFormat="1" ht="24.2" customHeight="1">
      <c r="B713" s="34"/>
      <c r="C713" s="190" t="s">
        <v>2117</v>
      </c>
      <c r="D713" s="190" t="s">
        <v>654</v>
      </c>
      <c r="E713" s="191" t="s">
        <v>2118</v>
      </c>
      <c r="F713" s="192" t="s">
        <v>2119</v>
      </c>
      <c r="G713" s="193" t="s">
        <v>184</v>
      </c>
      <c r="H713" s="194">
        <v>1</v>
      </c>
      <c r="I713" s="195"/>
      <c r="J713" s="196"/>
      <c r="K713" s="197">
        <f t="shared" si="241"/>
        <v>0</v>
      </c>
      <c r="L713" s="196"/>
      <c r="M713" s="198"/>
      <c r="N713" s="199" t="s">
        <v>1</v>
      </c>
      <c r="O713" s="128" t="s">
        <v>45</v>
      </c>
      <c r="P713" s="33">
        <f t="shared" si="242"/>
        <v>0</v>
      </c>
      <c r="Q713" s="33">
        <f t="shared" si="243"/>
        <v>0</v>
      </c>
      <c r="R713" s="33">
        <f t="shared" si="244"/>
        <v>0</v>
      </c>
      <c r="T713" s="166">
        <f t="shared" si="245"/>
        <v>0</v>
      </c>
      <c r="U713" s="166">
        <v>6.9999999999999994E-5</v>
      </c>
      <c r="V713" s="166">
        <f t="shared" si="246"/>
        <v>6.9999999999999994E-5</v>
      </c>
      <c r="W713" s="166">
        <v>0</v>
      </c>
      <c r="X713" s="167">
        <f t="shared" si="247"/>
        <v>0</v>
      </c>
      <c r="AR713" s="168" t="s">
        <v>318</v>
      </c>
      <c r="AT713" s="168" t="s">
        <v>654</v>
      </c>
      <c r="AU713" s="168" t="s">
        <v>91</v>
      </c>
      <c r="AY713" s="15" t="s">
        <v>167</v>
      </c>
      <c r="BE713" s="97">
        <f t="shared" si="248"/>
        <v>0</v>
      </c>
      <c r="BF713" s="97">
        <f t="shared" si="249"/>
        <v>0</v>
      </c>
      <c r="BG713" s="97">
        <f t="shared" si="250"/>
        <v>0</v>
      </c>
      <c r="BH713" s="97">
        <f t="shared" si="251"/>
        <v>0</v>
      </c>
      <c r="BI713" s="97">
        <f t="shared" si="252"/>
        <v>0</v>
      </c>
      <c r="BJ713" s="15" t="s">
        <v>89</v>
      </c>
      <c r="BK713" s="97">
        <f t="shared" si="253"/>
        <v>0</v>
      </c>
      <c r="BL713" s="15" t="s">
        <v>227</v>
      </c>
      <c r="BM713" s="168" t="s">
        <v>2120</v>
      </c>
    </row>
    <row r="714" spans="2:65" s="1" customFormat="1" ht="24.2" customHeight="1">
      <c r="B714" s="34"/>
      <c r="C714" s="157" t="s">
        <v>2121</v>
      </c>
      <c r="D714" s="157" t="s">
        <v>169</v>
      </c>
      <c r="E714" s="158" t="s">
        <v>2122</v>
      </c>
      <c r="F714" s="159" t="s">
        <v>2123</v>
      </c>
      <c r="G714" s="160" t="s">
        <v>177</v>
      </c>
      <c r="H714" s="161">
        <v>1600</v>
      </c>
      <c r="I714" s="162"/>
      <c r="J714" s="162"/>
      <c r="K714" s="163">
        <f t="shared" si="241"/>
        <v>0</v>
      </c>
      <c r="L714" s="164"/>
      <c r="M714" s="34"/>
      <c r="N714" s="165" t="s">
        <v>1</v>
      </c>
      <c r="O714" s="128" t="s">
        <v>45</v>
      </c>
      <c r="P714" s="33">
        <f t="shared" si="242"/>
        <v>0</v>
      </c>
      <c r="Q714" s="33">
        <f t="shared" si="243"/>
        <v>0</v>
      </c>
      <c r="R714" s="33">
        <f t="shared" si="244"/>
        <v>0</v>
      </c>
      <c r="T714" s="166">
        <f t="shared" si="245"/>
        <v>0</v>
      </c>
      <c r="U714" s="166">
        <v>0</v>
      </c>
      <c r="V714" s="166">
        <f t="shared" si="246"/>
        <v>0</v>
      </c>
      <c r="W714" s="166">
        <v>0</v>
      </c>
      <c r="X714" s="167">
        <f t="shared" si="247"/>
        <v>0</v>
      </c>
      <c r="AR714" s="168" t="s">
        <v>173</v>
      </c>
      <c r="AT714" s="168" t="s">
        <v>169</v>
      </c>
      <c r="AU714" s="168" t="s">
        <v>91</v>
      </c>
      <c r="AY714" s="15" t="s">
        <v>167</v>
      </c>
      <c r="BE714" s="97">
        <f t="shared" si="248"/>
        <v>0</v>
      </c>
      <c r="BF714" s="97">
        <f t="shared" si="249"/>
        <v>0</v>
      </c>
      <c r="BG714" s="97">
        <f t="shared" si="250"/>
        <v>0</v>
      </c>
      <c r="BH714" s="97">
        <f t="shared" si="251"/>
        <v>0</v>
      </c>
      <c r="BI714" s="97">
        <f t="shared" si="252"/>
        <v>0</v>
      </c>
      <c r="BJ714" s="15" t="s">
        <v>89</v>
      </c>
      <c r="BK714" s="97">
        <f t="shared" si="253"/>
        <v>0</v>
      </c>
      <c r="BL714" s="15" t="s">
        <v>173</v>
      </c>
      <c r="BM714" s="168" t="s">
        <v>2124</v>
      </c>
    </row>
    <row r="715" spans="2:65" s="1" customFormat="1" ht="21.75" customHeight="1">
      <c r="B715" s="34"/>
      <c r="C715" s="190" t="s">
        <v>2125</v>
      </c>
      <c r="D715" s="190" t="s">
        <v>654</v>
      </c>
      <c r="E715" s="191" t="s">
        <v>2126</v>
      </c>
      <c r="F715" s="192" t="s">
        <v>2127</v>
      </c>
      <c r="G715" s="193" t="s">
        <v>177</v>
      </c>
      <c r="H715" s="194">
        <v>1760</v>
      </c>
      <c r="I715" s="195"/>
      <c r="J715" s="196"/>
      <c r="K715" s="197">
        <f t="shared" si="241"/>
        <v>0</v>
      </c>
      <c r="L715" s="196"/>
      <c r="M715" s="198"/>
      <c r="N715" s="199" t="s">
        <v>1</v>
      </c>
      <c r="O715" s="128" t="s">
        <v>45</v>
      </c>
      <c r="P715" s="33">
        <f t="shared" si="242"/>
        <v>0</v>
      </c>
      <c r="Q715" s="33">
        <f t="shared" si="243"/>
        <v>0</v>
      </c>
      <c r="R715" s="33">
        <f t="shared" si="244"/>
        <v>0</v>
      </c>
      <c r="T715" s="166">
        <f t="shared" si="245"/>
        <v>0</v>
      </c>
      <c r="U715" s="166">
        <v>2.2000000000000001E-4</v>
      </c>
      <c r="V715" s="166">
        <f t="shared" si="246"/>
        <v>0.38719999999999999</v>
      </c>
      <c r="W715" s="166">
        <v>0</v>
      </c>
      <c r="X715" s="167">
        <f t="shared" si="247"/>
        <v>0</v>
      </c>
      <c r="AR715" s="168" t="s">
        <v>179</v>
      </c>
      <c r="AT715" s="168" t="s">
        <v>654</v>
      </c>
      <c r="AU715" s="168" t="s">
        <v>91</v>
      </c>
      <c r="AY715" s="15" t="s">
        <v>167</v>
      </c>
      <c r="BE715" s="97">
        <f t="shared" si="248"/>
        <v>0</v>
      </c>
      <c r="BF715" s="97">
        <f t="shared" si="249"/>
        <v>0</v>
      </c>
      <c r="BG715" s="97">
        <f t="shared" si="250"/>
        <v>0</v>
      </c>
      <c r="BH715" s="97">
        <f t="shared" si="251"/>
        <v>0</v>
      </c>
      <c r="BI715" s="97">
        <f t="shared" si="252"/>
        <v>0</v>
      </c>
      <c r="BJ715" s="15" t="s">
        <v>89</v>
      </c>
      <c r="BK715" s="97">
        <f t="shared" si="253"/>
        <v>0</v>
      </c>
      <c r="BL715" s="15" t="s">
        <v>173</v>
      </c>
      <c r="BM715" s="168" t="s">
        <v>2128</v>
      </c>
    </row>
    <row r="716" spans="2:65" s="12" customFormat="1" ht="11.25">
      <c r="B716" s="169"/>
      <c r="D716" s="170" t="s">
        <v>196</v>
      </c>
      <c r="F716" s="172" t="s">
        <v>2129</v>
      </c>
      <c r="H716" s="173">
        <v>1760</v>
      </c>
      <c r="I716" s="174"/>
      <c r="J716" s="174"/>
      <c r="M716" s="169"/>
      <c r="N716" s="175"/>
      <c r="X716" s="176"/>
      <c r="AT716" s="171" t="s">
        <v>196</v>
      </c>
      <c r="AU716" s="171" t="s">
        <v>91</v>
      </c>
      <c r="AV716" s="12" t="s">
        <v>91</v>
      </c>
      <c r="AW716" s="12" t="s">
        <v>4</v>
      </c>
      <c r="AX716" s="12" t="s">
        <v>89</v>
      </c>
      <c r="AY716" s="171" t="s">
        <v>167</v>
      </c>
    </row>
    <row r="717" spans="2:65" s="1" customFormat="1" ht="24.2" customHeight="1">
      <c r="B717" s="34"/>
      <c r="C717" s="157" t="s">
        <v>2130</v>
      </c>
      <c r="D717" s="157" t="s">
        <v>169</v>
      </c>
      <c r="E717" s="158" t="s">
        <v>2131</v>
      </c>
      <c r="F717" s="159" t="s">
        <v>2132</v>
      </c>
      <c r="G717" s="160" t="s">
        <v>177</v>
      </c>
      <c r="H717" s="161">
        <v>127</v>
      </c>
      <c r="I717" s="162"/>
      <c r="J717" s="162"/>
      <c r="K717" s="163">
        <f>ROUND(P717*H717,2)</f>
        <v>0</v>
      </c>
      <c r="L717" s="164"/>
      <c r="M717" s="34"/>
      <c r="N717" s="165" t="s">
        <v>1</v>
      </c>
      <c r="O717" s="128" t="s">
        <v>45</v>
      </c>
      <c r="P717" s="33">
        <f>I717+J717</f>
        <v>0</v>
      </c>
      <c r="Q717" s="33">
        <f>ROUND(I717*H717,2)</f>
        <v>0</v>
      </c>
      <c r="R717" s="33">
        <f>ROUND(J717*H717,2)</f>
        <v>0</v>
      </c>
      <c r="T717" s="166">
        <f>S717*H717</f>
        <v>0</v>
      </c>
      <c r="U717" s="166">
        <v>0</v>
      </c>
      <c r="V717" s="166">
        <f>U717*H717</f>
        <v>0</v>
      </c>
      <c r="W717" s="166">
        <v>0</v>
      </c>
      <c r="X717" s="167">
        <f>W717*H717</f>
        <v>0</v>
      </c>
      <c r="AR717" s="168" t="s">
        <v>227</v>
      </c>
      <c r="AT717" s="168" t="s">
        <v>169</v>
      </c>
      <c r="AU717" s="168" t="s">
        <v>91</v>
      </c>
      <c r="AY717" s="15" t="s">
        <v>167</v>
      </c>
      <c r="BE717" s="97">
        <f>IF(O717="základní",K717,0)</f>
        <v>0</v>
      </c>
      <c r="BF717" s="97">
        <f>IF(O717="snížená",K717,0)</f>
        <v>0</v>
      </c>
      <c r="BG717" s="97">
        <f>IF(O717="zákl. přenesená",K717,0)</f>
        <v>0</v>
      </c>
      <c r="BH717" s="97">
        <f>IF(O717="sníž. přenesená",K717,0)</f>
        <v>0</v>
      </c>
      <c r="BI717" s="97">
        <f>IF(O717="nulová",K717,0)</f>
        <v>0</v>
      </c>
      <c r="BJ717" s="15" t="s">
        <v>89</v>
      </c>
      <c r="BK717" s="97">
        <f>ROUND(P717*H717,2)</f>
        <v>0</v>
      </c>
      <c r="BL717" s="15" t="s">
        <v>227</v>
      </c>
      <c r="BM717" s="168" t="s">
        <v>2133</v>
      </c>
    </row>
    <row r="718" spans="2:65" s="1" customFormat="1" ht="16.5" customHeight="1">
      <c r="B718" s="34"/>
      <c r="C718" s="190" t="s">
        <v>2134</v>
      </c>
      <c r="D718" s="190" t="s">
        <v>654</v>
      </c>
      <c r="E718" s="191" t="s">
        <v>2135</v>
      </c>
      <c r="F718" s="192" t="s">
        <v>2136</v>
      </c>
      <c r="G718" s="193" t="s">
        <v>177</v>
      </c>
      <c r="H718" s="194">
        <v>127</v>
      </c>
      <c r="I718" s="195"/>
      <c r="J718" s="196"/>
      <c r="K718" s="197">
        <f>ROUND(P718*H718,2)</f>
        <v>0</v>
      </c>
      <c r="L718" s="196"/>
      <c r="M718" s="198"/>
      <c r="N718" s="199" t="s">
        <v>1</v>
      </c>
      <c r="O718" s="128" t="s">
        <v>45</v>
      </c>
      <c r="P718" s="33">
        <f>I718+J718</f>
        <v>0</v>
      </c>
      <c r="Q718" s="33">
        <f>ROUND(I718*H718,2)</f>
        <v>0</v>
      </c>
      <c r="R718" s="33">
        <f>ROUND(J718*H718,2)</f>
        <v>0</v>
      </c>
      <c r="T718" s="166">
        <f>S718*H718</f>
        <v>0</v>
      </c>
      <c r="U718" s="166">
        <v>1.39E-3</v>
      </c>
      <c r="V718" s="166">
        <f>U718*H718</f>
        <v>0.17652999999999999</v>
      </c>
      <c r="W718" s="166">
        <v>0</v>
      </c>
      <c r="X718" s="167">
        <f>W718*H718</f>
        <v>0</v>
      </c>
      <c r="AR718" s="168" t="s">
        <v>318</v>
      </c>
      <c r="AT718" s="168" t="s">
        <v>654</v>
      </c>
      <c r="AU718" s="168" t="s">
        <v>91</v>
      </c>
      <c r="AY718" s="15" t="s">
        <v>167</v>
      </c>
      <c r="BE718" s="97">
        <f>IF(O718="základní",K718,0)</f>
        <v>0</v>
      </c>
      <c r="BF718" s="97">
        <f>IF(O718="snížená",K718,0)</f>
        <v>0</v>
      </c>
      <c r="BG718" s="97">
        <f>IF(O718="zákl. přenesená",K718,0)</f>
        <v>0</v>
      </c>
      <c r="BH718" s="97">
        <f>IF(O718="sníž. přenesená",K718,0)</f>
        <v>0</v>
      </c>
      <c r="BI718" s="97">
        <f>IF(O718="nulová",K718,0)</f>
        <v>0</v>
      </c>
      <c r="BJ718" s="15" t="s">
        <v>89</v>
      </c>
      <c r="BK718" s="97">
        <f>ROUND(P718*H718,2)</f>
        <v>0</v>
      </c>
      <c r="BL718" s="15" t="s">
        <v>227</v>
      </c>
      <c r="BM718" s="168" t="s">
        <v>2137</v>
      </c>
    </row>
    <row r="719" spans="2:65" s="12" customFormat="1" ht="11.25">
      <c r="B719" s="169"/>
      <c r="D719" s="170" t="s">
        <v>196</v>
      </c>
      <c r="E719" s="171" t="s">
        <v>1</v>
      </c>
      <c r="F719" s="172" t="s">
        <v>2138</v>
      </c>
      <c r="H719" s="173">
        <v>116</v>
      </c>
      <c r="I719" s="174"/>
      <c r="J719" s="174"/>
      <c r="M719" s="169"/>
      <c r="N719" s="175"/>
      <c r="X719" s="176"/>
      <c r="AT719" s="171" t="s">
        <v>196</v>
      </c>
      <c r="AU719" s="171" t="s">
        <v>91</v>
      </c>
      <c r="AV719" s="12" t="s">
        <v>91</v>
      </c>
      <c r="AW719" s="12" t="s">
        <v>5</v>
      </c>
      <c r="AX719" s="12" t="s">
        <v>82</v>
      </c>
      <c r="AY719" s="171" t="s">
        <v>167</v>
      </c>
    </row>
    <row r="720" spans="2:65" s="12" customFormat="1" ht="11.25">
      <c r="B720" s="169"/>
      <c r="D720" s="170" t="s">
        <v>196</v>
      </c>
      <c r="E720" s="171" t="s">
        <v>1</v>
      </c>
      <c r="F720" s="172" t="s">
        <v>224</v>
      </c>
      <c r="H720" s="173">
        <v>11</v>
      </c>
      <c r="I720" s="174"/>
      <c r="J720" s="174"/>
      <c r="M720" s="169"/>
      <c r="N720" s="175"/>
      <c r="X720" s="176"/>
      <c r="AT720" s="171" t="s">
        <v>196</v>
      </c>
      <c r="AU720" s="171" t="s">
        <v>91</v>
      </c>
      <c r="AV720" s="12" t="s">
        <v>91</v>
      </c>
      <c r="AW720" s="12" t="s">
        <v>5</v>
      </c>
      <c r="AX720" s="12" t="s">
        <v>82</v>
      </c>
      <c r="AY720" s="171" t="s">
        <v>167</v>
      </c>
    </row>
    <row r="721" spans="2:65" s="13" customFormat="1" ht="11.25">
      <c r="B721" s="177"/>
      <c r="D721" s="170" t="s">
        <v>196</v>
      </c>
      <c r="E721" s="178" t="s">
        <v>1</v>
      </c>
      <c r="F721" s="179" t="s">
        <v>204</v>
      </c>
      <c r="H721" s="180">
        <v>127</v>
      </c>
      <c r="I721" s="181"/>
      <c r="J721" s="181"/>
      <c r="M721" s="177"/>
      <c r="N721" s="182"/>
      <c r="X721" s="183"/>
      <c r="AT721" s="178" t="s">
        <v>196</v>
      </c>
      <c r="AU721" s="178" t="s">
        <v>91</v>
      </c>
      <c r="AV721" s="13" t="s">
        <v>173</v>
      </c>
      <c r="AW721" s="13" t="s">
        <v>5</v>
      </c>
      <c r="AX721" s="13" t="s">
        <v>89</v>
      </c>
      <c r="AY721" s="178" t="s">
        <v>167</v>
      </c>
    </row>
    <row r="722" spans="2:65" s="1" customFormat="1" ht="16.5" customHeight="1">
      <c r="B722" s="34"/>
      <c r="C722" s="190" t="s">
        <v>2139</v>
      </c>
      <c r="D722" s="190" t="s">
        <v>654</v>
      </c>
      <c r="E722" s="191" t="s">
        <v>2140</v>
      </c>
      <c r="F722" s="192" t="s">
        <v>2141</v>
      </c>
      <c r="G722" s="193" t="s">
        <v>184</v>
      </c>
      <c r="H722" s="194">
        <v>204</v>
      </c>
      <c r="I722" s="195"/>
      <c r="J722" s="196"/>
      <c r="K722" s="197">
        <f>ROUND(P722*H722,2)</f>
        <v>0</v>
      </c>
      <c r="L722" s="196"/>
      <c r="M722" s="198"/>
      <c r="N722" s="199" t="s">
        <v>1</v>
      </c>
      <c r="O722" s="128" t="s">
        <v>45</v>
      </c>
      <c r="P722" s="33">
        <f>I722+J722</f>
        <v>0</v>
      </c>
      <c r="Q722" s="33">
        <f>ROUND(I722*H722,2)</f>
        <v>0</v>
      </c>
      <c r="R722" s="33">
        <f>ROUND(J722*H722,2)</f>
        <v>0</v>
      </c>
      <c r="T722" s="166">
        <f>S722*H722</f>
        <v>0</v>
      </c>
      <c r="U722" s="166">
        <v>8.0000000000000007E-5</v>
      </c>
      <c r="V722" s="166">
        <f>U722*H722</f>
        <v>1.6320000000000001E-2</v>
      </c>
      <c r="W722" s="166">
        <v>0</v>
      </c>
      <c r="X722" s="167">
        <f>W722*H722</f>
        <v>0</v>
      </c>
      <c r="AR722" s="168" t="s">
        <v>318</v>
      </c>
      <c r="AT722" s="168" t="s">
        <v>654</v>
      </c>
      <c r="AU722" s="168" t="s">
        <v>91</v>
      </c>
      <c r="AY722" s="15" t="s">
        <v>167</v>
      </c>
      <c r="BE722" s="97">
        <f>IF(O722="základní",K722,0)</f>
        <v>0</v>
      </c>
      <c r="BF722" s="97">
        <f>IF(O722="snížená",K722,0)</f>
        <v>0</v>
      </c>
      <c r="BG722" s="97">
        <f>IF(O722="zákl. přenesená",K722,0)</f>
        <v>0</v>
      </c>
      <c r="BH722" s="97">
        <f>IF(O722="sníž. přenesená",K722,0)</f>
        <v>0</v>
      </c>
      <c r="BI722" s="97">
        <f>IF(O722="nulová",K722,0)</f>
        <v>0</v>
      </c>
      <c r="BJ722" s="15" t="s">
        <v>89</v>
      </c>
      <c r="BK722" s="97">
        <f>ROUND(P722*H722,2)</f>
        <v>0</v>
      </c>
      <c r="BL722" s="15" t="s">
        <v>227</v>
      </c>
      <c r="BM722" s="168" t="s">
        <v>2142</v>
      </c>
    </row>
    <row r="723" spans="2:65" s="1" customFormat="1" ht="16.5" customHeight="1">
      <c r="B723" s="34"/>
      <c r="C723" s="190" t="s">
        <v>2143</v>
      </c>
      <c r="D723" s="190" t="s">
        <v>654</v>
      </c>
      <c r="E723" s="191" t="s">
        <v>2144</v>
      </c>
      <c r="F723" s="192" t="s">
        <v>2145</v>
      </c>
      <c r="G723" s="193" t="s">
        <v>184</v>
      </c>
      <c r="H723" s="194">
        <v>102</v>
      </c>
      <c r="I723" s="195"/>
      <c r="J723" s="196"/>
      <c r="K723" s="197">
        <f>ROUND(P723*H723,2)</f>
        <v>0</v>
      </c>
      <c r="L723" s="196"/>
      <c r="M723" s="198"/>
      <c r="N723" s="199" t="s">
        <v>1</v>
      </c>
      <c r="O723" s="128" t="s">
        <v>45</v>
      </c>
      <c r="P723" s="33">
        <f>I723+J723</f>
        <v>0</v>
      </c>
      <c r="Q723" s="33">
        <f>ROUND(I723*H723,2)</f>
        <v>0</v>
      </c>
      <c r="R723" s="33">
        <f>ROUND(J723*H723,2)</f>
        <v>0</v>
      </c>
      <c r="T723" s="166">
        <f>S723*H723</f>
        <v>0</v>
      </c>
      <c r="U723" s="166">
        <v>0</v>
      </c>
      <c r="V723" s="166">
        <f>U723*H723</f>
        <v>0</v>
      </c>
      <c r="W723" s="166">
        <v>0</v>
      </c>
      <c r="X723" s="167">
        <f>W723*H723</f>
        <v>0</v>
      </c>
      <c r="AR723" s="168" t="s">
        <v>318</v>
      </c>
      <c r="AT723" s="168" t="s">
        <v>654</v>
      </c>
      <c r="AU723" s="168" t="s">
        <v>91</v>
      </c>
      <c r="AY723" s="15" t="s">
        <v>167</v>
      </c>
      <c r="BE723" s="97">
        <f>IF(O723="základní",K723,0)</f>
        <v>0</v>
      </c>
      <c r="BF723" s="97">
        <f>IF(O723="snížená",K723,0)</f>
        <v>0</v>
      </c>
      <c r="BG723" s="97">
        <f>IF(O723="zákl. přenesená",K723,0)</f>
        <v>0</v>
      </c>
      <c r="BH723" s="97">
        <f>IF(O723="sníž. přenesená",K723,0)</f>
        <v>0</v>
      </c>
      <c r="BI723" s="97">
        <f>IF(O723="nulová",K723,0)</f>
        <v>0</v>
      </c>
      <c r="BJ723" s="15" t="s">
        <v>89</v>
      </c>
      <c r="BK723" s="97">
        <f>ROUND(P723*H723,2)</f>
        <v>0</v>
      </c>
      <c r="BL723" s="15" t="s">
        <v>227</v>
      </c>
      <c r="BM723" s="168" t="s">
        <v>2146</v>
      </c>
    </row>
    <row r="724" spans="2:65" s="1" customFormat="1" ht="16.5" customHeight="1">
      <c r="B724" s="34"/>
      <c r="C724" s="190" t="s">
        <v>2147</v>
      </c>
      <c r="D724" s="190" t="s">
        <v>654</v>
      </c>
      <c r="E724" s="191" t="s">
        <v>2148</v>
      </c>
      <c r="F724" s="192" t="s">
        <v>2149</v>
      </c>
      <c r="G724" s="193" t="s">
        <v>184</v>
      </c>
      <c r="H724" s="194">
        <v>102</v>
      </c>
      <c r="I724" s="195"/>
      <c r="J724" s="196"/>
      <c r="K724" s="197">
        <f>ROUND(P724*H724,2)</f>
        <v>0</v>
      </c>
      <c r="L724" s="196"/>
      <c r="M724" s="198"/>
      <c r="N724" s="199" t="s">
        <v>1</v>
      </c>
      <c r="O724" s="128" t="s">
        <v>45</v>
      </c>
      <c r="P724" s="33">
        <f>I724+J724</f>
        <v>0</v>
      </c>
      <c r="Q724" s="33">
        <f>ROUND(I724*H724,2)</f>
        <v>0</v>
      </c>
      <c r="R724" s="33">
        <f>ROUND(J724*H724,2)</f>
        <v>0</v>
      </c>
      <c r="T724" s="166">
        <f>S724*H724</f>
        <v>0</v>
      </c>
      <c r="U724" s="166">
        <v>0</v>
      </c>
      <c r="V724" s="166">
        <f>U724*H724</f>
        <v>0</v>
      </c>
      <c r="W724" s="166">
        <v>0</v>
      </c>
      <c r="X724" s="167">
        <f>W724*H724</f>
        <v>0</v>
      </c>
      <c r="AR724" s="168" t="s">
        <v>318</v>
      </c>
      <c r="AT724" s="168" t="s">
        <v>654</v>
      </c>
      <c r="AU724" s="168" t="s">
        <v>91</v>
      </c>
      <c r="AY724" s="15" t="s">
        <v>167</v>
      </c>
      <c r="BE724" s="97">
        <f>IF(O724="základní",K724,0)</f>
        <v>0</v>
      </c>
      <c r="BF724" s="97">
        <f>IF(O724="snížená",K724,0)</f>
        <v>0</v>
      </c>
      <c r="BG724" s="97">
        <f>IF(O724="zákl. přenesená",K724,0)</f>
        <v>0</v>
      </c>
      <c r="BH724" s="97">
        <f>IF(O724="sníž. přenesená",K724,0)</f>
        <v>0</v>
      </c>
      <c r="BI724" s="97">
        <f>IF(O724="nulová",K724,0)</f>
        <v>0</v>
      </c>
      <c r="BJ724" s="15" t="s">
        <v>89</v>
      </c>
      <c r="BK724" s="97">
        <f>ROUND(P724*H724,2)</f>
        <v>0</v>
      </c>
      <c r="BL724" s="15" t="s">
        <v>227</v>
      </c>
      <c r="BM724" s="168" t="s">
        <v>2150</v>
      </c>
    </row>
    <row r="725" spans="2:65" s="12" customFormat="1" ht="11.25">
      <c r="B725" s="169"/>
      <c r="D725" s="170" t="s">
        <v>196</v>
      </c>
      <c r="E725" s="171" t="s">
        <v>1</v>
      </c>
      <c r="F725" s="172" t="s">
        <v>2151</v>
      </c>
      <c r="H725" s="173">
        <v>102</v>
      </c>
      <c r="I725" s="174"/>
      <c r="J725" s="174"/>
      <c r="M725" s="169"/>
      <c r="N725" s="175"/>
      <c r="X725" s="176"/>
      <c r="AT725" s="171" t="s">
        <v>196</v>
      </c>
      <c r="AU725" s="171" t="s">
        <v>91</v>
      </c>
      <c r="AV725" s="12" t="s">
        <v>91</v>
      </c>
      <c r="AW725" s="12" t="s">
        <v>5</v>
      </c>
      <c r="AX725" s="12" t="s">
        <v>89</v>
      </c>
      <c r="AY725" s="171" t="s">
        <v>167</v>
      </c>
    </row>
    <row r="726" spans="2:65" s="1" customFormat="1" ht="16.5" customHeight="1">
      <c r="B726" s="34"/>
      <c r="C726" s="190" t="s">
        <v>2152</v>
      </c>
      <c r="D726" s="190" t="s">
        <v>654</v>
      </c>
      <c r="E726" s="191" t="s">
        <v>2153</v>
      </c>
      <c r="F726" s="192" t="s">
        <v>2154</v>
      </c>
      <c r="G726" s="193" t="s">
        <v>184</v>
      </c>
      <c r="H726" s="194">
        <v>4</v>
      </c>
      <c r="I726" s="195"/>
      <c r="J726" s="196"/>
      <c r="K726" s="197">
        <f>ROUND(P726*H726,2)</f>
        <v>0</v>
      </c>
      <c r="L726" s="196"/>
      <c r="M726" s="198"/>
      <c r="N726" s="199" t="s">
        <v>1</v>
      </c>
      <c r="O726" s="128" t="s">
        <v>45</v>
      </c>
      <c r="P726" s="33">
        <f>I726+J726</f>
        <v>0</v>
      </c>
      <c r="Q726" s="33">
        <f>ROUND(I726*H726,2)</f>
        <v>0</v>
      </c>
      <c r="R726" s="33">
        <f>ROUND(J726*H726,2)</f>
        <v>0</v>
      </c>
      <c r="T726" s="166">
        <f>S726*H726</f>
        <v>0</v>
      </c>
      <c r="U726" s="166">
        <v>1.7000000000000001E-4</v>
      </c>
      <c r="V726" s="166">
        <f>U726*H726</f>
        <v>6.8000000000000005E-4</v>
      </c>
      <c r="W726" s="166">
        <v>0</v>
      </c>
      <c r="X726" s="167">
        <f>W726*H726</f>
        <v>0</v>
      </c>
      <c r="AR726" s="168" t="s">
        <v>318</v>
      </c>
      <c r="AT726" s="168" t="s">
        <v>654</v>
      </c>
      <c r="AU726" s="168" t="s">
        <v>91</v>
      </c>
      <c r="AY726" s="15" t="s">
        <v>167</v>
      </c>
      <c r="BE726" s="97">
        <f>IF(O726="základní",K726,0)</f>
        <v>0</v>
      </c>
      <c r="BF726" s="97">
        <f>IF(O726="snížená",K726,0)</f>
        <v>0</v>
      </c>
      <c r="BG726" s="97">
        <f>IF(O726="zákl. přenesená",K726,0)</f>
        <v>0</v>
      </c>
      <c r="BH726" s="97">
        <f>IF(O726="sníž. přenesená",K726,0)</f>
        <v>0</v>
      </c>
      <c r="BI726" s="97">
        <f>IF(O726="nulová",K726,0)</f>
        <v>0</v>
      </c>
      <c r="BJ726" s="15" t="s">
        <v>89</v>
      </c>
      <c r="BK726" s="97">
        <f>ROUND(P726*H726,2)</f>
        <v>0</v>
      </c>
      <c r="BL726" s="15" t="s">
        <v>227</v>
      </c>
      <c r="BM726" s="168" t="s">
        <v>2155</v>
      </c>
    </row>
    <row r="727" spans="2:65" s="1" customFormat="1" ht="16.5" customHeight="1">
      <c r="B727" s="34"/>
      <c r="C727" s="190" t="s">
        <v>2156</v>
      </c>
      <c r="D727" s="190" t="s">
        <v>654</v>
      </c>
      <c r="E727" s="191" t="s">
        <v>2157</v>
      </c>
      <c r="F727" s="192" t="s">
        <v>2158</v>
      </c>
      <c r="G727" s="193" t="s">
        <v>184</v>
      </c>
      <c r="H727" s="194">
        <v>4</v>
      </c>
      <c r="I727" s="195"/>
      <c r="J727" s="196"/>
      <c r="K727" s="197">
        <f>ROUND(P727*H727,2)</f>
        <v>0</v>
      </c>
      <c r="L727" s="196"/>
      <c r="M727" s="198"/>
      <c r="N727" s="199" t="s">
        <v>1</v>
      </c>
      <c r="O727" s="128" t="s">
        <v>45</v>
      </c>
      <c r="P727" s="33">
        <f>I727+J727</f>
        <v>0</v>
      </c>
      <c r="Q727" s="33">
        <f>ROUND(I727*H727,2)</f>
        <v>0</v>
      </c>
      <c r="R727" s="33">
        <f>ROUND(J727*H727,2)</f>
        <v>0</v>
      </c>
      <c r="T727" s="166">
        <f>S727*H727</f>
        <v>0</v>
      </c>
      <c r="U727" s="166">
        <v>1.3999999999999999E-4</v>
      </c>
      <c r="V727" s="166">
        <f>U727*H727</f>
        <v>5.5999999999999995E-4</v>
      </c>
      <c r="W727" s="166">
        <v>0</v>
      </c>
      <c r="X727" s="167">
        <f>W727*H727</f>
        <v>0</v>
      </c>
      <c r="AR727" s="168" t="s">
        <v>318</v>
      </c>
      <c r="AT727" s="168" t="s">
        <v>654</v>
      </c>
      <c r="AU727" s="168" t="s">
        <v>91</v>
      </c>
      <c r="AY727" s="15" t="s">
        <v>167</v>
      </c>
      <c r="BE727" s="97">
        <f>IF(O727="základní",K727,0)</f>
        <v>0</v>
      </c>
      <c r="BF727" s="97">
        <f>IF(O727="snížená",K727,0)</f>
        <v>0</v>
      </c>
      <c r="BG727" s="97">
        <f>IF(O727="zákl. přenesená",K727,0)</f>
        <v>0</v>
      </c>
      <c r="BH727" s="97">
        <f>IF(O727="sníž. přenesená",K727,0)</f>
        <v>0</v>
      </c>
      <c r="BI727" s="97">
        <f>IF(O727="nulová",K727,0)</f>
        <v>0</v>
      </c>
      <c r="BJ727" s="15" t="s">
        <v>89</v>
      </c>
      <c r="BK727" s="97">
        <f>ROUND(P727*H727,2)</f>
        <v>0</v>
      </c>
      <c r="BL727" s="15" t="s">
        <v>227</v>
      </c>
      <c r="BM727" s="168" t="s">
        <v>2159</v>
      </c>
    </row>
    <row r="728" spans="2:65" s="1" customFormat="1" ht="16.5" customHeight="1">
      <c r="B728" s="34"/>
      <c r="C728" s="190" t="s">
        <v>2160</v>
      </c>
      <c r="D728" s="190" t="s">
        <v>654</v>
      </c>
      <c r="E728" s="191" t="s">
        <v>2161</v>
      </c>
      <c r="F728" s="192" t="s">
        <v>2162</v>
      </c>
      <c r="G728" s="193" t="s">
        <v>184</v>
      </c>
      <c r="H728" s="194">
        <v>12</v>
      </c>
      <c r="I728" s="195"/>
      <c r="J728" s="196"/>
      <c r="K728" s="197">
        <f>ROUND(P728*H728,2)</f>
        <v>0</v>
      </c>
      <c r="L728" s="196"/>
      <c r="M728" s="198"/>
      <c r="N728" s="199" t="s">
        <v>1</v>
      </c>
      <c r="O728" s="128" t="s">
        <v>45</v>
      </c>
      <c r="P728" s="33">
        <f>I728+J728</f>
        <v>0</v>
      </c>
      <c r="Q728" s="33">
        <f>ROUND(I728*H728,2)</f>
        <v>0</v>
      </c>
      <c r="R728" s="33">
        <f>ROUND(J728*H728,2)</f>
        <v>0</v>
      </c>
      <c r="T728" s="166">
        <f>S728*H728</f>
        <v>0</v>
      </c>
      <c r="U728" s="166">
        <v>3.0000000000000001E-5</v>
      </c>
      <c r="V728" s="166">
        <f>U728*H728</f>
        <v>3.6000000000000002E-4</v>
      </c>
      <c r="W728" s="166">
        <v>0</v>
      </c>
      <c r="X728" s="167">
        <f>W728*H728</f>
        <v>0</v>
      </c>
      <c r="AR728" s="168" t="s">
        <v>318</v>
      </c>
      <c r="AT728" s="168" t="s">
        <v>654</v>
      </c>
      <c r="AU728" s="168" t="s">
        <v>91</v>
      </c>
      <c r="AY728" s="15" t="s">
        <v>167</v>
      </c>
      <c r="BE728" s="97">
        <f>IF(O728="základní",K728,0)</f>
        <v>0</v>
      </c>
      <c r="BF728" s="97">
        <f>IF(O728="snížená",K728,0)</f>
        <v>0</v>
      </c>
      <c r="BG728" s="97">
        <f>IF(O728="zákl. přenesená",K728,0)</f>
        <v>0</v>
      </c>
      <c r="BH728" s="97">
        <f>IF(O728="sníž. přenesená",K728,0)</f>
        <v>0</v>
      </c>
      <c r="BI728" s="97">
        <f>IF(O728="nulová",K728,0)</f>
        <v>0</v>
      </c>
      <c r="BJ728" s="15" t="s">
        <v>89</v>
      </c>
      <c r="BK728" s="97">
        <f>ROUND(P728*H728,2)</f>
        <v>0</v>
      </c>
      <c r="BL728" s="15" t="s">
        <v>227</v>
      </c>
      <c r="BM728" s="168" t="s">
        <v>2163</v>
      </c>
    </row>
    <row r="729" spans="2:65" s="1" customFormat="1" ht="21.75" customHeight="1">
      <c r="B729" s="34"/>
      <c r="C729" s="157" t="s">
        <v>2164</v>
      </c>
      <c r="D729" s="157" t="s">
        <v>169</v>
      </c>
      <c r="E729" s="158" t="s">
        <v>2165</v>
      </c>
      <c r="F729" s="159" t="s">
        <v>2166</v>
      </c>
      <c r="G729" s="160" t="s">
        <v>177</v>
      </c>
      <c r="H729" s="161">
        <v>5350</v>
      </c>
      <c r="I729" s="162"/>
      <c r="J729" s="162"/>
      <c r="K729" s="163">
        <f>ROUND(P729*H729,2)</f>
        <v>0</v>
      </c>
      <c r="L729" s="164"/>
      <c r="M729" s="34"/>
      <c r="N729" s="165" t="s">
        <v>1</v>
      </c>
      <c r="O729" s="128" t="s">
        <v>45</v>
      </c>
      <c r="P729" s="33">
        <f>I729+J729</f>
        <v>0</v>
      </c>
      <c r="Q729" s="33">
        <f>ROUND(I729*H729,2)</f>
        <v>0</v>
      </c>
      <c r="R729" s="33">
        <f>ROUND(J729*H729,2)</f>
        <v>0</v>
      </c>
      <c r="T729" s="166">
        <f>S729*H729</f>
        <v>0</v>
      </c>
      <c r="U729" s="166">
        <v>0</v>
      </c>
      <c r="V729" s="166">
        <f>U729*H729</f>
        <v>0</v>
      </c>
      <c r="W729" s="166">
        <v>0</v>
      </c>
      <c r="X729" s="167">
        <f>W729*H729</f>
        <v>0</v>
      </c>
      <c r="AR729" s="168" t="s">
        <v>227</v>
      </c>
      <c r="AT729" s="168" t="s">
        <v>169</v>
      </c>
      <c r="AU729" s="168" t="s">
        <v>91</v>
      </c>
      <c r="AY729" s="15" t="s">
        <v>167</v>
      </c>
      <c r="BE729" s="97">
        <f>IF(O729="základní",K729,0)</f>
        <v>0</v>
      </c>
      <c r="BF729" s="97">
        <f>IF(O729="snížená",K729,0)</f>
        <v>0</v>
      </c>
      <c r="BG729" s="97">
        <f>IF(O729="zákl. přenesená",K729,0)</f>
        <v>0</v>
      </c>
      <c r="BH729" s="97">
        <f>IF(O729="sníž. přenesená",K729,0)</f>
        <v>0</v>
      </c>
      <c r="BI729" s="97">
        <f>IF(O729="nulová",K729,0)</f>
        <v>0</v>
      </c>
      <c r="BJ729" s="15" t="s">
        <v>89</v>
      </c>
      <c r="BK729" s="97">
        <f>ROUND(P729*H729,2)</f>
        <v>0</v>
      </c>
      <c r="BL729" s="15" t="s">
        <v>227</v>
      </c>
      <c r="BM729" s="168" t="s">
        <v>2167</v>
      </c>
    </row>
    <row r="730" spans="2:65" s="12" customFormat="1" ht="11.25">
      <c r="B730" s="169"/>
      <c r="D730" s="170" t="s">
        <v>196</v>
      </c>
      <c r="E730" s="171" t="s">
        <v>1</v>
      </c>
      <c r="F730" s="172" t="s">
        <v>2168</v>
      </c>
      <c r="H730" s="173">
        <v>5350</v>
      </c>
      <c r="I730" s="174"/>
      <c r="J730" s="174"/>
      <c r="M730" s="169"/>
      <c r="N730" s="175"/>
      <c r="X730" s="176"/>
      <c r="AT730" s="171" t="s">
        <v>196</v>
      </c>
      <c r="AU730" s="171" t="s">
        <v>91</v>
      </c>
      <c r="AV730" s="12" t="s">
        <v>91</v>
      </c>
      <c r="AW730" s="12" t="s">
        <v>5</v>
      </c>
      <c r="AX730" s="12" t="s">
        <v>89</v>
      </c>
      <c r="AY730" s="171" t="s">
        <v>167</v>
      </c>
    </row>
    <row r="731" spans="2:65" s="1" customFormat="1" ht="24.2" customHeight="1">
      <c r="B731" s="34"/>
      <c r="C731" s="190" t="s">
        <v>2169</v>
      </c>
      <c r="D731" s="190" t="s">
        <v>654</v>
      </c>
      <c r="E731" s="191" t="s">
        <v>2170</v>
      </c>
      <c r="F731" s="192" t="s">
        <v>2171</v>
      </c>
      <c r="G731" s="193" t="s">
        <v>177</v>
      </c>
      <c r="H731" s="194">
        <v>2800</v>
      </c>
      <c r="I731" s="195"/>
      <c r="J731" s="196"/>
      <c r="K731" s="197">
        <f>ROUND(P731*H731,2)</f>
        <v>0</v>
      </c>
      <c r="L731" s="196"/>
      <c r="M731" s="198"/>
      <c r="N731" s="199" t="s">
        <v>1</v>
      </c>
      <c r="O731" s="128" t="s">
        <v>45</v>
      </c>
      <c r="P731" s="33">
        <f>I731+J731</f>
        <v>0</v>
      </c>
      <c r="Q731" s="33">
        <f>ROUND(I731*H731,2)</f>
        <v>0</v>
      </c>
      <c r="R731" s="33">
        <f>ROUND(J731*H731,2)</f>
        <v>0</v>
      </c>
      <c r="T731" s="166">
        <f>S731*H731</f>
        <v>0</v>
      </c>
      <c r="U731" s="166">
        <v>3.0000000000000001E-5</v>
      </c>
      <c r="V731" s="166">
        <f>U731*H731</f>
        <v>8.4000000000000005E-2</v>
      </c>
      <c r="W731" s="166">
        <v>0</v>
      </c>
      <c r="X731" s="167">
        <f>W731*H731</f>
        <v>0</v>
      </c>
      <c r="AR731" s="168" t="s">
        <v>318</v>
      </c>
      <c r="AT731" s="168" t="s">
        <v>654</v>
      </c>
      <c r="AU731" s="168" t="s">
        <v>91</v>
      </c>
      <c r="AY731" s="15" t="s">
        <v>167</v>
      </c>
      <c r="BE731" s="97">
        <f>IF(O731="základní",K731,0)</f>
        <v>0</v>
      </c>
      <c r="BF731" s="97">
        <f>IF(O731="snížená",K731,0)</f>
        <v>0</v>
      </c>
      <c r="BG731" s="97">
        <f>IF(O731="zákl. přenesená",K731,0)</f>
        <v>0</v>
      </c>
      <c r="BH731" s="97">
        <f>IF(O731="sníž. přenesená",K731,0)</f>
        <v>0</v>
      </c>
      <c r="BI731" s="97">
        <f>IF(O731="nulová",K731,0)</f>
        <v>0</v>
      </c>
      <c r="BJ731" s="15" t="s">
        <v>89</v>
      </c>
      <c r="BK731" s="97">
        <f>ROUND(P731*H731,2)</f>
        <v>0</v>
      </c>
      <c r="BL731" s="15" t="s">
        <v>227</v>
      </c>
      <c r="BM731" s="168" t="s">
        <v>2172</v>
      </c>
    </row>
    <row r="732" spans="2:65" s="1" customFormat="1" ht="62.65" customHeight="1">
      <c r="B732" s="34"/>
      <c r="C732" s="190" t="s">
        <v>2173</v>
      </c>
      <c r="D732" s="190" t="s">
        <v>654</v>
      </c>
      <c r="E732" s="191" t="s">
        <v>2174</v>
      </c>
      <c r="F732" s="192" t="s">
        <v>2175</v>
      </c>
      <c r="G732" s="193" t="s">
        <v>177</v>
      </c>
      <c r="H732" s="194">
        <v>1620</v>
      </c>
      <c r="I732" s="195"/>
      <c r="J732" s="196"/>
      <c r="K732" s="197">
        <f>ROUND(P732*H732,2)</f>
        <v>0</v>
      </c>
      <c r="L732" s="196"/>
      <c r="M732" s="198"/>
      <c r="N732" s="199" t="s">
        <v>1</v>
      </c>
      <c r="O732" s="128" t="s">
        <v>45</v>
      </c>
      <c r="P732" s="33">
        <f>I732+J732</f>
        <v>0</v>
      </c>
      <c r="Q732" s="33">
        <f>ROUND(I732*H732,2)</f>
        <v>0</v>
      </c>
      <c r="R732" s="33">
        <f>ROUND(J732*H732,2)</f>
        <v>0</v>
      </c>
      <c r="T732" s="166">
        <f>S732*H732</f>
        <v>0</v>
      </c>
      <c r="U732" s="166">
        <v>1.6000000000000001E-4</v>
      </c>
      <c r="V732" s="166">
        <f>U732*H732</f>
        <v>0.25920000000000004</v>
      </c>
      <c r="W732" s="166">
        <v>0</v>
      </c>
      <c r="X732" s="167">
        <f>W732*H732</f>
        <v>0</v>
      </c>
      <c r="AR732" s="168" t="s">
        <v>318</v>
      </c>
      <c r="AT732" s="168" t="s">
        <v>654</v>
      </c>
      <c r="AU732" s="168" t="s">
        <v>91</v>
      </c>
      <c r="AY732" s="15" t="s">
        <v>167</v>
      </c>
      <c r="BE732" s="97">
        <f>IF(O732="základní",K732,0)</f>
        <v>0</v>
      </c>
      <c r="BF732" s="97">
        <f>IF(O732="snížená",K732,0)</f>
        <v>0</v>
      </c>
      <c r="BG732" s="97">
        <f>IF(O732="zákl. přenesená",K732,0)</f>
        <v>0</v>
      </c>
      <c r="BH732" s="97">
        <f>IF(O732="sníž. přenesená",K732,0)</f>
        <v>0</v>
      </c>
      <c r="BI732" s="97">
        <f>IF(O732="nulová",K732,0)</f>
        <v>0</v>
      </c>
      <c r="BJ732" s="15" t="s">
        <v>89</v>
      </c>
      <c r="BK732" s="97">
        <f>ROUND(P732*H732,2)</f>
        <v>0</v>
      </c>
      <c r="BL732" s="15" t="s">
        <v>227</v>
      </c>
      <c r="BM732" s="168" t="s">
        <v>2176</v>
      </c>
    </row>
    <row r="733" spans="2:65" s="12" customFormat="1" ht="11.25">
      <c r="B733" s="169"/>
      <c r="D733" s="170" t="s">
        <v>196</v>
      </c>
      <c r="E733" s="171" t="s">
        <v>1</v>
      </c>
      <c r="F733" s="172" t="s">
        <v>2177</v>
      </c>
      <c r="H733" s="173">
        <v>1350</v>
      </c>
      <c r="I733" s="174"/>
      <c r="J733" s="174"/>
      <c r="M733" s="169"/>
      <c r="N733" s="175"/>
      <c r="X733" s="176"/>
      <c r="AT733" s="171" t="s">
        <v>196</v>
      </c>
      <c r="AU733" s="171" t="s">
        <v>91</v>
      </c>
      <c r="AV733" s="12" t="s">
        <v>91</v>
      </c>
      <c r="AW733" s="12" t="s">
        <v>5</v>
      </c>
      <c r="AX733" s="12" t="s">
        <v>89</v>
      </c>
      <c r="AY733" s="171" t="s">
        <v>167</v>
      </c>
    </row>
    <row r="734" spans="2:65" s="12" customFormat="1" ht="11.25">
      <c r="B734" s="169"/>
      <c r="D734" s="170" t="s">
        <v>196</v>
      </c>
      <c r="F734" s="172" t="s">
        <v>2178</v>
      </c>
      <c r="H734" s="173">
        <v>1620</v>
      </c>
      <c r="I734" s="174"/>
      <c r="J734" s="174"/>
      <c r="M734" s="169"/>
      <c r="N734" s="175"/>
      <c r="X734" s="176"/>
      <c r="AT734" s="171" t="s">
        <v>196</v>
      </c>
      <c r="AU734" s="171" t="s">
        <v>91</v>
      </c>
      <c r="AV734" s="12" t="s">
        <v>91</v>
      </c>
      <c r="AW734" s="12" t="s">
        <v>4</v>
      </c>
      <c r="AX734" s="12" t="s">
        <v>89</v>
      </c>
      <c r="AY734" s="171" t="s">
        <v>167</v>
      </c>
    </row>
    <row r="735" spans="2:65" s="1" customFormat="1" ht="37.9" customHeight="1">
      <c r="B735" s="34"/>
      <c r="C735" s="190" t="s">
        <v>2179</v>
      </c>
      <c r="D735" s="190" t="s">
        <v>654</v>
      </c>
      <c r="E735" s="191" t="s">
        <v>2180</v>
      </c>
      <c r="F735" s="192" t="s">
        <v>2181</v>
      </c>
      <c r="G735" s="193" t="s">
        <v>177</v>
      </c>
      <c r="H735" s="194">
        <v>1440</v>
      </c>
      <c r="I735" s="195"/>
      <c r="J735" s="196"/>
      <c r="K735" s="197">
        <f>ROUND(P735*H735,2)</f>
        <v>0</v>
      </c>
      <c r="L735" s="196"/>
      <c r="M735" s="198"/>
      <c r="N735" s="199" t="s">
        <v>1</v>
      </c>
      <c r="O735" s="128" t="s">
        <v>45</v>
      </c>
      <c r="P735" s="33">
        <f>I735+J735</f>
        <v>0</v>
      </c>
      <c r="Q735" s="33">
        <f>ROUND(I735*H735,2)</f>
        <v>0</v>
      </c>
      <c r="R735" s="33">
        <f>ROUND(J735*H735,2)</f>
        <v>0</v>
      </c>
      <c r="T735" s="166">
        <f>S735*H735</f>
        <v>0</v>
      </c>
      <c r="U735" s="166">
        <v>4.0000000000000003E-5</v>
      </c>
      <c r="V735" s="166">
        <f>U735*H735</f>
        <v>5.7600000000000005E-2</v>
      </c>
      <c r="W735" s="166">
        <v>0</v>
      </c>
      <c r="X735" s="167">
        <f>W735*H735</f>
        <v>0</v>
      </c>
      <c r="AR735" s="168" t="s">
        <v>318</v>
      </c>
      <c r="AT735" s="168" t="s">
        <v>654</v>
      </c>
      <c r="AU735" s="168" t="s">
        <v>91</v>
      </c>
      <c r="AY735" s="15" t="s">
        <v>167</v>
      </c>
      <c r="BE735" s="97">
        <f>IF(O735="základní",K735,0)</f>
        <v>0</v>
      </c>
      <c r="BF735" s="97">
        <f>IF(O735="snížená",K735,0)</f>
        <v>0</v>
      </c>
      <c r="BG735" s="97">
        <f>IF(O735="zákl. přenesená",K735,0)</f>
        <v>0</v>
      </c>
      <c r="BH735" s="97">
        <f>IF(O735="sníž. přenesená",K735,0)</f>
        <v>0</v>
      </c>
      <c r="BI735" s="97">
        <f>IF(O735="nulová",K735,0)</f>
        <v>0</v>
      </c>
      <c r="BJ735" s="15" t="s">
        <v>89</v>
      </c>
      <c r="BK735" s="97">
        <f>ROUND(P735*H735,2)</f>
        <v>0</v>
      </c>
      <c r="BL735" s="15" t="s">
        <v>227</v>
      </c>
      <c r="BM735" s="168" t="s">
        <v>2182</v>
      </c>
    </row>
    <row r="736" spans="2:65" s="12" customFormat="1" ht="11.25">
      <c r="B736" s="169"/>
      <c r="D736" s="170" t="s">
        <v>196</v>
      </c>
      <c r="F736" s="172" t="s">
        <v>2183</v>
      </c>
      <c r="H736" s="173">
        <v>1440</v>
      </c>
      <c r="I736" s="174"/>
      <c r="J736" s="174"/>
      <c r="M736" s="169"/>
      <c r="N736" s="175"/>
      <c r="X736" s="176"/>
      <c r="AT736" s="171" t="s">
        <v>196</v>
      </c>
      <c r="AU736" s="171" t="s">
        <v>91</v>
      </c>
      <c r="AV736" s="12" t="s">
        <v>91</v>
      </c>
      <c r="AW736" s="12" t="s">
        <v>4</v>
      </c>
      <c r="AX736" s="12" t="s">
        <v>89</v>
      </c>
      <c r="AY736" s="171" t="s">
        <v>167</v>
      </c>
    </row>
    <row r="737" spans="2:65" s="1" customFormat="1" ht="21.75" customHeight="1">
      <c r="B737" s="34"/>
      <c r="C737" s="157" t="s">
        <v>2184</v>
      </c>
      <c r="D737" s="157" t="s">
        <v>169</v>
      </c>
      <c r="E737" s="158" t="s">
        <v>2185</v>
      </c>
      <c r="F737" s="159" t="s">
        <v>2186</v>
      </c>
      <c r="G737" s="160" t="s">
        <v>184</v>
      </c>
      <c r="H737" s="161">
        <v>17</v>
      </c>
      <c r="I737" s="162"/>
      <c r="J737" s="162"/>
      <c r="K737" s="163">
        <f>ROUND(P737*H737,2)</f>
        <v>0</v>
      </c>
      <c r="L737" s="164"/>
      <c r="M737" s="34"/>
      <c r="N737" s="165" t="s">
        <v>1</v>
      </c>
      <c r="O737" s="128" t="s">
        <v>45</v>
      </c>
      <c r="P737" s="33">
        <f>I737+J737</f>
        <v>0</v>
      </c>
      <c r="Q737" s="33">
        <f>ROUND(I737*H737,2)</f>
        <v>0</v>
      </c>
      <c r="R737" s="33">
        <f>ROUND(J737*H737,2)</f>
        <v>0</v>
      </c>
      <c r="T737" s="166">
        <f>S737*H737</f>
        <v>0</v>
      </c>
      <c r="U737" s="166">
        <v>0</v>
      </c>
      <c r="V737" s="166">
        <f>U737*H737</f>
        <v>0</v>
      </c>
      <c r="W737" s="166">
        <v>0</v>
      </c>
      <c r="X737" s="167">
        <f>W737*H737</f>
        <v>0</v>
      </c>
      <c r="AR737" s="168" t="s">
        <v>227</v>
      </c>
      <c r="AT737" s="168" t="s">
        <v>169</v>
      </c>
      <c r="AU737" s="168" t="s">
        <v>91</v>
      </c>
      <c r="AY737" s="15" t="s">
        <v>167</v>
      </c>
      <c r="BE737" s="97">
        <f>IF(O737="základní",K737,0)</f>
        <v>0</v>
      </c>
      <c r="BF737" s="97">
        <f>IF(O737="snížená",K737,0)</f>
        <v>0</v>
      </c>
      <c r="BG737" s="97">
        <f>IF(O737="zákl. přenesená",K737,0)</f>
        <v>0</v>
      </c>
      <c r="BH737" s="97">
        <f>IF(O737="sníž. přenesená",K737,0)</f>
        <v>0</v>
      </c>
      <c r="BI737" s="97">
        <f>IF(O737="nulová",K737,0)</f>
        <v>0</v>
      </c>
      <c r="BJ737" s="15" t="s">
        <v>89</v>
      </c>
      <c r="BK737" s="97">
        <f>ROUND(P737*H737,2)</f>
        <v>0</v>
      </c>
      <c r="BL737" s="15" t="s">
        <v>227</v>
      </c>
      <c r="BM737" s="168" t="s">
        <v>2187</v>
      </c>
    </row>
    <row r="738" spans="2:65" s="1" customFormat="1" ht="16.5" customHeight="1">
      <c r="B738" s="34"/>
      <c r="C738" s="190" t="s">
        <v>2188</v>
      </c>
      <c r="D738" s="190" t="s">
        <v>654</v>
      </c>
      <c r="E738" s="191" t="s">
        <v>2189</v>
      </c>
      <c r="F738" s="192" t="s">
        <v>2190</v>
      </c>
      <c r="G738" s="193" t="s">
        <v>184</v>
      </c>
      <c r="H738" s="194">
        <v>2.4</v>
      </c>
      <c r="I738" s="195"/>
      <c r="J738" s="196"/>
      <c r="K738" s="197">
        <f>ROUND(P738*H738,2)</f>
        <v>0</v>
      </c>
      <c r="L738" s="196"/>
      <c r="M738" s="198"/>
      <c r="N738" s="199" t="s">
        <v>1</v>
      </c>
      <c r="O738" s="128" t="s">
        <v>45</v>
      </c>
      <c r="P738" s="33">
        <f>I738+J738</f>
        <v>0</v>
      </c>
      <c r="Q738" s="33">
        <f>ROUND(I738*H738,2)</f>
        <v>0</v>
      </c>
      <c r="R738" s="33">
        <f>ROUND(J738*H738,2)</f>
        <v>0</v>
      </c>
      <c r="T738" s="166">
        <f>S738*H738</f>
        <v>0</v>
      </c>
      <c r="U738" s="166">
        <v>5.0000000000000002E-5</v>
      </c>
      <c r="V738" s="166">
        <f>U738*H738</f>
        <v>1.2E-4</v>
      </c>
      <c r="W738" s="166">
        <v>0</v>
      </c>
      <c r="X738" s="167">
        <f>W738*H738</f>
        <v>0</v>
      </c>
      <c r="AR738" s="168" t="s">
        <v>318</v>
      </c>
      <c r="AT738" s="168" t="s">
        <v>654</v>
      </c>
      <c r="AU738" s="168" t="s">
        <v>91</v>
      </c>
      <c r="AY738" s="15" t="s">
        <v>167</v>
      </c>
      <c r="BE738" s="97">
        <f>IF(O738="základní",K738,0)</f>
        <v>0</v>
      </c>
      <c r="BF738" s="97">
        <f>IF(O738="snížená",K738,0)</f>
        <v>0</v>
      </c>
      <c r="BG738" s="97">
        <f>IF(O738="zákl. přenesená",K738,0)</f>
        <v>0</v>
      </c>
      <c r="BH738" s="97">
        <f>IF(O738="sníž. přenesená",K738,0)</f>
        <v>0</v>
      </c>
      <c r="BI738" s="97">
        <f>IF(O738="nulová",K738,0)</f>
        <v>0</v>
      </c>
      <c r="BJ738" s="15" t="s">
        <v>89</v>
      </c>
      <c r="BK738" s="97">
        <f>ROUND(P738*H738,2)</f>
        <v>0</v>
      </c>
      <c r="BL738" s="15" t="s">
        <v>227</v>
      </c>
      <c r="BM738" s="168" t="s">
        <v>2191</v>
      </c>
    </row>
    <row r="739" spans="2:65" s="12" customFormat="1" ht="11.25">
      <c r="B739" s="169"/>
      <c r="D739" s="170" t="s">
        <v>196</v>
      </c>
      <c r="F739" s="172" t="s">
        <v>2192</v>
      </c>
      <c r="H739" s="173">
        <v>2.4</v>
      </c>
      <c r="I739" s="174"/>
      <c r="J739" s="174"/>
      <c r="M739" s="169"/>
      <c r="N739" s="175"/>
      <c r="X739" s="176"/>
      <c r="AT739" s="171" t="s">
        <v>196</v>
      </c>
      <c r="AU739" s="171" t="s">
        <v>91</v>
      </c>
      <c r="AV739" s="12" t="s">
        <v>91</v>
      </c>
      <c r="AW739" s="12" t="s">
        <v>4</v>
      </c>
      <c r="AX739" s="12" t="s">
        <v>89</v>
      </c>
      <c r="AY739" s="171" t="s">
        <v>167</v>
      </c>
    </row>
    <row r="740" spans="2:65" s="1" customFormat="1" ht="24.2" customHeight="1">
      <c r="B740" s="34"/>
      <c r="C740" s="190" t="s">
        <v>2193</v>
      </c>
      <c r="D740" s="190" t="s">
        <v>654</v>
      </c>
      <c r="E740" s="191" t="s">
        <v>2194</v>
      </c>
      <c r="F740" s="192" t="s">
        <v>2195</v>
      </c>
      <c r="G740" s="193" t="s">
        <v>184</v>
      </c>
      <c r="H740" s="194">
        <v>18</v>
      </c>
      <c r="I740" s="195"/>
      <c r="J740" s="196"/>
      <c r="K740" s="197">
        <f>ROUND(P740*H740,2)</f>
        <v>0</v>
      </c>
      <c r="L740" s="196"/>
      <c r="M740" s="198"/>
      <c r="N740" s="199" t="s">
        <v>1</v>
      </c>
      <c r="O740" s="128" t="s">
        <v>45</v>
      </c>
      <c r="P740" s="33">
        <f>I740+J740</f>
        <v>0</v>
      </c>
      <c r="Q740" s="33">
        <f>ROUND(I740*H740,2)</f>
        <v>0</v>
      </c>
      <c r="R740" s="33">
        <f>ROUND(J740*H740,2)</f>
        <v>0</v>
      </c>
      <c r="T740" s="166">
        <f>S740*H740</f>
        <v>0</v>
      </c>
      <c r="U740" s="166">
        <v>8.0000000000000007E-5</v>
      </c>
      <c r="V740" s="166">
        <f>U740*H740</f>
        <v>1.4400000000000001E-3</v>
      </c>
      <c r="W740" s="166">
        <v>0</v>
      </c>
      <c r="X740" s="167">
        <f>W740*H740</f>
        <v>0</v>
      </c>
      <c r="AR740" s="168" t="s">
        <v>318</v>
      </c>
      <c r="AT740" s="168" t="s">
        <v>654</v>
      </c>
      <c r="AU740" s="168" t="s">
        <v>91</v>
      </c>
      <c r="AY740" s="15" t="s">
        <v>167</v>
      </c>
      <c r="BE740" s="97">
        <f>IF(O740="základní",K740,0)</f>
        <v>0</v>
      </c>
      <c r="BF740" s="97">
        <f>IF(O740="snížená",K740,0)</f>
        <v>0</v>
      </c>
      <c r="BG740" s="97">
        <f>IF(O740="zákl. přenesená",K740,0)</f>
        <v>0</v>
      </c>
      <c r="BH740" s="97">
        <f>IF(O740="sníž. přenesená",K740,0)</f>
        <v>0</v>
      </c>
      <c r="BI740" s="97">
        <f>IF(O740="nulová",K740,0)</f>
        <v>0</v>
      </c>
      <c r="BJ740" s="15" t="s">
        <v>89</v>
      </c>
      <c r="BK740" s="97">
        <f>ROUND(P740*H740,2)</f>
        <v>0</v>
      </c>
      <c r="BL740" s="15" t="s">
        <v>227</v>
      </c>
      <c r="BM740" s="168" t="s">
        <v>2196</v>
      </c>
    </row>
    <row r="741" spans="2:65" s="12" customFormat="1" ht="11.25">
      <c r="B741" s="169"/>
      <c r="D741" s="170" t="s">
        <v>196</v>
      </c>
      <c r="F741" s="172" t="s">
        <v>2197</v>
      </c>
      <c r="H741" s="173">
        <v>18</v>
      </c>
      <c r="I741" s="174"/>
      <c r="J741" s="174"/>
      <c r="M741" s="169"/>
      <c r="N741" s="175"/>
      <c r="X741" s="176"/>
      <c r="AT741" s="171" t="s">
        <v>196</v>
      </c>
      <c r="AU741" s="171" t="s">
        <v>91</v>
      </c>
      <c r="AV741" s="12" t="s">
        <v>91</v>
      </c>
      <c r="AW741" s="12" t="s">
        <v>4</v>
      </c>
      <c r="AX741" s="12" t="s">
        <v>89</v>
      </c>
      <c r="AY741" s="171" t="s">
        <v>167</v>
      </c>
    </row>
    <row r="742" spans="2:65" s="1" customFormat="1" ht="24.2" customHeight="1">
      <c r="B742" s="34"/>
      <c r="C742" s="157" t="s">
        <v>2198</v>
      </c>
      <c r="D742" s="157" t="s">
        <v>169</v>
      </c>
      <c r="E742" s="158" t="s">
        <v>2199</v>
      </c>
      <c r="F742" s="159" t="s">
        <v>2200</v>
      </c>
      <c r="G742" s="160" t="s">
        <v>184</v>
      </c>
      <c r="H742" s="161">
        <v>352</v>
      </c>
      <c r="I742" s="162"/>
      <c r="J742" s="162"/>
      <c r="K742" s="163">
        <f>ROUND(P742*H742,2)</f>
        <v>0</v>
      </c>
      <c r="L742" s="164"/>
      <c r="M742" s="34"/>
      <c r="N742" s="165" t="s">
        <v>1</v>
      </c>
      <c r="O742" s="128" t="s">
        <v>45</v>
      </c>
      <c r="P742" s="33">
        <f>I742+J742</f>
        <v>0</v>
      </c>
      <c r="Q742" s="33">
        <f>ROUND(I742*H742,2)</f>
        <v>0</v>
      </c>
      <c r="R742" s="33">
        <f>ROUND(J742*H742,2)</f>
        <v>0</v>
      </c>
      <c r="T742" s="166">
        <f>S742*H742</f>
        <v>0</v>
      </c>
      <c r="U742" s="166">
        <v>0</v>
      </c>
      <c r="V742" s="166">
        <f>U742*H742</f>
        <v>0</v>
      </c>
      <c r="W742" s="166">
        <v>0</v>
      </c>
      <c r="X742" s="167">
        <f>W742*H742</f>
        <v>0</v>
      </c>
      <c r="AR742" s="168" t="s">
        <v>227</v>
      </c>
      <c r="AT742" s="168" t="s">
        <v>169</v>
      </c>
      <c r="AU742" s="168" t="s">
        <v>91</v>
      </c>
      <c r="AY742" s="15" t="s">
        <v>167</v>
      </c>
      <c r="BE742" s="97">
        <f>IF(O742="základní",K742,0)</f>
        <v>0</v>
      </c>
      <c r="BF742" s="97">
        <f>IF(O742="snížená",K742,0)</f>
        <v>0</v>
      </c>
      <c r="BG742" s="97">
        <f>IF(O742="zákl. přenesená",K742,0)</f>
        <v>0</v>
      </c>
      <c r="BH742" s="97">
        <f>IF(O742="sníž. přenesená",K742,0)</f>
        <v>0</v>
      </c>
      <c r="BI742" s="97">
        <f>IF(O742="nulová",K742,0)</f>
        <v>0</v>
      </c>
      <c r="BJ742" s="15" t="s">
        <v>89</v>
      </c>
      <c r="BK742" s="97">
        <f>ROUND(P742*H742,2)</f>
        <v>0</v>
      </c>
      <c r="BL742" s="15" t="s">
        <v>227</v>
      </c>
      <c r="BM742" s="168" t="s">
        <v>2201</v>
      </c>
    </row>
    <row r="743" spans="2:65" s="12" customFormat="1" ht="11.25">
      <c r="B743" s="169"/>
      <c r="D743" s="170" t="s">
        <v>196</v>
      </c>
      <c r="E743" s="171" t="s">
        <v>1</v>
      </c>
      <c r="F743" s="172" t="s">
        <v>2202</v>
      </c>
      <c r="H743" s="173">
        <v>168</v>
      </c>
      <c r="I743" s="174"/>
      <c r="J743" s="174"/>
      <c r="M743" s="169"/>
      <c r="N743" s="175"/>
      <c r="X743" s="176"/>
      <c r="AT743" s="171" t="s">
        <v>196</v>
      </c>
      <c r="AU743" s="171" t="s">
        <v>91</v>
      </c>
      <c r="AV743" s="12" t="s">
        <v>91</v>
      </c>
      <c r="AW743" s="12" t="s">
        <v>5</v>
      </c>
      <c r="AX743" s="12" t="s">
        <v>82</v>
      </c>
      <c r="AY743" s="171" t="s">
        <v>167</v>
      </c>
    </row>
    <row r="744" spans="2:65" s="12" customFormat="1" ht="11.25">
      <c r="B744" s="169"/>
      <c r="D744" s="170" t="s">
        <v>196</v>
      </c>
      <c r="E744" s="171" t="s">
        <v>1</v>
      </c>
      <c r="F744" s="172" t="s">
        <v>2203</v>
      </c>
      <c r="H744" s="173">
        <v>184</v>
      </c>
      <c r="I744" s="174"/>
      <c r="J744" s="174"/>
      <c r="M744" s="169"/>
      <c r="N744" s="175"/>
      <c r="X744" s="176"/>
      <c r="AT744" s="171" t="s">
        <v>196</v>
      </c>
      <c r="AU744" s="171" t="s">
        <v>91</v>
      </c>
      <c r="AV744" s="12" t="s">
        <v>91</v>
      </c>
      <c r="AW744" s="12" t="s">
        <v>5</v>
      </c>
      <c r="AX744" s="12" t="s">
        <v>82</v>
      </c>
      <c r="AY744" s="171" t="s">
        <v>167</v>
      </c>
    </row>
    <row r="745" spans="2:65" s="13" customFormat="1" ht="11.25">
      <c r="B745" s="177"/>
      <c r="D745" s="170" t="s">
        <v>196</v>
      </c>
      <c r="E745" s="178" t="s">
        <v>1</v>
      </c>
      <c r="F745" s="179" t="s">
        <v>204</v>
      </c>
      <c r="H745" s="180">
        <v>352</v>
      </c>
      <c r="I745" s="181"/>
      <c r="J745" s="181"/>
      <c r="M745" s="177"/>
      <c r="N745" s="182"/>
      <c r="X745" s="183"/>
      <c r="AT745" s="178" t="s">
        <v>196</v>
      </c>
      <c r="AU745" s="178" t="s">
        <v>91</v>
      </c>
      <c r="AV745" s="13" t="s">
        <v>173</v>
      </c>
      <c r="AW745" s="13" t="s">
        <v>5</v>
      </c>
      <c r="AX745" s="13" t="s">
        <v>89</v>
      </c>
      <c r="AY745" s="178" t="s">
        <v>167</v>
      </c>
    </row>
    <row r="746" spans="2:65" s="1" customFormat="1" ht="21.75" customHeight="1">
      <c r="B746" s="34"/>
      <c r="C746" s="190" t="s">
        <v>2204</v>
      </c>
      <c r="D746" s="190" t="s">
        <v>654</v>
      </c>
      <c r="E746" s="191" t="s">
        <v>2205</v>
      </c>
      <c r="F746" s="192" t="s">
        <v>2206</v>
      </c>
      <c r="G746" s="193" t="s">
        <v>184</v>
      </c>
      <c r="H746" s="194">
        <v>352</v>
      </c>
      <c r="I746" s="195"/>
      <c r="J746" s="196"/>
      <c r="K746" s="197">
        <f t="shared" ref="K746:K767" si="254">ROUND(P746*H746,2)</f>
        <v>0</v>
      </c>
      <c r="L746" s="196"/>
      <c r="M746" s="198"/>
      <c r="N746" s="199" t="s">
        <v>1</v>
      </c>
      <c r="O746" s="128" t="s">
        <v>45</v>
      </c>
      <c r="P746" s="33">
        <f t="shared" ref="P746:P767" si="255">I746+J746</f>
        <v>0</v>
      </c>
      <c r="Q746" s="33">
        <f t="shared" ref="Q746:Q767" si="256">ROUND(I746*H746,2)</f>
        <v>0</v>
      </c>
      <c r="R746" s="33">
        <f t="shared" ref="R746:R767" si="257">ROUND(J746*H746,2)</f>
        <v>0</v>
      </c>
      <c r="T746" s="166">
        <f t="shared" ref="T746:T767" si="258">S746*H746</f>
        <v>0</v>
      </c>
      <c r="U746" s="166">
        <v>5.0000000000000002E-5</v>
      </c>
      <c r="V746" s="166">
        <f t="shared" ref="V746:V767" si="259">U746*H746</f>
        <v>1.7600000000000001E-2</v>
      </c>
      <c r="W746" s="166">
        <v>0</v>
      </c>
      <c r="X746" s="167">
        <f t="shared" ref="X746:X767" si="260">W746*H746</f>
        <v>0</v>
      </c>
      <c r="AR746" s="168" t="s">
        <v>318</v>
      </c>
      <c r="AT746" s="168" t="s">
        <v>654</v>
      </c>
      <c r="AU746" s="168" t="s">
        <v>91</v>
      </c>
      <c r="AY746" s="15" t="s">
        <v>167</v>
      </c>
      <c r="BE746" s="97">
        <f t="shared" ref="BE746:BE767" si="261">IF(O746="základní",K746,0)</f>
        <v>0</v>
      </c>
      <c r="BF746" s="97">
        <f t="shared" ref="BF746:BF767" si="262">IF(O746="snížená",K746,0)</f>
        <v>0</v>
      </c>
      <c r="BG746" s="97">
        <f t="shared" ref="BG746:BG767" si="263">IF(O746="zákl. přenesená",K746,0)</f>
        <v>0</v>
      </c>
      <c r="BH746" s="97">
        <f t="shared" ref="BH746:BH767" si="264">IF(O746="sníž. přenesená",K746,0)</f>
        <v>0</v>
      </c>
      <c r="BI746" s="97">
        <f t="shared" ref="BI746:BI767" si="265">IF(O746="nulová",K746,0)</f>
        <v>0</v>
      </c>
      <c r="BJ746" s="15" t="s">
        <v>89</v>
      </c>
      <c r="BK746" s="97">
        <f t="shared" ref="BK746:BK767" si="266">ROUND(P746*H746,2)</f>
        <v>0</v>
      </c>
      <c r="BL746" s="15" t="s">
        <v>227</v>
      </c>
      <c r="BM746" s="168" t="s">
        <v>2207</v>
      </c>
    </row>
    <row r="747" spans="2:65" s="1" customFormat="1" ht="16.5" customHeight="1">
      <c r="B747" s="34"/>
      <c r="C747" s="157" t="s">
        <v>2208</v>
      </c>
      <c r="D747" s="157" t="s">
        <v>169</v>
      </c>
      <c r="E747" s="158" t="s">
        <v>2209</v>
      </c>
      <c r="F747" s="159" t="s">
        <v>2210</v>
      </c>
      <c r="G747" s="160" t="s">
        <v>184</v>
      </c>
      <c r="H747" s="161">
        <v>1</v>
      </c>
      <c r="I747" s="162"/>
      <c r="J747" s="162"/>
      <c r="K747" s="163">
        <f t="shared" si="254"/>
        <v>0</v>
      </c>
      <c r="L747" s="164"/>
      <c r="M747" s="34"/>
      <c r="N747" s="165" t="s">
        <v>1</v>
      </c>
      <c r="O747" s="128" t="s">
        <v>45</v>
      </c>
      <c r="P747" s="33">
        <f t="shared" si="255"/>
        <v>0</v>
      </c>
      <c r="Q747" s="33">
        <f t="shared" si="256"/>
        <v>0</v>
      </c>
      <c r="R747" s="33">
        <f t="shared" si="257"/>
        <v>0</v>
      </c>
      <c r="T747" s="166">
        <f t="shared" si="258"/>
        <v>0</v>
      </c>
      <c r="U747" s="166">
        <v>0</v>
      </c>
      <c r="V747" s="166">
        <f t="shared" si="259"/>
        <v>0</v>
      </c>
      <c r="W747" s="166">
        <v>0</v>
      </c>
      <c r="X747" s="167">
        <f t="shared" si="260"/>
        <v>0</v>
      </c>
      <c r="AR747" s="168" t="s">
        <v>227</v>
      </c>
      <c r="AT747" s="168" t="s">
        <v>169</v>
      </c>
      <c r="AU747" s="168" t="s">
        <v>91</v>
      </c>
      <c r="AY747" s="15" t="s">
        <v>167</v>
      </c>
      <c r="BE747" s="97">
        <f t="shared" si="261"/>
        <v>0</v>
      </c>
      <c r="BF747" s="97">
        <f t="shared" si="262"/>
        <v>0</v>
      </c>
      <c r="BG747" s="97">
        <f t="shared" si="263"/>
        <v>0</v>
      </c>
      <c r="BH747" s="97">
        <f t="shared" si="264"/>
        <v>0</v>
      </c>
      <c r="BI747" s="97">
        <f t="shared" si="265"/>
        <v>0</v>
      </c>
      <c r="BJ747" s="15" t="s">
        <v>89</v>
      </c>
      <c r="BK747" s="97">
        <f t="shared" si="266"/>
        <v>0</v>
      </c>
      <c r="BL747" s="15" t="s">
        <v>227</v>
      </c>
      <c r="BM747" s="168" t="s">
        <v>2211</v>
      </c>
    </row>
    <row r="748" spans="2:65" s="1" customFormat="1" ht="16.5" customHeight="1">
      <c r="B748" s="34"/>
      <c r="C748" s="190" t="s">
        <v>2212</v>
      </c>
      <c r="D748" s="190" t="s">
        <v>654</v>
      </c>
      <c r="E748" s="191" t="s">
        <v>2213</v>
      </c>
      <c r="F748" s="192" t="s">
        <v>2214</v>
      </c>
      <c r="G748" s="193" t="s">
        <v>184</v>
      </c>
      <c r="H748" s="194">
        <v>1</v>
      </c>
      <c r="I748" s="195"/>
      <c r="J748" s="196"/>
      <c r="K748" s="197">
        <f t="shared" si="254"/>
        <v>0</v>
      </c>
      <c r="L748" s="196"/>
      <c r="M748" s="198"/>
      <c r="N748" s="199" t="s">
        <v>1</v>
      </c>
      <c r="O748" s="128" t="s">
        <v>45</v>
      </c>
      <c r="P748" s="33">
        <f t="shared" si="255"/>
        <v>0</v>
      </c>
      <c r="Q748" s="33">
        <f t="shared" si="256"/>
        <v>0</v>
      </c>
      <c r="R748" s="33">
        <f t="shared" si="257"/>
        <v>0</v>
      </c>
      <c r="T748" s="166">
        <f t="shared" si="258"/>
        <v>0</v>
      </c>
      <c r="U748" s="166">
        <v>4.1999999999999997E-3</v>
      </c>
      <c r="V748" s="166">
        <f t="shared" si="259"/>
        <v>4.1999999999999997E-3</v>
      </c>
      <c r="W748" s="166">
        <v>0</v>
      </c>
      <c r="X748" s="167">
        <f t="shared" si="260"/>
        <v>0</v>
      </c>
      <c r="AR748" s="168" t="s">
        <v>318</v>
      </c>
      <c r="AT748" s="168" t="s">
        <v>654</v>
      </c>
      <c r="AU748" s="168" t="s">
        <v>91</v>
      </c>
      <c r="AY748" s="15" t="s">
        <v>167</v>
      </c>
      <c r="BE748" s="97">
        <f t="shared" si="261"/>
        <v>0</v>
      </c>
      <c r="BF748" s="97">
        <f t="shared" si="262"/>
        <v>0</v>
      </c>
      <c r="BG748" s="97">
        <f t="shared" si="263"/>
        <v>0</v>
      </c>
      <c r="BH748" s="97">
        <f t="shared" si="264"/>
        <v>0</v>
      </c>
      <c r="BI748" s="97">
        <f t="shared" si="265"/>
        <v>0</v>
      </c>
      <c r="BJ748" s="15" t="s">
        <v>89</v>
      </c>
      <c r="BK748" s="97">
        <f t="shared" si="266"/>
        <v>0</v>
      </c>
      <c r="BL748" s="15" t="s">
        <v>227</v>
      </c>
      <c r="BM748" s="168" t="s">
        <v>2215</v>
      </c>
    </row>
    <row r="749" spans="2:65" s="1" customFormat="1" ht="16.5" customHeight="1">
      <c r="B749" s="34"/>
      <c r="C749" s="157" t="s">
        <v>2216</v>
      </c>
      <c r="D749" s="157" t="s">
        <v>169</v>
      </c>
      <c r="E749" s="158" t="s">
        <v>2217</v>
      </c>
      <c r="F749" s="159" t="s">
        <v>2218</v>
      </c>
      <c r="G749" s="160" t="s">
        <v>184</v>
      </c>
      <c r="H749" s="161">
        <v>9</v>
      </c>
      <c r="I749" s="162"/>
      <c r="J749" s="162"/>
      <c r="K749" s="163">
        <f t="shared" si="254"/>
        <v>0</v>
      </c>
      <c r="L749" s="164"/>
      <c r="M749" s="34"/>
      <c r="N749" s="165" t="s">
        <v>1</v>
      </c>
      <c r="O749" s="128" t="s">
        <v>45</v>
      </c>
      <c r="P749" s="33">
        <f t="shared" si="255"/>
        <v>0</v>
      </c>
      <c r="Q749" s="33">
        <f t="shared" si="256"/>
        <v>0</v>
      </c>
      <c r="R749" s="33">
        <f t="shared" si="257"/>
        <v>0</v>
      </c>
      <c r="T749" s="166">
        <f t="shared" si="258"/>
        <v>0</v>
      </c>
      <c r="U749" s="166">
        <v>0</v>
      </c>
      <c r="V749" s="166">
        <f t="shared" si="259"/>
        <v>0</v>
      </c>
      <c r="W749" s="166">
        <v>0</v>
      </c>
      <c r="X749" s="167">
        <f t="shared" si="260"/>
        <v>0</v>
      </c>
      <c r="AR749" s="168" t="s">
        <v>227</v>
      </c>
      <c r="AT749" s="168" t="s">
        <v>169</v>
      </c>
      <c r="AU749" s="168" t="s">
        <v>91</v>
      </c>
      <c r="AY749" s="15" t="s">
        <v>167</v>
      </c>
      <c r="BE749" s="97">
        <f t="shared" si="261"/>
        <v>0</v>
      </c>
      <c r="BF749" s="97">
        <f t="shared" si="262"/>
        <v>0</v>
      </c>
      <c r="BG749" s="97">
        <f t="shared" si="263"/>
        <v>0</v>
      </c>
      <c r="BH749" s="97">
        <f t="shared" si="264"/>
        <v>0</v>
      </c>
      <c r="BI749" s="97">
        <f t="shared" si="265"/>
        <v>0</v>
      </c>
      <c r="BJ749" s="15" t="s">
        <v>89</v>
      </c>
      <c r="BK749" s="97">
        <f t="shared" si="266"/>
        <v>0</v>
      </c>
      <c r="BL749" s="15" t="s">
        <v>227</v>
      </c>
      <c r="BM749" s="168" t="s">
        <v>2219</v>
      </c>
    </row>
    <row r="750" spans="2:65" s="1" customFormat="1" ht="16.5" customHeight="1">
      <c r="B750" s="34"/>
      <c r="C750" s="190" t="s">
        <v>2220</v>
      </c>
      <c r="D750" s="190" t="s">
        <v>654</v>
      </c>
      <c r="E750" s="191" t="s">
        <v>2221</v>
      </c>
      <c r="F750" s="192" t="s">
        <v>2222</v>
      </c>
      <c r="G750" s="193" t="s">
        <v>184</v>
      </c>
      <c r="H750" s="194">
        <v>9</v>
      </c>
      <c r="I750" s="195"/>
      <c r="J750" s="196"/>
      <c r="K750" s="197">
        <f t="shared" si="254"/>
        <v>0</v>
      </c>
      <c r="L750" s="196"/>
      <c r="M750" s="198"/>
      <c r="N750" s="199" t="s">
        <v>1</v>
      </c>
      <c r="O750" s="128" t="s">
        <v>45</v>
      </c>
      <c r="P750" s="33">
        <f t="shared" si="255"/>
        <v>0</v>
      </c>
      <c r="Q750" s="33">
        <f t="shared" si="256"/>
        <v>0</v>
      </c>
      <c r="R750" s="33">
        <f t="shared" si="257"/>
        <v>0</v>
      </c>
      <c r="T750" s="166">
        <f t="shared" si="258"/>
        <v>0</v>
      </c>
      <c r="U750" s="166">
        <v>1.3999999999999999E-4</v>
      </c>
      <c r="V750" s="166">
        <f t="shared" si="259"/>
        <v>1.2599999999999998E-3</v>
      </c>
      <c r="W750" s="166">
        <v>0</v>
      </c>
      <c r="X750" s="167">
        <f t="shared" si="260"/>
        <v>0</v>
      </c>
      <c r="AR750" s="168" t="s">
        <v>318</v>
      </c>
      <c r="AT750" s="168" t="s">
        <v>654</v>
      </c>
      <c r="AU750" s="168" t="s">
        <v>91</v>
      </c>
      <c r="AY750" s="15" t="s">
        <v>167</v>
      </c>
      <c r="BE750" s="97">
        <f t="shared" si="261"/>
        <v>0</v>
      </c>
      <c r="BF750" s="97">
        <f t="shared" si="262"/>
        <v>0</v>
      </c>
      <c r="BG750" s="97">
        <f t="shared" si="263"/>
        <v>0</v>
      </c>
      <c r="BH750" s="97">
        <f t="shared" si="264"/>
        <v>0</v>
      </c>
      <c r="BI750" s="97">
        <f t="shared" si="265"/>
        <v>0</v>
      </c>
      <c r="BJ750" s="15" t="s">
        <v>89</v>
      </c>
      <c r="BK750" s="97">
        <f t="shared" si="266"/>
        <v>0</v>
      </c>
      <c r="BL750" s="15" t="s">
        <v>227</v>
      </c>
      <c r="BM750" s="168" t="s">
        <v>2223</v>
      </c>
    </row>
    <row r="751" spans="2:65" s="1" customFormat="1" ht="16.5" customHeight="1">
      <c r="B751" s="34"/>
      <c r="C751" s="157" t="s">
        <v>2224</v>
      </c>
      <c r="D751" s="157" t="s">
        <v>169</v>
      </c>
      <c r="E751" s="158" t="s">
        <v>2225</v>
      </c>
      <c r="F751" s="159" t="s">
        <v>2226</v>
      </c>
      <c r="G751" s="160" t="s">
        <v>184</v>
      </c>
      <c r="H751" s="161">
        <v>4</v>
      </c>
      <c r="I751" s="162"/>
      <c r="J751" s="162"/>
      <c r="K751" s="163">
        <f t="shared" si="254"/>
        <v>0</v>
      </c>
      <c r="L751" s="164"/>
      <c r="M751" s="34"/>
      <c r="N751" s="165" t="s">
        <v>1</v>
      </c>
      <c r="O751" s="128" t="s">
        <v>45</v>
      </c>
      <c r="P751" s="33">
        <f t="shared" si="255"/>
        <v>0</v>
      </c>
      <c r="Q751" s="33">
        <f t="shared" si="256"/>
        <v>0</v>
      </c>
      <c r="R751" s="33">
        <f t="shared" si="257"/>
        <v>0</v>
      </c>
      <c r="T751" s="166">
        <f t="shared" si="258"/>
        <v>0</v>
      </c>
      <c r="U751" s="166">
        <v>0</v>
      </c>
      <c r="V751" s="166">
        <f t="shared" si="259"/>
        <v>0</v>
      </c>
      <c r="W751" s="166">
        <v>0</v>
      </c>
      <c r="X751" s="167">
        <f t="shared" si="260"/>
        <v>0</v>
      </c>
      <c r="AR751" s="168" t="s">
        <v>227</v>
      </c>
      <c r="AT751" s="168" t="s">
        <v>169</v>
      </c>
      <c r="AU751" s="168" t="s">
        <v>91</v>
      </c>
      <c r="AY751" s="15" t="s">
        <v>167</v>
      </c>
      <c r="BE751" s="97">
        <f t="shared" si="261"/>
        <v>0</v>
      </c>
      <c r="BF751" s="97">
        <f t="shared" si="262"/>
        <v>0</v>
      </c>
      <c r="BG751" s="97">
        <f t="shared" si="263"/>
        <v>0</v>
      </c>
      <c r="BH751" s="97">
        <f t="shared" si="264"/>
        <v>0</v>
      </c>
      <c r="BI751" s="97">
        <f t="shared" si="265"/>
        <v>0</v>
      </c>
      <c r="BJ751" s="15" t="s">
        <v>89</v>
      </c>
      <c r="BK751" s="97">
        <f t="shared" si="266"/>
        <v>0</v>
      </c>
      <c r="BL751" s="15" t="s">
        <v>227</v>
      </c>
      <c r="BM751" s="168" t="s">
        <v>2227</v>
      </c>
    </row>
    <row r="752" spans="2:65" s="1" customFormat="1" ht="21.75" customHeight="1">
      <c r="B752" s="34"/>
      <c r="C752" s="190" t="s">
        <v>2228</v>
      </c>
      <c r="D752" s="190" t="s">
        <v>654</v>
      </c>
      <c r="E752" s="191" t="s">
        <v>2229</v>
      </c>
      <c r="F752" s="192" t="s">
        <v>2230</v>
      </c>
      <c r="G752" s="193" t="s">
        <v>184</v>
      </c>
      <c r="H752" s="194">
        <v>4</v>
      </c>
      <c r="I752" s="195"/>
      <c r="J752" s="196"/>
      <c r="K752" s="197">
        <f t="shared" si="254"/>
        <v>0</v>
      </c>
      <c r="L752" s="196"/>
      <c r="M752" s="198"/>
      <c r="N752" s="199" t="s">
        <v>1</v>
      </c>
      <c r="O752" s="128" t="s">
        <v>45</v>
      </c>
      <c r="P752" s="33">
        <f t="shared" si="255"/>
        <v>0</v>
      </c>
      <c r="Q752" s="33">
        <f t="shared" si="256"/>
        <v>0</v>
      </c>
      <c r="R752" s="33">
        <f t="shared" si="257"/>
        <v>0</v>
      </c>
      <c r="T752" s="166">
        <f t="shared" si="258"/>
        <v>0</v>
      </c>
      <c r="U752" s="166">
        <v>5.2999999999999998E-4</v>
      </c>
      <c r="V752" s="166">
        <f t="shared" si="259"/>
        <v>2.1199999999999999E-3</v>
      </c>
      <c r="W752" s="166">
        <v>0</v>
      </c>
      <c r="X752" s="167">
        <f t="shared" si="260"/>
        <v>0</v>
      </c>
      <c r="AR752" s="168" t="s">
        <v>318</v>
      </c>
      <c r="AT752" s="168" t="s">
        <v>654</v>
      </c>
      <c r="AU752" s="168" t="s">
        <v>91</v>
      </c>
      <c r="AY752" s="15" t="s">
        <v>167</v>
      </c>
      <c r="BE752" s="97">
        <f t="shared" si="261"/>
        <v>0</v>
      </c>
      <c r="BF752" s="97">
        <f t="shared" si="262"/>
        <v>0</v>
      </c>
      <c r="BG752" s="97">
        <f t="shared" si="263"/>
        <v>0</v>
      </c>
      <c r="BH752" s="97">
        <f t="shared" si="264"/>
        <v>0</v>
      </c>
      <c r="BI752" s="97">
        <f t="shared" si="265"/>
        <v>0</v>
      </c>
      <c r="BJ752" s="15" t="s">
        <v>89</v>
      </c>
      <c r="BK752" s="97">
        <f t="shared" si="266"/>
        <v>0</v>
      </c>
      <c r="BL752" s="15" t="s">
        <v>227</v>
      </c>
      <c r="BM752" s="168" t="s">
        <v>2231</v>
      </c>
    </row>
    <row r="753" spans="2:65" s="1" customFormat="1" ht="24.2" customHeight="1">
      <c r="B753" s="34"/>
      <c r="C753" s="157" t="s">
        <v>2232</v>
      </c>
      <c r="D753" s="157" t="s">
        <v>169</v>
      </c>
      <c r="E753" s="158" t="s">
        <v>2233</v>
      </c>
      <c r="F753" s="159" t="s">
        <v>2234</v>
      </c>
      <c r="G753" s="160" t="s">
        <v>184</v>
      </c>
      <c r="H753" s="161">
        <v>3</v>
      </c>
      <c r="I753" s="162"/>
      <c r="J753" s="162"/>
      <c r="K753" s="163">
        <f t="shared" si="254"/>
        <v>0</v>
      </c>
      <c r="L753" s="164"/>
      <c r="M753" s="34"/>
      <c r="N753" s="165" t="s">
        <v>1</v>
      </c>
      <c r="O753" s="128" t="s">
        <v>45</v>
      </c>
      <c r="P753" s="33">
        <f t="shared" si="255"/>
        <v>0</v>
      </c>
      <c r="Q753" s="33">
        <f t="shared" si="256"/>
        <v>0</v>
      </c>
      <c r="R753" s="33">
        <f t="shared" si="257"/>
        <v>0</v>
      </c>
      <c r="T753" s="166">
        <f t="shared" si="258"/>
        <v>0</v>
      </c>
      <c r="U753" s="166">
        <v>0</v>
      </c>
      <c r="V753" s="166">
        <f t="shared" si="259"/>
        <v>0</v>
      </c>
      <c r="W753" s="166">
        <v>0</v>
      </c>
      <c r="X753" s="167">
        <f t="shared" si="260"/>
        <v>0</v>
      </c>
      <c r="AR753" s="168" t="s">
        <v>227</v>
      </c>
      <c r="AT753" s="168" t="s">
        <v>169</v>
      </c>
      <c r="AU753" s="168" t="s">
        <v>91</v>
      </c>
      <c r="AY753" s="15" t="s">
        <v>167</v>
      </c>
      <c r="BE753" s="97">
        <f t="shared" si="261"/>
        <v>0</v>
      </c>
      <c r="BF753" s="97">
        <f t="shared" si="262"/>
        <v>0</v>
      </c>
      <c r="BG753" s="97">
        <f t="shared" si="263"/>
        <v>0</v>
      </c>
      <c r="BH753" s="97">
        <f t="shared" si="264"/>
        <v>0</v>
      </c>
      <c r="BI753" s="97">
        <f t="shared" si="265"/>
        <v>0</v>
      </c>
      <c r="BJ753" s="15" t="s">
        <v>89</v>
      </c>
      <c r="BK753" s="97">
        <f t="shared" si="266"/>
        <v>0</v>
      </c>
      <c r="BL753" s="15" t="s">
        <v>227</v>
      </c>
      <c r="BM753" s="168" t="s">
        <v>2235</v>
      </c>
    </row>
    <row r="754" spans="2:65" s="1" customFormat="1" ht="16.5" customHeight="1">
      <c r="B754" s="34"/>
      <c r="C754" s="190" t="s">
        <v>2236</v>
      </c>
      <c r="D754" s="190" t="s">
        <v>654</v>
      </c>
      <c r="E754" s="191" t="s">
        <v>2237</v>
      </c>
      <c r="F754" s="192" t="s">
        <v>2238</v>
      </c>
      <c r="G754" s="193" t="s">
        <v>184</v>
      </c>
      <c r="H754" s="194">
        <v>3</v>
      </c>
      <c r="I754" s="195"/>
      <c r="J754" s="196"/>
      <c r="K754" s="197">
        <f t="shared" si="254"/>
        <v>0</v>
      </c>
      <c r="L754" s="196"/>
      <c r="M754" s="198"/>
      <c r="N754" s="199" t="s">
        <v>1</v>
      </c>
      <c r="O754" s="128" t="s">
        <v>45</v>
      </c>
      <c r="P754" s="33">
        <f t="shared" si="255"/>
        <v>0</v>
      </c>
      <c r="Q754" s="33">
        <f t="shared" si="256"/>
        <v>0</v>
      </c>
      <c r="R754" s="33">
        <f t="shared" si="257"/>
        <v>0</v>
      </c>
      <c r="T754" s="166">
        <f t="shared" si="258"/>
        <v>0</v>
      </c>
      <c r="U754" s="166">
        <v>6.9999999999999999E-4</v>
      </c>
      <c r="V754" s="166">
        <f t="shared" si="259"/>
        <v>2.0999999999999999E-3</v>
      </c>
      <c r="W754" s="166">
        <v>0</v>
      </c>
      <c r="X754" s="167">
        <f t="shared" si="260"/>
        <v>0</v>
      </c>
      <c r="AR754" s="168" t="s">
        <v>318</v>
      </c>
      <c r="AT754" s="168" t="s">
        <v>654</v>
      </c>
      <c r="AU754" s="168" t="s">
        <v>91</v>
      </c>
      <c r="AY754" s="15" t="s">
        <v>167</v>
      </c>
      <c r="BE754" s="97">
        <f t="shared" si="261"/>
        <v>0</v>
      </c>
      <c r="BF754" s="97">
        <f t="shared" si="262"/>
        <v>0</v>
      </c>
      <c r="BG754" s="97">
        <f t="shared" si="263"/>
        <v>0</v>
      </c>
      <c r="BH754" s="97">
        <f t="shared" si="264"/>
        <v>0</v>
      </c>
      <c r="BI754" s="97">
        <f t="shared" si="265"/>
        <v>0</v>
      </c>
      <c r="BJ754" s="15" t="s">
        <v>89</v>
      </c>
      <c r="BK754" s="97">
        <f t="shared" si="266"/>
        <v>0</v>
      </c>
      <c r="BL754" s="15" t="s">
        <v>227</v>
      </c>
      <c r="BM754" s="168" t="s">
        <v>2239</v>
      </c>
    </row>
    <row r="755" spans="2:65" s="1" customFormat="1" ht="33" customHeight="1">
      <c r="B755" s="34"/>
      <c r="C755" s="157" t="s">
        <v>2240</v>
      </c>
      <c r="D755" s="157" t="s">
        <v>169</v>
      </c>
      <c r="E755" s="158" t="s">
        <v>2241</v>
      </c>
      <c r="F755" s="159" t="s">
        <v>2242</v>
      </c>
      <c r="G755" s="160" t="s">
        <v>184</v>
      </c>
      <c r="H755" s="161">
        <v>1</v>
      </c>
      <c r="I755" s="162"/>
      <c r="J755" s="162"/>
      <c r="K755" s="163">
        <f t="shared" si="254"/>
        <v>0</v>
      </c>
      <c r="L755" s="164"/>
      <c r="M755" s="34"/>
      <c r="N755" s="165" t="s">
        <v>1</v>
      </c>
      <c r="O755" s="128" t="s">
        <v>45</v>
      </c>
      <c r="P755" s="33">
        <f t="shared" si="255"/>
        <v>0</v>
      </c>
      <c r="Q755" s="33">
        <f t="shared" si="256"/>
        <v>0</v>
      </c>
      <c r="R755" s="33">
        <f t="shared" si="257"/>
        <v>0</v>
      </c>
      <c r="T755" s="166">
        <f t="shared" si="258"/>
        <v>0</v>
      </c>
      <c r="U755" s="166">
        <v>0</v>
      </c>
      <c r="V755" s="166">
        <f t="shared" si="259"/>
        <v>0</v>
      </c>
      <c r="W755" s="166">
        <v>0</v>
      </c>
      <c r="X755" s="167">
        <f t="shared" si="260"/>
        <v>0</v>
      </c>
      <c r="AR755" s="168" t="s">
        <v>227</v>
      </c>
      <c r="AT755" s="168" t="s">
        <v>169</v>
      </c>
      <c r="AU755" s="168" t="s">
        <v>91</v>
      </c>
      <c r="AY755" s="15" t="s">
        <v>167</v>
      </c>
      <c r="BE755" s="97">
        <f t="shared" si="261"/>
        <v>0</v>
      </c>
      <c r="BF755" s="97">
        <f t="shared" si="262"/>
        <v>0</v>
      </c>
      <c r="BG755" s="97">
        <f t="shared" si="263"/>
        <v>0</v>
      </c>
      <c r="BH755" s="97">
        <f t="shared" si="264"/>
        <v>0</v>
      </c>
      <c r="BI755" s="97">
        <f t="shared" si="265"/>
        <v>0</v>
      </c>
      <c r="BJ755" s="15" t="s">
        <v>89</v>
      </c>
      <c r="BK755" s="97">
        <f t="shared" si="266"/>
        <v>0</v>
      </c>
      <c r="BL755" s="15" t="s">
        <v>227</v>
      </c>
      <c r="BM755" s="168" t="s">
        <v>2243</v>
      </c>
    </row>
    <row r="756" spans="2:65" s="1" customFormat="1" ht="24.2" customHeight="1">
      <c r="B756" s="34"/>
      <c r="C756" s="190" t="s">
        <v>2244</v>
      </c>
      <c r="D756" s="190" t="s">
        <v>654</v>
      </c>
      <c r="E756" s="191" t="s">
        <v>2245</v>
      </c>
      <c r="F756" s="192" t="s">
        <v>2246</v>
      </c>
      <c r="G756" s="193" t="s">
        <v>184</v>
      </c>
      <c r="H756" s="194">
        <v>1</v>
      </c>
      <c r="I756" s="195"/>
      <c r="J756" s="196"/>
      <c r="K756" s="197">
        <f t="shared" si="254"/>
        <v>0</v>
      </c>
      <c r="L756" s="196"/>
      <c r="M756" s="198"/>
      <c r="N756" s="199" t="s">
        <v>1</v>
      </c>
      <c r="O756" s="128" t="s">
        <v>45</v>
      </c>
      <c r="P756" s="33">
        <f t="shared" si="255"/>
        <v>0</v>
      </c>
      <c r="Q756" s="33">
        <f t="shared" si="256"/>
        <v>0</v>
      </c>
      <c r="R756" s="33">
        <f t="shared" si="257"/>
        <v>0</v>
      </c>
      <c r="T756" s="166">
        <f t="shared" si="258"/>
        <v>0</v>
      </c>
      <c r="U756" s="166">
        <v>1.8400000000000001E-3</v>
      </c>
      <c r="V756" s="166">
        <f t="shared" si="259"/>
        <v>1.8400000000000001E-3</v>
      </c>
      <c r="W756" s="166">
        <v>0</v>
      </c>
      <c r="X756" s="167">
        <f t="shared" si="260"/>
        <v>0</v>
      </c>
      <c r="AR756" s="168" t="s">
        <v>318</v>
      </c>
      <c r="AT756" s="168" t="s">
        <v>654</v>
      </c>
      <c r="AU756" s="168" t="s">
        <v>91</v>
      </c>
      <c r="AY756" s="15" t="s">
        <v>167</v>
      </c>
      <c r="BE756" s="97">
        <f t="shared" si="261"/>
        <v>0</v>
      </c>
      <c r="BF756" s="97">
        <f t="shared" si="262"/>
        <v>0</v>
      </c>
      <c r="BG756" s="97">
        <f t="shared" si="263"/>
        <v>0</v>
      </c>
      <c r="BH756" s="97">
        <f t="shared" si="264"/>
        <v>0</v>
      </c>
      <c r="BI756" s="97">
        <f t="shared" si="265"/>
        <v>0</v>
      </c>
      <c r="BJ756" s="15" t="s">
        <v>89</v>
      </c>
      <c r="BK756" s="97">
        <f t="shared" si="266"/>
        <v>0</v>
      </c>
      <c r="BL756" s="15" t="s">
        <v>227</v>
      </c>
      <c r="BM756" s="168" t="s">
        <v>2247</v>
      </c>
    </row>
    <row r="757" spans="2:65" s="1" customFormat="1" ht="21.75" customHeight="1">
      <c r="B757" s="34"/>
      <c r="C757" s="157" t="s">
        <v>2248</v>
      </c>
      <c r="D757" s="157" t="s">
        <v>169</v>
      </c>
      <c r="E757" s="158" t="s">
        <v>2249</v>
      </c>
      <c r="F757" s="159" t="s">
        <v>2250</v>
      </c>
      <c r="G757" s="160" t="s">
        <v>184</v>
      </c>
      <c r="H757" s="161">
        <v>1</v>
      </c>
      <c r="I757" s="162"/>
      <c r="J757" s="162"/>
      <c r="K757" s="163">
        <f t="shared" si="254"/>
        <v>0</v>
      </c>
      <c r="L757" s="164"/>
      <c r="M757" s="34"/>
      <c r="N757" s="165" t="s">
        <v>1</v>
      </c>
      <c r="O757" s="128" t="s">
        <v>45</v>
      </c>
      <c r="P757" s="33">
        <f t="shared" si="255"/>
        <v>0</v>
      </c>
      <c r="Q757" s="33">
        <f t="shared" si="256"/>
        <v>0</v>
      </c>
      <c r="R757" s="33">
        <f t="shared" si="257"/>
        <v>0</v>
      </c>
      <c r="T757" s="166">
        <f t="shared" si="258"/>
        <v>0</v>
      </c>
      <c r="U757" s="166">
        <v>0</v>
      </c>
      <c r="V757" s="166">
        <f t="shared" si="259"/>
        <v>0</v>
      </c>
      <c r="W757" s="166">
        <v>0</v>
      </c>
      <c r="X757" s="167">
        <f t="shared" si="260"/>
        <v>0</v>
      </c>
      <c r="AR757" s="168" t="s">
        <v>227</v>
      </c>
      <c r="AT757" s="168" t="s">
        <v>169</v>
      </c>
      <c r="AU757" s="168" t="s">
        <v>91</v>
      </c>
      <c r="AY757" s="15" t="s">
        <v>167</v>
      </c>
      <c r="BE757" s="97">
        <f t="shared" si="261"/>
        <v>0</v>
      </c>
      <c r="BF757" s="97">
        <f t="shared" si="262"/>
        <v>0</v>
      </c>
      <c r="BG757" s="97">
        <f t="shared" si="263"/>
        <v>0</v>
      </c>
      <c r="BH757" s="97">
        <f t="shared" si="264"/>
        <v>0</v>
      </c>
      <c r="BI757" s="97">
        <f t="shared" si="265"/>
        <v>0</v>
      </c>
      <c r="BJ757" s="15" t="s">
        <v>89</v>
      </c>
      <c r="BK757" s="97">
        <f t="shared" si="266"/>
        <v>0</v>
      </c>
      <c r="BL757" s="15" t="s">
        <v>227</v>
      </c>
      <c r="BM757" s="168" t="s">
        <v>2251</v>
      </c>
    </row>
    <row r="758" spans="2:65" s="1" customFormat="1" ht="21.75" customHeight="1">
      <c r="B758" s="34"/>
      <c r="C758" s="190" t="s">
        <v>2252</v>
      </c>
      <c r="D758" s="190" t="s">
        <v>654</v>
      </c>
      <c r="E758" s="191" t="s">
        <v>2253</v>
      </c>
      <c r="F758" s="192" t="s">
        <v>2254</v>
      </c>
      <c r="G758" s="193" t="s">
        <v>184</v>
      </c>
      <c r="H758" s="194">
        <v>1</v>
      </c>
      <c r="I758" s="195"/>
      <c r="J758" s="196"/>
      <c r="K758" s="197">
        <f t="shared" si="254"/>
        <v>0</v>
      </c>
      <c r="L758" s="196"/>
      <c r="M758" s="198"/>
      <c r="N758" s="199" t="s">
        <v>1</v>
      </c>
      <c r="O758" s="128" t="s">
        <v>45</v>
      </c>
      <c r="P758" s="33">
        <f t="shared" si="255"/>
        <v>0</v>
      </c>
      <c r="Q758" s="33">
        <f t="shared" si="256"/>
        <v>0</v>
      </c>
      <c r="R758" s="33">
        <f t="shared" si="257"/>
        <v>0</v>
      </c>
      <c r="T758" s="166">
        <f t="shared" si="258"/>
        <v>0</v>
      </c>
      <c r="U758" s="166">
        <v>3.0000000000000001E-5</v>
      </c>
      <c r="V758" s="166">
        <f t="shared" si="259"/>
        <v>3.0000000000000001E-5</v>
      </c>
      <c r="W758" s="166">
        <v>0</v>
      </c>
      <c r="X758" s="167">
        <f t="shared" si="260"/>
        <v>0</v>
      </c>
      <c r="AR758" s="168" t="s">
        <v>318</v>
      </c>
      <c r="AT758" s="168" t="s">
        <v>654</v>
      </c>
      <c r="AU758" s="168" t="s">
        <v>91</v>
      </c>
      <c r="AY758" s="15" t="s">
        <v>167</v>
      </c>
      <c r="BE758" s="97">
        <f t="shared" si="261"/>
        <v>0</v>
      </c>
      <c r="BF758" s="97">
        <f t="shared" si="262"/>
        <v>0</v>
      </c>
      <c r="BG758" s="97">
        <f t="shared" si="263"/>
        <v>0</v>
      </c>
      <c r="BH758" s="97">
        <f t="shared" si="264"/>
        <v>0</v>
      </c>
      <c r="BI758" s="97">
        <f t="shared" si="265"/>
        <v>0</v>
      </c>
      <c r="BJ758" s="15" t="s">
        <v>89</v>
      </c>
      <c r="BK758" s="97">
        <f t="shared" si="266"/>
        <v>0</v>
      </c>
      <c r="BL758" s="15" t="s">
        <v>227</v>
      </c>
      <c r="BM758" s="168" t="s">
        <v>2255</v>
      </c>
    </row>
    <row r="759" spans="2:65" s="1" customFormat="1" ht="24.2" customHeight="1">
      <c r="B759" s="34"/>
      <c r="C759" s="157" t="s">
        <v>2256</v>
      </c>
      <c r="D759" s="157" t="s">
        <v>169</v>
      </c>
      <c r="E759" s="158" t="s">
        <v>2257</v>
      </c>
      <c r="F759" s="159" t="s">
        <v>2258</v>
      </c>
      <c r="G759" s="160" t="s">
        <v>184</v>
      </c>
      <c r="H759" s="161">
        <v>1</v>
      </c>
      <c r="I759" s="162"/>
      <c r="J759" s="162"/>
      <c r="K759" s="163">
        <f t="shared" si="254"/>
        <v>0</v>
      </c>
      <c r="L759" s="164"/>
      <c r="M759" s="34"/>
      <c r="N759" s="165" t="s">
        <v>1</v>
      </c>
      <c r="O759" s="128" t="s">
        <v>45</v>
      </c>
      <c r="P759" s="33">
        <f t="shared" si="255"/>
        <v>0</v>
      </c>
      <c r="Q759" s="33">
        <f t="shared" si="256"/>
        <v>0</v>
      </c>
      <c r="R759" s="33">
        <f t="shared" si="257"/>
        <v>0</v>
      </c>
      <c r="T759" s="166">
        <f t="shared" si="258"/>
        <v>0</v>
      </c>
      <c r="U759" s="166">
        <v>0</v>
      </c>
      <c r="V759" s="166">
        <f t="shared" si="259"/>
        <v>0</v>
      </c>
      <c r="W759" s="166">
        <v>0</v>
      </c>
      <c r="X759" s="167">
        <f t="shared" si="260"/>
        <v>0</v>
      </c>
      <c r="AR759" s="168" t="s">
        <v>227</v>
      </c>
      <c r="AT759" s="168" t="s">
        <v>169</v>
      </c>
      <c r="AU759" s="168" t="s">
        <v>91</v>
      </c>
      <c r="AY759" s="15" t="s">
        <v>167</v>
      </c>
      <c r="BE759" s="97">
        <f t="shared" si="261"/>
        <v>0</v>
      </c>
      <c r="BF759" s="97">
        <f t="shared" si="262"/>
        <v>0</v>
      </c>
      <c r="BG759" s="97">
        <f t="shared" si="263"/>
        <v>0</v>
      </c>
      <c r="BH759" s="97">
        <f t="shared" si="264"/>
        <v>0</v>
      </c>
      <c r="BI759" s="97">
        <f t="shared" si="265"/>
        <v>0</v>
      </c>
      <c r="BJ759" s="15" t="s">
        <v>89</v>
      </c>
      <c r="BK759" s="97">
        <f t="shared" si="266"/>
        <v>0</v>
      </c>
      <c r="BL759" s="15" t="s">
        <v>227</v>
      </c>
      <c r="BM759" s="168" t="s">
        <v>2259</v>
      </c>
    </row>
    <row r="760" spans="2:65" s="1" customFormat="1" ht="16.5" customHeight="1">
      <c r="B760" s="34"/>
      <c r="C760" s="190" t="s">
        <v>2260</v>
      </c>
      <c r="D760" s="190" t="s">
        <v>654</v>
      </c>
      <c r="E760" s="191" t="s">
        <v>2261</v>
      </c>
      <c r="F760" s="192" t="s">
        <v>2262</v>
      </c>
      <c r="G760" s="193" t="s">
        <v>184</v>
      </c>
      <c r="H760" s="194">
        <v>1</v>
      </c>
      <c r="I760" s="195"/>
      <c r="J760" s="196"/>
      <c r="K760" s="197">
        <f t="shared" si="254"/>
        <v>0</v>
      </c>
      <c r="L760" s="196"/>
      <c r="M760" s="198"/>
      <c r="N760" s="199" t="s">
        <v>1</v>
      </c>
      <c r="O760" s="128" t="s">
        <v>45</v>
      </c>
      <c r="P760" s="33">
        <f t="shared" si="255"/>
        <v>0</v>
      </c>
      <c r="Q760" s="33">
        <f t="shared" si="256"/>
        <v>0</v>
      </c>
      <c r="R760" s="33">
        <f t="shared" si="257"/>
        <v>0</v>
      </c>
      <c r="T760" s="166">
        <f t="shared" si="258"/>
        <v>0</v>
      </c>
      <c r="U760" s="166">
        <v>6.2E-4</v>
      </c>
      <c r="V760" s="166">
        <f t="shared" si="259"/>
        <v>6.2E-4</v>
      </c>
      <c r="W760" s="166">
        <v>0</v>
      </c>
      <c r="X760" s="167">
        <f t="shared" si="260"/>
        <v>0</v>
      </c>
      <c r="AR760" s="168" t="s">
        <v>318</v>
      </c>
      <c r="AT760" s="168" t="s">
        <v>654</v>
      </c>
      <c r="AU760" s="168" t="s">
        <v>91</v>
      </c>
      <c r="AY760" s="15" t="s">
        <v>167</v>
      </c>
      <c r="BE760" s="97">
        <f t="shared" si="261"/>
        <v>0</v>
      </c>
      <c r="BF760" s="97">
        <f t="shared" si="262"/>
        <v>0</v>
      </c>
      <c r="BG760" s="97">
        <f t="shared" si="263"/>
        <v>0</v>
      </c>
      <c r="BH760" s="97">
        <f t="shared" si="264"/>
        <v>0</v>
      </c>
      <c r="BI760" s="97">
        <f t="shared" si="265"/>
        <v>0</v>
      </c>
      <c r="BJ760" s="15" t="s">
        <v>89</v>
      </c>
      <c r="BK760" s="97">
        <f t="shared" si="266"/>
        <v>0</v>
      </c>
      <c r="BL760" s="15" t="s">
        <v>227</v>
      </c>
      <c r="BM760" s="168" t="s">
        <v>2263</v>
      </c>
    </row>
    <row r="761" spans="2:65" s="1" customFormat="1" ht="21.75" customHeight="1">
      <c r="B761" s="34"/>
      <c r="C761" s="157" t="s">
        <v>2264</v>
      </c>
      <c r="D761" s="157" t="s">
        <v>169</v>
      </c>
      <c r="E761" s="158" t="s">
        <v>2265</v>
      </c>
      <c r="F761" s="159" t="s">
        <v>2266</v>
      </c>
      <c r="G761" s="160" t="s">
        <v>184</v>
      </c>
      <c r="H761" s="161">
        <v>1</v>
      </c>
      <c r="I761" s="162"/>
      <c r="J761" s="162"/>
      <c r="K761" s="163">
        <f t="shared" si="254"/>
        <v>0</v>
      </c>
      <c r="L761" s="164"/>
      <c r="M761" s="34"/>
      <c r="N761" s="165" t="s">
        <v>1</v>
      </c>
      <c r="O761" s="128" t="s">
        <v>45</v>
      </c>
      <c r="P761" s="33">
        <f t="shared" si="255"/>
        <v>0</v>
      </c>
      <c r="Q761" s="33">
        <f t="shared" si="256"/>
        <v>0</v>
      </c>
      <c r="R761" s="33">
        <f t="shared" si="257"/>
        <v>0</v>
      </c>
      <c r="T761" s="166">
        <f t="shared" si="258"/>
        <v>0</v>
      </c>
      <c r="U761" s="166">
        <v>0</v>
      </c>
      <c r="V761" s="166">
        <f t="shared" si="259"/>
        <v>0</v>
      </c>
      <c r="W761" s="166">
        <v>0</v>
      </c>
      <c r="X761" s="167">
        <f t="shared" si="260"/>
        <v>0</v>
      </c>
      <c r="AR761" s="168" t="s">
        <v>227</v>
      </c>
      <c r="AT761" s="168" t="s">
        <v>169</v>
      </c>
      <c r="AU761" s="168" t="s">
        <v>91</v>
      </c>
      <c r="AY761" s="15" t="s">
        <v>167</v>
      </c>
      <c r="BE761" s="97">
        <f t="shared" si="261"/>
        <v>0</v>
      </c>
      <c r="BF761" s="97">
        <f t="shared" si="262"/>
        <v>0</v>
      </c>
      <c r="BG761" s="97">
        <f t="shared" si="263"/>
        <v>0</v>
      </c>
      <c r="BH761" s="97">
        <f t="shared" si="264"/>
        <v>0</v>
      </c>
      <c r="BI761" s="97">
        <f t="shared" si="265"/>
        <v>0</v>
      </c>
      <c r="BJ761" s="15" t="s">
        <v>89</v>
      </c>
      <c r="BK761" s="97">
        <f t="shared" si="266"/>
        <v>0</v>
      </c>
      <c r="BL761" s="15" t="s">
        <v>227</v>
      </c>
      <c r="BM761" s="168" t="s">
        <v>2267</v>
      </c>
    </row>
    <row r="762" spans="2:65" s="1" customFormat="1" ht="16.5" customHeight="1">
      <c r="B762" s="34"/>
      <c r="C762" s="190" t="s">
        <v>2268</v>
      </c>
      <c r="D762" s="190" t="s">
        <v>654</v>
      </c>
      <c r="E762" s="191" t="s">
        <v>2269</v>
      </c>
      <c r="F762" s="192" t="s">
        <v>2270</v>
      </c>
      <c r="G762" s="193" t="s">
        <v>184</v>
      </c>
      <c r="H762" s="194">
        <v>1</v>
      </c>
      <c r="I762" s="195"/>
      <c r="J762" s="196"/>
      <c r="K762" s="197">
        <f t="shared" si="254"/>
        <v>0</v>
      </c>
      <c r="L762" s="196"/>
      <c r="M762" s="198"/>
      <c r="N762" s="199" t="s">
        <v>1</v>
      </c>
      <c r="O762" s="128" t="s">
        <v>45</v>
      </c>
      <c r="P762" s="33">
        <f t="shared" si="255"/>
        <v>0</v>
      </c>
      <c r="Q762" s="33">
        <f t="shared" si="256"/>
        <v>0</v>
      </c>
      <c r="R762" s="33">
        <f t="shared" si="257"/>
        <v>0</v>
      </c>
      <c r="T762" s="166">
        <f t="shared" si="258"/>
        <v>0</v>
      </c>
      <c r="U762" s="166">
        <v>5.0000000000000001E-4</v>
      </c>
      <c r="V762" s="166">
        <f t="shared" si="259"/>
        <v>5.0000000000000001E-4</v>
      </c>
      <c r="W762" s="166">
        <v>0</v>
      </c>
      <c r="X762" s="167">
        <f t="shared" si="260"/>
        <v>0</v>
      </c>
      <c r="AR762" s="168" t="s">
        <v>318</v>
      </c>
      <c r="AT762" s="168" t="s">
        <v>654</v>
      </c>
      <c r="AU762" s="168" t="s">
        <v>91</v>
      </c>
      <c r="AY762" s="15" t="s">
        <v>167</v>
      </c>
      <c r="BE762" s="97">
        <f t="shared" si="261"/>
        <v>0</v>
      </c>
      <c r="BF762" s="97">
        <f t="shared" si="262"/>
        <v>0</v>
      </c>
      <c r="BG762" s="97">
        <f t="shared" si="263"/>
        <v>0</v>
      </c>
      <c r="BH762" s="97">
        <f t="shared" si="264"/>
        <v>0</v>
      </c>
      <c r="BI762" s="97">
        <f t="shared" si="265"/>
        <v>0</v>
      </c>
      <c r="BJ762" s="15" t="s">
        <v>89</v>
      </c>
      <c r="BK762" s="97">
        <f t="shared" si="266"/>
        <v>0</v>
      </c>
      <c r="BL762" s="15" t="s">
        <v>227</v>
      </c>
      <c r="BM762" s="168" t="s">
        <v>2271</v>
      </c>
    </row>
    <row r="763" spans="2:65" s="1" customFormat="1" ht="16.5" customHeight="1">
      <c r="B763" s="34"/>
      <c r="C763" s="157" t="s">
        <v>2272</v>
      </c>
      <c r="D763" s="157" t="s">
        <v>169</v>
      </c>
      <c r="E763" s="158" t="s">
        <v>2273</v>
      </c>
      <c r="F763" s="159" t="s">
        <v>2274</v>
      </c>
      <c r="G763" s="160" t="s">
        <v>184</v>
      </c>
      <c r="H763" s="161">
        <v>2</v>
      </c>
      <c r="I763" s="162"/>
      <c r="J763" s="162"/>
      <c r="K763" s="163">
        <f t="shared" si="254"/>
        <v>0</v>
      </c>
      <c r="L763" s="164"/>
      <c r="M763" s="34"/>
      <c r="N763" s="165" t="s">
        <v>1</v>
      </c>
      <c r="O763" s="128" t="s">
        <v>45</v>
      </c>
      <c r="P763" s="33">
        <f t="shared" si="255"/>
        <v>0</v>
      </c>
      <c r="Q763" s="33">
        <f t="shared" si="256"/>
        <v>0</v>
      </c>
      <c r="R763" s="33">
        <f t="shared" si="257"/>
        <v>0</v>
      </c>
      <c r="T763" s="166">
        <f t="shared" si="258"/>
        <v>0</v>
      </c>
      <c r="U763" s="166">
        <v>0</v>
      </c>
      <c r="V763" s="166">
        <f t="shared" si="259"/>
        <v>0</v>
      </c>
      <c r="W763" s="166">
        <v>0</v>
      </c>
      <c r="X763" s="167">
        <f t="shared" si="260"/>
        <v>0</v>
      </c>
      <c r="AR763" s="168" t="s">
        <v>227</v>
      </c>
      <c r="AT763" s="168" t="s">
        <v>169</v>
      </c>
      <c r="AU763" s="168" t="s">
        <v>91</v>
      </c>
      <c r="AY763" s="15" t="s">
        <v>167</v>
      </c>
      <c r="BE763" s="97">
        <f t="shared" si="261"/>
        <v>0</v>
      </c>
      <c r="BF763" s="97">
        <f t="shared" si="262"/>
        <v>0</v>
      </c>
      <c r="BG763" s="97">
        <f t="shared" si="263"/>
        <v>0</v>
      </c>
      <c r="BH763" s="97">
        <f t="shared" si="264"/>
        <v>0</v>
      </c>
      <c r="BI763" s="97">
        <f t="shared" si="265"/>
        <v>0</v>
      </c>
      <c r="BJ763" s="15" t="s">
        <v>89</v>
      </c>
      <c r="BK763" s="97">
        <f t="shared" si="266"/>
        <v>0</v>
      </c>
      <c r="BL763" s="15" t="s">
        <v>227</v>
      </c>
      <c r="BM763" s="168" t="s">
        <v>2275</v>
      </c>
    </row>
    <row r="764" spans="2:65" s="1" customFormat="1" ht="16.5" customHeight="1">
      <c r="B764" s="34"/>
      <c r="C764" s="190" t="s">
        <v>2276</v>
      </c>
      <c r="D764" s="190" t="s">
        <v>654</v>
      </c>
      <c r="E764" s="191" t="s">
        <v>2277</v>
      </c>
      <c r="F764" s="192" t="s">
        <v>2278</v>
      </c>
      <c r="G764" s="193" t="s">
        <v>184</v>
      </c>
      <c r="H764" s="194">
        <v>2</v>
      </c>
      <c r="I764" s="195"/>
      <c r="J764" s="196"/>
      <c r="K764" s="197">
        <f t="shared" si="254"/>
        <v>0</v>
      </c>
      <c r="L764" s="196"/>
      <c r="M764" s="198"/>
      <c r="N764" s="199" t="s">
        <v>1</v>
      </c>
      <c r="O764" s="128" t="s">
        <v>45</v>
      </c>
      <c r="P764" s="33">
        <f t="shared" si="255"/>
        <v>0</v>
      </c>
      <c r="Q764" s="33">
        <f t="shared" si="256"/>
        <v>0</v>
      </c>
      <c r="R764" s="33">
        <f t="shared" si="257"/>
        <v>0</v>
      </c>
      <c r="T764" s="166">
        <f t="shared" si="258"/>
        <v>0</v>
      </c>
      <c r="U764" s="166">
        <v>8.0000000000000004E-4</v>
      </c>
      <c r="V764" s="166">
        <f t="shared" si="259"/>
        <v>1.6000000000000001E-3</v>
      </c>
      <c r="W764" s="166">
        <v>0</v>
      </c>
      <c r="X764" s="167">
        <f t="shared" si="260"/>
        <v>0</v>
      </c>
      <c r="AR764" s="168" t="s">
        <v>318</v>
      </c>
      <c r="AT764" s="168" t="s">
        <v>654</v>
      </c>
      <c r="AU764" s="168" t="s">
        <v>91</v>
      </c>
      <c r="AY764" s="15" t="s">
        <v>167</v>
      </c>
      <c r="BE764" s="97">
        <f t="shared" si="261"/>
        <v>0</v>
      </c>
      <c r="BF764" s="97">
        <f t="shared" si="262"/>
        <v>0</v>
      </c>
      <c r="BG764" s="97">
        <f t="shared" si="263"/>
        <v>0</v>
      </c>
      <c r="BH764" s="97">
        <f t="shared" si="264"/>
        <v>0</v>
      </c>
      <c r="BI764" s="97">
        <f t="shared" si="265"/>
        <v>0</v>
      </c>
      <c r="BJ764" s="15" t="s">
        <v>89</v>
      </c>
      <c r="BK764" s="97">
        <f t="shared" si="266"/>
        <v>0</v>
      </c>
      <c r="BL764" s="15" t="s">
        <v>227</v>
      </c>
      <c r="BM764" s="168" t="s">
        <v>2279</v>
      </c>
    </row>
    <row r="765" spans="2:65" s="1" customFormat="1" ht="16.5" customHeight="1">
      <c r="B765" s="34"/>
      <c r="C765" s="157" t="s">
        <v>2280</v>
      </c>
      <c r="D765" s="157" t="s">
        <v>169</v>
      </c>
      <c r="E765" s="158" t="s">
        <v>2281</v>
      </c>
      <c r="F765" s="159" t="s">
        <v>2282</v>
      </c>
      <c r="G765" s="160" t="s">
        <v>184</v>
      </c>
      <c r="H765" s="161">
        <v>1</v>
      </c>
      <c r="I765" s="162"/>
      <c r="J765" s="162"/>
      <c r="K765" s="163">
        <f t="shared" si="254"/>
        <v>0</v>
      </c>
      <c r="L765" s="164"/>
      <c r="M765" s="34"/>
      <c r="N765" s="165" t="s">
        <v>1</v>
      </c>
      <c r="O765" s="128" t="s">
        <v>45</v>
      </c>
      <c r="P765" s="33">
        <f t="shared" si="255"/>
        <v>0</v>
      </c>
      <c r="Q765" s="33">
        <f t="shared" si="256"/>
        <v>0</v>
      </c>
      <c r="R765" s="33">
        <f t="shared" si="257"/>
        <v>0</v>
      </c>
      <c r="T765" s="166">
        <f t="shared" si="258"/>
        <v>0</v>
      </c>
      <c r="U765" s="166">
        <v>0</v>
      </c>
      <c r="V765" s="166">
        <f t="shared" si="259"/>
        <v>0</v>
      </c>
      <c r="W765" s="166">
        <v>0</v>
      </c>
      <c r="X765" s="167">
        <f t="shared" si="260"/>
        <v>0</v>
      </c>
      <c r="AR765" s="168" t="s">
        <v>227</v>
      </c>
      <c r="AT765" s="168" t="s">
        <v>169</v>
      </c>
      <c r="AU765" s="168" t="s">
        <v>91</v>
      </c>
      <c r="AY765" s="15" t="s">
        <v>167</v>
      </c>
      <c r="BE765" s="97">
        <f t="shared" si="261"/>
        <v>0</v>
      </c>
      <c r="BF765" s="97">
        <f t="shared" si="262"/>
        <v>0</v>
      </c>
      <c r="BG765" s="97">
        <f t="shared" si="263"/>
        <v>0</v>
      </c>
      <c r="BH765" s="97">
        <f t="shared" si="264"/>
        <v>0</v>
      </c>
      <c r="BI765" s="97">
        <f t="shared" si="265"/>
        <v>0</v>
      </c>
      <c r="BJ765" s="15" t="s">
        <v>89</v>
      </c>
      <c r="BK765" s="97">
        <f t="shared" si="266"/>
        <v>0</v>
      </c>
      <c r="BL765" s="15" t="s">
        <v>227</v>
      </c>
      <c r="BM765" s="168" t="s">
        <v>2283</v>
      </c>
    </row>
    <row r="766" spans="2:65" s="1" customFormat="1" ht="16.5" customHeight="1">
      <c r="B766" s="34"/>
      <c r="C766" s="190" t="s">
        <v>2284</v>
      </c>
      <c r="D766" s="190" t="s">
        <v>654</v>
      </c>
      <c r="E766" s="191" t="s">
        <v>2285</v>
      </c>
      <c r="F766" s="192" t="s">
        <v>2286</v>
      </c>
      <c r="G766" s="193" t="s">
        <v>184</v>
      </c>
      <c r="H766" s="194">
        <v>1</v>
      </c>
      <c r="I766" s="195"/>
      <c r="J766" s="196"/>
      <c r="K766" s="197">
        <f t="shared" si="254"/>
        <v>0</v>
      </c>
      <c r="L766" s="196"/>
      <c r="M766" s="198"/>
      <c r="N766" s="199" t="s">
        <v>1</v>
      </c>
      <c r="O766" s="128" t="s">
        <v>45</v>
      </c>
      <c r="P766" s="33">
        <f t="shared" si="255"/>
        <v>0</v>
      </c>
      <c r="Q766" s="33">
        <f t="shared" si="256"/>
        <v>0</v>
      </c>
      <c r="R766" s="33">
        <f t="shared" si="257"/>
        <v>0</v>
      </c>
      <c r="T766" s="166">
        <f t="shared" si="258"/>
        <v>0</v>
      </c>
      <c r="U766" s="166">
        <v>4.4999999999999997E-3</v>
      </c>
      <c r="V766" s="166">
        <f t="shared" si="259"/>
        <v>4.4999999999999997E-3</v>
      </c>
      <c r="W766" s="166">
        <v>0</v>
      </c>
      <c r="X766" s="167">
        <f t="shared" si="260"/>
        <v>0</v>
      </c>
      <c r="AR766" s="168" t="s">
        <v>318</v>
      </c>
      <c r="AT766" s="168" t="s">
        <v>654</v>
      </c>
      <c r="AU766" s="168" t="s">
        <v>91</v>
      </c>
      <c r="AY766" s="15" t="s">
        <v>167</v>
      </c>
      <c r="BE766" s="97">
        <f t="shared" si="261"/>
        <v>0</v>
      </c>
      <c r="BF766" s="97">
        <f t="shared" si="262"/>
        <v>0</v>
      </c>
      <c r="BG766" s="97">
        <f t="shared" si="263"/>
        <v>0</v>
      </c>
      <c r="BH766" s="97">
        <f t="shared" si="264"/>
        <v>0</v>
      </c>
      <c r="BI766" s="97">
        <f t="shared" si="265"/>
        <v>0</v>
      </c>
      <c r="BJ766" s="15" t="s">
        <v>89</v>
      </c>
      <c r="BK766" s="97">
        <f t="shared" si="266"/>
        <v>0</v>
      </c>
      <c r="BL766" s="15" t="s">
        <v>227</v>
      </c>
      <c r="BM766" s="168" t="s">
        <v>2287</v>
      </c>
    </row>
    <row r="767" spans="2:65" s="1" customFormat="1" ht="16.5" customHeight="1">
      <c r="B767" s="34"/>
      <c r="C767" s="157" t="s">
        <v>2288</v>
      </c>
      <c r="D767" s="157" t="s">
        <v>169</v>
      </c>
      <c r="E767" s="158" t="s">
        <v>2289</v>
      </c>
      <c r="F767" s="159" t="s">
        <v>2290</v>
      </c>
      <c r="G767" s="160" t="s">
        <v>184</v>
      </c>
      <c r="H767" s="161">
        <v>36</v>
      </c>
      <c r="I767" s="162"/>
      <c r="J767" s="162"/>
      <c r="K767" s="163">
        <f t="shared" si="254"/>
        <v>0</v>
      </c>
      <c r="L767" s="164"/>
      <c r="M767" s="34"/>
      <c r="N767" s="165" t="s">
        <v>1</v>
      </c>
      <c r="O767" s="128" t="s">
        <v>45</v>
      </c>
      <c r="P767" s="33">
        <f t="shared" si="255"/>
        <v>0</v>
      </c>
      <c r="Q767" s="33">
        <f t="shared" si="256"/>
        <v>0</v>
      </c>
      <c r="R767" s="33">
        <f t="shared" si="257"/>
        <v>0</v>
      </c>
      <c r="T767" s="166">
        <f t="shared" si="258"/>
        <v>0</v>
      </c>
      <c r="U767" s="166">
        <v>0</v>
      </c>
      <c r="V767" s="166">
        <f t="shared" si="259"/>
        <v>0</v>
      </c>
      <c r="W767" s="166">
        <v>0</v>
      </c>
      <c r="X767" s="167">
        <f t="shared" si="260"/>
        <v>0</v>
      </c>
      <c r="AR767" s="168" t="s">
        <v>227</v>
      </c>
      <c r="AT767" s="168" t="s">
        <v>169</v>
      </c>
      <c r="AU767" s="168" t="s">
        <v>91</v>
      </c>
      <c r="AY767" s="15" t="s">
        <v>167</v>
      </c>
      <c r="BE767" s="97">
        <f t="shared" si="261"/>
        <v>0</v>
      </c>
      <c r="BF767" s="97">
        <f t="shared" si="262"/>
        <v>0</v>
      </c>
      <c r="BG767" s="97">
        <f t="shared" si="263"/>
        <v>0</v>
      </c>
      <c r="BH767" s="97">
        <f t="shared" si="264"/>
        <v>0</v>
      </c>
      <c r="BI767" s="97">
        <f t="shared" si="265"/>
        <v>0</v>
      </c>
      <c r="BJ767" s="15" t="s">
        <v>89</v>
      </c>
      <c r="BK767" s="97">
        <f t="shared" si="266"/>
        <v>0</v>
      </c>
      <c r="BL767" s="15" t="s">
        <v>227</v>
      </c>
      <c r="BM767" s="168" t="s">
        <v>2291</v>
      </c>
    </row>
    <row r="768" spans="2:65" s="12" customFormat="1" ht="11.25">
      <c r="B768" s="169"/>
      <c r="D768" s="170" t="s">
        <v>196</v>
      </c>
      <c r="E768" s="171" t="s">
        <v>1</v>
      </c>
      <c r="F768" s="172" t="s">
        <v>2292</v>
      </c>
      <c r="H768" s="173">
        <v>36</v>
      </c>
      <c r="I768" s="174"/>
      <c r="J768" s="174"/>
      <c r="M768" s="169"/>
      <c r="N768" s="175"/>
      <c r="X768" s="176"/>
      <c r="AT768" s="171" t="s">
        <v>196</v>
      </c>
      <c r="AU768" s="171" t="s">
        <v>91</v>
      </c>
      <c r="AV768" s="12" t="s">
        <v>91</v>
      </c>
      <c r="AW768" s="12" t="s">
        <v>5</v>
      </c>
      <c r="AX768" s="12" t="s">
        <v>89</v>
      </c>
      <c r="AY768" s="171" t="s">
        <v>167</v>
      </c>
    </row>
    <row r="769" spans="2:65" s="1" customFormat="1" ht="16.5" customHeight="1">
      <c r="B769" s="34"/>
      <c r="C769" s="190" t="s">
        <v>2293</v>
      </c>
      <c r="D769" s="190" t="s">
        <v>654</v>
      </c>
      <c r="E769" s="191" t="s">
        <v>2294</v>
      </c>
      <c r="F769" s="192" t="s">
        <v>2295</v>
      </c>
      <c r="G769" s="193" t="s">
        <v>184</v>
      </c>
      <c r="H769" s="194">
        <v>36</v>
      </c>
      <c r="I769" s="195"/>
      <c r="J769" s="196"/>
      <c r="K769" s="197">
        <f t="shared" ref="K769:K776" si="267">ROUND(P769*H769,2)</f>
        <v>0</v>
      </c>
      <c r="L769" s="196"/>
      <c r="M769" s="198"/>
      <c r="N769" s="199" t="s">
        <v>1</v>
      </c>
      <c r="O769" s="128" t="s">
        <v>45</v>
      </c>
      <c r="P769" s="33">
        <f t="shared" ref="P769:P776" si="268">I769+J769</f>
        <v>0</v>
      </c>
      <c r="Q769" s="33">
        <f t="shared" ref="Q769:Q776" si="269">ROUND(I769*H769,2)</f>
        <v>0</v>
      </c>
      <c r="R769" s="33">
        <f t="shared" ref="R769:R776" si="270">ROUND(J769*H769,2)</f>
        <v>0</v>
      </c>
      <c r="T769" s="166">
        <f t="shared" ref="T769:T776" si="271">S769*H769</f>
        <v>0</v>
      </c>
      <c r="U769" s="166">
        <v>8.0000000000000007E-5</v>
      </c>
      <c r="V769" s="166">
        <f t="shared" ref="V769:V776" si="272">U769*H769</f>
        <v>2.8800000000000002E-3</v>
      </c>
      <c r="W769" s="166">
        <v>0</v>
      </c>
      <c r="X769" s="167">
        <f t="shared" ref="X769:X776" si="273">W769*H769</f>
        <v>0</v>
      </c>
      <c r="AR769" s="168" t="s">
        <v>318</v>
      </c>
      <c r="AT769" s="168" t="s">
        <v>654</v>
      </c>
      <c r="AU769" s="168" t="s">
        <v>91</v>
      </c>
      <c r="AY769" s="15" t="s">
        <v>167</v>
      </c>
      <c r="BE769" s="97">
        <f t="shared" ref="BE769:BE776" si="274">IF(O769="základní",K769,0)</f>
        <v>0</v>
      </c>
      <c r="BF769" s="97">
        <f t="shared" ref="BF769:BF776" si="275">IF(O769="snížená",K769,0)</f>
        <v>0</v>
      </c>
      <c r="BG769" s="97">
        <f t="shared" ref="BG769:BG776" si="276">IF(O769="zákl. přenesená",K769,0)</f>
        <v>0</v>
      </c>
      <c r="BH769" s="97">
        <f t="shared" ref="BH769:BH776" si="277">IF(O769="sníž. přenesená",K769,0)</f>
        <v>0</v>
      </c>
      <c r="BI769" s="97">
        <f t="shared" ref="BI769:BI776" si="278">IF(O769="nulová",K769,0)</f>
        <v>0</v>
      </c>
      <c r="BJ769" s="15" t="s">
        <v>89</v>
      </c>
      <c r="BK769" s="97">
        <f t="shared" ref="BK769:BK776" si="279">ROUND(P769*H769,2)</f>
        <v>0</v>
      </c>
      <c r="BL769" s="15" t="s">
        <v>227</v>
      </c>
      <c r="BM769" s="168" t="s">
        <v>2296</v>
      </c>
    </row>
    <row r="770" spans="2:65" s="1" customFormat="1" ht="24.2" customHeight="1">
      <c r="B770" s="34"/>
      <c r="C770" s="157" t="s">
        <v>2297</v>
      </c>
      <c r="D770" s="157" t="s">
        <v>169</v>
      </c>
      <c r="E770" s="158" t="s">
        <v>2298</v>
      </c>
      <c r="F770" s="159" t="s">
        <v>2299</v>
      </c>
      <c r="G770" s="160" t="s">
        <v>184</v>
      </c>
      <c r="H770" s="161">
        <v>1</v>
      </c>
      <c r="I770" s="162"/>
      <c r="J770" s="162"/>
      <c r="K770" s="163">
        <f t="shared" si="267"/>
        <v>0</v>
      </c>
      <c r="L770" s="164"/>
      <c r="M770" s="34"/>
      <c r="N770" s="165" t="s">
        <v>1</v>
      </c>
      <c r="O770" s="128" t="s">
        <v>45</v>
      </c>
      <c r="P770" s="33">
        <f t="shared" si="268"/>
        <v>0</v>
      </c>
      <c r="Q770" s="33">
        <f t="shared" si="269"/>
        <v>0</v>
      </c>
      <c r="R770" s="33">
        <f t="shared" si="270"/>
        <v>0</v>
      </c>
      <c r="T770" s="166">
        <f t="shared" si="271"/>
        <v>0</v>
      </c>
      <c r="U770" s="166">
        <v>0</v>
      </c>
      <c r="V770" s="166">
        <f t="shared" si="272"/>
        <v>0</v>
      </c>
      <c r="W770" s="166">
        <v>0</v>
      </c>
      <c r="X770" s="167">
        <f t="shared" si="273"/>
        <v>0</v>
      </c>
      <c r="AR770" s="168" t="s">
        <v>227</v>
      </c>
      <c r="AT770" s="168" t="s">
        <v>169</v>
      </c>
      <c r="AU770" s="168" t="s">
        <v>91</v>
      </c>
      <c r="AY770" s="15" t="s">
        <v>167</v>
      </c>
      <c r="BE770" s="97">
        <f t="shared" si="274"/>
        <v>0</v>
      </c>
      <c r="BF770" s="97">
        <f t="shared" si="275"/>
        <v>0</v>
      </c>
      <c r="BG770" s="97">
        <f t="shared" si="276"/>
        <v>0</v>
      </c>
      <c r="BH770" s="97">
        <f t="shared" si="277"/>
        <v>0</v>
      </c>
      <c r="BI770" s="97">
        <f t="shared" si="278"/>
        <v>0</v>
      </c>
      <c r="BJ770" s="15" t="s">
        <v>89</v>
      </c>
      <c r="BK770" s="97">
        <f t="shared" si="279"/>
        <v>0</v>
      </c>
      <c r="BL770" s="15" t="s">
        <v>227</v>
      </c>
      <c r="BM770" s="168" t="s">
        <v>2300</v>
      </c>
    </row>
    <row r="771" spans="2:65" s="1" customFormat="1" ht="21.75" customHeight="1">
      <c r="B771" s="34"/>
      <c r="C771" s="190" t="s">
        <v>2301</v>
      </c>
      <c r="D771" s="190" t="s">
        <v>654</v>
      </c>
      <c r="E771" s="191" t="s">
        <v>2302</v>
      </c>
      <c r="F771" s="192" t="s">
        <v>2303</v>
      </c>
      <c r="G771" s="193" t="s">
        <v>184</v>
      </c>
      <c r="H771" s="194">
        <v>1</v>
      </c>
      <c r="I771" s="195"/>
      <c r="J771" s="196"/>
      <c r="K771" s="197">
        <f t="shared" si="267"/>
        <v>0</v>
      </c>
      <c r="L771" s="196"/>
      <c r="M771" s="198"/>
      <c r="N771" s="199" t="s">
        <v>1</v>
      </c>
      <c r="O771" s="128" t="s">
        <v>45</v>
      </c>
      <c r="P771" s="33">
        <f t="shared" si="268"/>
        <v>0</v>
      </c>
      <c r="Q771" s="33">
        <f t="shared" si="269"/>
        <v>0</v>
      </c>
      <c r="R771" s="33">
        <f t="shared" si="270"/>
        <v>0</v>
      </c>
      <c r="T771" s="166">
        <f t="shared" si="271"/>
        <v>0</v>
      </c>
      <c r="U771" s="166">
        <v>0</v>
      </c>
      <c r="V771" s="166">
        <f t="shared" si="272"/>
        <v>0</v>
      </c>
      <c r="W771" s="166">
        <v>0</v>
      </c>
      <c r="X771" s="167">
        <f t="shared" si="273"/>
        <v>0</v>
      </c>
      <c r="AR771" s="168" t="s">
        <v>318</v>
      </c>
      <c r="AT771" s="168" t="s">
        <v>654</v>
      </c>
      <c r="AU771" s="168" t="s">
        <v>91</v>
      </c>
      <c r="AY771" s="15" t="s">
        <v>167</v>
      </c>
      <c r="BE771" s="97">
        <f t="shared" si="274"/>
        <v>0</v>
      </c>
      <c r="BF771" s="97">
        <f t="shared" si="275"/>
        <v>0</v>
      </c>
      <c r="BG771" s="97">
        <f t="shared" si="276"/>
        <v>0</v>
      </c>
      <c r="BH771" s="97">
        <f t="shared" si="277"/>
        <v>0</v>
      </c>
      <c r="BI771" s="97">
        <f t="shared" si="278"/>
        <v>0</v>
      </c>
      <c r="BJ771" s="15" t="s">
        <v>89</v>
      </c>
      <c r="BK771" s="97">
        <f t="shared" si="279"/>
        <v>0</v>
      </c>
      <c r="BL771" s="15" t="s">
        <v>227</v>
      </c>
      <c r="BM771" s="168" t="s">
        <v>2304</v>
      </c>
    </row>
    <row r="772" spans="2:65" s="1" customFormat="1" ht="24.2" customHeight="1">
      <c r="B772" s="34"/>
      <c r="C772" s="190" t="s">
        <v>2305</v>
      </c>
      <c r="D772" s="190" t="s">
        <v>654</v>
      </c>
      <c r="E772" s="191" t="s">
        <v>2306</v>
      </c>
      <c r="F772" s="192" t="s">
        <v>2307</v>
      </c>
      <c r="G772" s="193" t="s">
        <v>2308</v>
      </c>
      <c r="H772" s="194">
        <v>1</v>
      </c>
      <c r="I772" s="195"/>
      <c r="J772" s="196"/>
      <c r="K772" s="197">
        <f t="shared" si="267"/>
        <v>0</v>
      </c>
      <c r="L772" s="196"/>
      <c r="M772" s="198"/>
      <c r="N772" s="199" t="s">
        <v>1</v>
      </c>
      <c r="O772" s="128" t="s">
        <v>45</v>
      </c>
      <c r="P772" s="33">
        <f t="shared" si="268"/>
        <v>0</v>
      </c>
      <c r="Q772" s="33">
        <f t="shared" si="269"/>
        <v>0</v>
      </c>
      <c r="R772" s="33">
        <f t="shared" si="270"/>
        <v>0</v>
      </c>
      <c r="T772" s="166">
        <f t="shared" si="271"/>
        <v>0</v>
      </c>
      <c r="U772" s="166">
        <v>3.7000000000000002E-3</v>
      </c>
      <c r="V772" s="166">
        <f t="shared" si="272"/>
        <v>3.7000000000000002E-3</v>
      </c>
      <c r="W772" s="166">
        <v>0</v>
      </c>
      <c r="X772" s="167">
        <f t="shared" si="273"/>
        <v>0</v>
      </c>
      <c r="AR772" s="168" t="s">
        <v>318</v>
      </c>
      <c r="AT772" s="168" t="s">
        <v>654</v>
      </c>
      <c r="AU772" s="168" t="s">
        <v>91</v>
      </c>
      <c r="AY772" s="15" t="s">
        <v>167</v>
      </c>
      <c r="BE772" s="97">
        <f t="shared" si="274"/>
        <v>0</v>
      </c>
      <c r="BF772" s="97">
        <f t="shared" si="275"/>
        <v>0</v>
      </c>
      <c r="BG772" s="97">
        <f t="shared" si="276"/>
        <v>0</v>
      </c>
      <c r="BH772" s="97">
        <f t="shared" si="277"/>
        <v>0</v>
      </c>
      <c r="BI772" s="97">
        <f t="shared" si="278"/>
        <v>0</v>
      </c>
      <c r="BJ772" s="15" t="s">
        <v>89</v>
      </c>
      <c r="BK772" s="97">
        <f t="shared" si="279"/>
        <v>0</v>
      </c>
      <c r="BL772" s="15" t="s">
        <v>227</v>
      </c>
      <c r="BM772" s="168" t="s">
        <v>2309</v>
      </c>
    </row>
    <row r="773" spans="2:65" s="1" customFormat="1" ht="24.2" customHeight="1">
      <c r="B773" s="34"/>
      <c r="C773" s="190" t="s">
        <v>2310</v>
      </c>
      <c r="D773" s="190" t="s">
        <v>654</v>
      </c>
      <c r="E773" s="191" t="s">
        <v>2311</v>
      </c>
      <c r="F773" s="192" t="s">
        <v>2312</v>
      </c>
      <c r="G773" s="193" t="s">
        <v>184</v>
      </c>
      <c r="H773" s="194">
        <v>1</v>
      </c>
      <c r="I773" s="195"/>
      <c r="J773" s="196"/>
      <c r="K773" s="197">
        <f t="shared" si="267"/>
        <v>0</v>
      </c>
      <c r="L773" s="196"/>
      <c r="M773" s="198"/>
      <c r="N773" s="199" t="s">
        <v>1</v>
      </c>
      <c r="O773" s="128" t="s">
        <v>45</v>
      </c>
      <c r="P773" s="33">
        <f t="shared" si="268"/>
        <v>0</v>
      </c>
      <c r="Q773" s="33">
        <f t="shared" si="269"/>
        <v>0</v>
      </c>
      <c r="R773" s="33">
        <f t="shared" si="270"/>
        <v>0</v>
      </c>
      <c r="T773" s="166">
        <f t="shared" si="271"/>
        <v>0</v>
      </c>
      <c r="U773" s="166">
        <v>1.5E-3</v>
      </c>
      <c r="V773" s="166">
        <f t="shared" si="272"/>
        <v>1.5E-3</v>
      </c>
      <c r="W773" s="166">
        <v>0</v>
      </c>
      <c r="X773" s="167">
        <f t="shared" si="273"/>
        <v>0</v>
      </c>
      <c r="AR773" s="168" t="s">
        <v>318</v>
      </c>
      <c r="AT773" s="168" t="s">
        <v>654</v>
      </c>
      <c r="AU773" s="168" t="s">
        <v>91</v>
      </c>
      <c r="AY773" s="15" t="s">
        <v>167</v>
      </c>
      <c r="BE773" s="97">
        <f t="shared" si="274"/>
        <v>0</v>
      </c>
      <c r="BF773" s="97">
        <f t="shared" si="275"/>
        <v>0</v>
      </c>
      <c r="BG773" s="97">
        <f t="shared" si="276"/>
        <v>0</v>
      </c>
      <c r="BH773" s="97">
        <f t="shared" si="277"/>
        <v>0</v>
      </c>
      <c r="BI773" s="97">
        <f t="shared" si="278"/>
        <v>0</v>
      </c>
      <c r="BJ773" s="15" t="s">
        <v>89</v>
      </c>
      <c r="BK773" s="97">
        <f t="shared" si="279"/>
        <v>0</v>
      </c>
      <c r="BL773" s="15" t="s">
        <v>227</v>
      </c>
      <c r="BM773" s="168" t="s">
        <v>2313</v>
      </c>
    </row>
    <row r="774" spans="2:65" s="1" customFormat="1" ht="16.5" customHeight="1">
      <c r="B774" s="34"/>
      <c r="C774" s="157" t="s">
        <v>2314</v>
      </c>
      <c r="D774" s="157" t="s">
        <v>169</v>
      </c>
      <c r="E774" s="158" t="s">
        <v>2315</v>
      </c>
      <c r="F774" s="159" t="s">
        <v>2316</v>
      </c>
      <c r="G774" s="160" t="s">
        <v>184</v>
      </c>
      <c r="H774" s="161">
        <v>1</v>
      </c>
      <c r="I774" s="162"/>
      <c r="J774" s="162"/>
      <c r="K774" s="163">
        <f t="shared" si="267"/>
        <v>0</v>
      </c>
      <c r="L774" s="164"/>
      <c r="M774" s="34"/>
      <c r="N774" s="165" t="s">
        <v>1</v>
      </c>
      <c r="O774" s="128" t="s">
        <v>45</v>
      </c>
      <c r="P774" s="33">
        <f t="shared" si="268"/>
        <v>0</v>
      </c>
      <c r="Q774" s="33">
        <f t="shared" si="269"/>
        <v>0</v>
      </c>
      <c r="R774" s="33">
        <f t="shared" si="270"/>
        <v>0</v>
      </c>
      <c r="T774" s="166">
        <f t="shared" si="271"/>
        <v>0</v>
      </c>
      <c r="U774" s="166">
        <v>0</v>
      </c>
      <c r="V774" s="166">
        <f t="shared" si="272"/>
        <v>0</v>
      </c>
      <c r="W774" s="166">
        <v>0</v>
      </c>
      <c r="X774" s="167">
        <f t="shared" si="273"/>
        <v>0</v>
      </c>
      <c r="AR774" s="168" t="s">
        <v>227</v>
      </c>
      <c r="AT774" s="168" t="s">
        <v>169</v>
      </c>
      <c r="AU774" s="168" t="s">
        <v>91</v>
      </c>
      <c r="AY774" s="15" t="s">
        <v>167</v>
      </c>
      <c r="BE774" s="97">
        <f t="shared" si="274"/>
        <v>0</v>
      </c>
      <c r="BF774" s="97">
        <f t="shared" si="275"/>
        <v>0</v>
      </c>
      <c r="BG774" s="97">
        <f t="shared" si="276"/>
        <v>0</v>
      </c>
      <c r="BH774" s="97">
        <f t="shared" si="277"/>
        <v>0</v>
      </c>
      <c r="BI774" s="97">
        <f t="shared" si="278"/>
        <v>0</v>
      </c>
      <c r="BJ774" s="15" t="s">
        <v>89</v>
      </c>
      <c r="BK774" s="97">
        <f t="shared" si="279"/>
        <v>0</v>
      </c>
      <c r="BL774" s="15" t="s">
        <v>227</v>
      </c>
      <c r="BM774" s="168" t="s">
        <v>2317</v>
      </c>
    </row>
    <row r="775" spans="2:65" s="1" customFormat="1" ht="16.5" customHeight="1">
      <c r="B775" s="34"/>
      <c r="C775" s="157" t="s">
        <v>2318</v>
      </c>
      <c r="D775" s="157" t="s">
        <v>169</v>
      </c>
      <c r="E775" s="158" t="s">
        <v>2319</v>
      </c>
      <c r="F775" s="159" t="s">
        <v>2320</v>
      </c>
      <c r="G775" s="160" t="s">
        <v>184</v>
      </c>
      <c r="H775" s="161">
        <v>1</v>
      </c>
      <c r="I775" s="162"/>
      <c r="J775" s="162"/>
      <c r="K775" s="163">
        <f t="shared" si="267"/>
        <v>0</v>
      </c>
      <c r="L775" s="164"/>
      <c r="M775" s="34"/>
      <c r="N775" s="165" t="s">
        <v>1</v>
      </c>
      <c r="O775" s="128" t="s">
        <v>45</v>
      </c>
      <c r="P775" s="33">
        <f t="shared" si="268"/>
        <v>0</v>
      </c>
      <c r="Q775" s="33">
        <f t="shared" si="269"/>
        <v>0</v>
      </c>
      <c r="R775" s="33">
        <f t="shared" si="270"/>
        <v>0</v>
      </c>
      <c r="T775" s="166">
        <f t="shared" si="271"/>
        <v>0</v>
      </c>
      <c r="U775" s="166">
        <v>0</v>
      </c>
      <c r="V775" s="166">
        <f t="shared" si="272"/>
        <v>0</v>
      </c>
      <c r="W775" s="166">
        <v>0</v>
      </c>
      <c r="X775" s="167">
        <f t="shared" si="273"/>
        <v>0</v>
      </c>
      <c r="AR775" s="168" t="s">
        <v>227</v>
      </c>
      <c r="AT775" s="168" t="s">
        <v>169</v>
      </c>
      <c r="AU775" s="168" t="s">
        <v>91</v>
      </c>
      <c r="AY775" s="15" t="s">
        <v>167</v>
      </c>
      <c r="BE775" s="97">
        <f t="shared" si="274"/>
        <v>0</v>
      </c>
      <c r="BF775" s="97">
        <f t="shared" si="275"/>
        <v>0</v>
      </c>
      <c r="BG775" s="97">
        <f t="shared" si="276"/>
        <v>0</v>
      </c>
      <c r="BH775" s="97">
        <f t="shared" si="277"/>
        <v>0</v>
      </c>
      <c r="BI775" s="97">
        <f t="shared" si="278"/>
        <v>0</v>
      </c>
      <c r="BJ775" s="15" t="s">
        <v>89</v>
      </c>
      <c r="BK775" s="97">
        <f t="shared" si="279"/>
        <v>0</v>
      </c>
      <c r="BL775" s="15" t="s">
        <v>227</v>
      </c>
      <c r="BM775" s="168" t="s">
        <v>2321</v>
      </c>
    </row>
    <row r="776" spans="2:65" s="1" customFormat="1" ht="24.2" customHeight="1">
      <c r="B776" s="34"/>
      <c r="C776" s="157" t="s">
        <v>2322</v>
      </c>
      <c r="D776" s="157" t="s">
        <v>169</v>
      </c>
      <c r="E776" s="158" t="s">
        <v>2323</v>
      </c>
      <c r="F776" s="159" t="s">
        <v>2324</v>
      </c>
      <c r="G776" s="160" t="s">
        <v>184</v>
      </c>
      <c r="H776" s="161">
        <v>31</v>
      </c>
      <c r="I776" s="162"/>
      <c r="J776" s="162"/>
      <c r="K776" s="163">
        <f t="shared" si="267"/>
        <v>0</v>
      </c>
      <c r="L776" s="164"/>
      <c r="M776" s="34"/>
      <c r="N776" s="165" t="s">
        <v>1</v>
      </c>
      <c r="O776" s="128" t="s">
        <v>45</v>
      </c>
      <c r="P776" s="33">
        <f t="shared" si="268"/>
        <v>0</v>
      </c>
      <c r="Q776" s="33">
        <f t="shared" si="269"/>
        <v>0</v>
      </c>
      <c r="R776" s="33">
        <f t="shared" si="270"/>
        <v>0</v>
      </c>
      <c r="T776" s="166">
        <f t="shared" si="271"/>
        <v>0</v>
      </c>
      <c r="U776" s="166">
        <v>0</v>
      </c>
      <c r="V776" s="166">
        <f t="shared" si="272"/>
        <v>0</v>
      </c>
      <c r="W776" s="166">
        <v>0</v>
      </c>
      <c r="X776" s="167">
        <f t="shared" si="273"/>
        <v>0</v>
      </c>
      <c r="AR776" s="168" t="s">
        <v>227</v>
      </c>
      <c r="AT776" s="168" t="s">
        <v>169</v>
      </c>
      <c r="AU776" s="168" t="s">
        <v>91</v>
      </c>
      <c r="AY776" s="15" t="s">
        <v>167</v>
      </c>
      <c r="BE776" s="97">
        <f t="shared" si="274"/>
        <v>0</v>
      </c>
      <c r="BF776" s="97">
        <f t="shared" si="275"/>
        <v>0</v>
      </c>
      <c r="BG776" s="97">
        <f t="shared" si="276"/>
        <v>0</v>
      </c>
      <c r="BH776" s="97">
        <f t="shared" si="277"/>
        <v>0</v>
      </c>
      <c r="BI776" s="97">
        <f t="shared" si="278"/>
        <v>0</v>
      </c>
      <c r="BJ776" s="15" t="s">
        <v>89</v>
      </c>
      <c r="BK776" s="97">
        <f t="shared" si="279"/>
        <v>0</v>
      </c>
      <c r="BL776" s="15" t="s">
        <v>227</v>
      </c>
      <c r="BM776" s="168" t="s">
        <v>2325</v>
      </c>
    </row>
    <row r="777" spans="2:65" s="12" customFormat="1" ht="11.25">
      <c r="B777" s="169"/>
      <c r="D777" s="170" t="s">
        <v>196</v>
      </c>
      <c r="E777" s="171" t="s">
        <v>1</v>
      </c>
      <c r="F777" s="172" t="s">
        <v>2326</v>
      </c>
      <c r="H777" s="173">
        <v>31</v>
      </c>
      <c r="I777" s="174"/>
      <c r="J777" s="174"/>
      <c r="M777" s="169"/>
      <c r="N777" s="175"/>
      <c r="X777" s="176"/>
      <c r="AT777" s="171" t="s">
        <v>196</v>
      </c>
      <c r="AU777" s="171" t="s">
        <v>91</v>
      </c>
      <c r="AV777" s="12" t="s">
        <v>91</v>
      </c>
      <c r="AW777" s="12" t="s">
        <v>5</v>
      </c>
      <c r="AX777" s="12" t="s">
        <v>89</v>
      </c>
      <c r="AY777" s="171" t="s">
        <v>167</v>
      </c>
    </row>
    <row r="778" spans="2:65" s="1" customFormat="1" ht="24.2" customHeight="1">
      <c r="B778" s="34"/>
      <c r="C778" s="190" t="s">
        <v>2327</v>
      </c>
      <c r="D778" s="190" t="s">
        <v>654</v>
      </c>
      <c r="E778" s="191" t="s">
        <v>2328</v>
      </c>
      <c r="F778" s="192" t="s">
        <v>2329</v>
      </c>
      <c r="G778" s="193" t="s">
        <v>184</v>
      </c>
      <c r="H778" s="194">
        <v>31</v>
      </c>
      <c r="I778" s="195"/>
      <c r="J778" s="196"/>
      <c r="K778" s="197">
        <f t="shared" ref="K778:K783" si="280">ROUND(P778*H778,2)</f>
        <v>0</v>
      </c>
      <c r="L778" s="196"/>
      <c r="M778" s="198"/>
      <c r="N778" s="199" t="s">
        <v>1</v>
      </c>
      <c r="O778" s="128" t="s">
        <v>45</v>
      </c>
      <c r="P778" s="33">
        <f t="shared" ref="P778:P783" si="281">I778+J778</f>
        <v>0</v>
      </c>
      <c r="Q778" s="33">
        <f t="shared" ref="Q778:Q783" si="282">ROUND(I778*H778,2)</f>
        <v>0</v>
      </c>
      <c r="R778" s="33">
        <f t="shared" ref="R778:R783" si="283">ROUND(J778*H778,2)</f>
        <v>0</v>
      </c>
      <c r="T778" s="166">
        <f t="shared" ref="T778:T783" si="284">S778*H778</f>
        <v>0</v>
      </c>
      <c r="U778" s="166">
        <v>8.0000000000000004E-4</v>
      </c>
      <c r="V778" s="166">
        <f t="shared" ref="V778:V783" si="285">U778*H778</f>
        <v>2.4800000000000003E-2</v>
      </c>
      <c r="W778" s="166">
        <v>0</v>
      </c>
      <c r="X778" s="167">
        <f t="shared" ref="X778:X783" si="286">W778*H778</f>
        <v>0</v>
      </c>
      <c r="AR778" s="168" t="s">
        <v>318</v>
      </c>
      <c r="AT778" s="168" t="s">
        <v>654</v>
      </c>
      <c r="AU778" s="168" t="s">
        <v>91</v>
      </c>
      <c r="AY778" s="15" t="s">
        <v>167</v>
      </c>
      <c r="BE778" s="97">
        <f t="shared" ref="BE778:BE783" si="287">IF(O778="základní",K778,0)</f>
        <v>0</v>
      </c>
      <c r="BF778" s="97">
        <f t="shared" ref="BF778:BF783" si="288">IF(O778="snížená",K778,0)</f>
        <v>0</v>
      </c>
      <c r="BG778" s="97">
        <f t="shared" ref="BG778:BG783" si="289">IF(O778="zákl. přenesená",K778,0)</f>
        <v>0</v>
      </c>
      <c r="BH778" s="97">
        <f t="shared" ref="BH778:BH783" si="290">IF(O778="sníž. přenesená",K778,0)</f>
        <v>0</v>
      </c>
      <c r="BI778" s="97">
        <f t="shared" ref="BI778:BI783" si="291">IF(O778="nulová",K778,0)</f>
        <v>0</v>
      </c>
      <c r="BJ778" s="15" t="s">
        <v>89</v>
      </c>
      <c r="BK778" s="97">
        <f t="shared" ref="BK778:BK783" si="292">ROUND(P778*H778,2)</f>
        <v>0</v>
      </c>
      <c r="BL778" s="15" t="s">
        <v>227</v>
      </c>
      <c r="BM778" s="168" t="s">
        <v>2330</v>
      </c>
    </row>
    <row r="779" spans="2:65" s="1" customFormat="1" ht="16.5" customHeight="1">
      <c r="B779" s="34"/>
      <c r="C779" s="157" t="s">
        <v>2331</v>
      </c>
      <c r="D779" s="157" t="s">
        <v>169</v>
      </c>
      <c r="E779" s="158" t="s">
        <v>2332</v>
      </c>
      <c r="F779" s="159" t="s">
        <v>2333</v>
      </c>
      <c r="G779" s="160" t="s">
        <v>184</v>
      </c>
      <c r="H779" s="161">
        <v>2</v>
      </c>
      <c r="I779" s="162"/>
      <c r="J779" s="162"/>
      <c r="K779" s="163">
        <f t="shared" si="280"/>
        <v>0</v>
      </c>
      <c r="L779" s="164"/>
      <c r="M779" s="34"/>
      <c r="N779" s="165" t="s">
        <v>1</v>
      </c>
      <c r="O779" s="128" t="s">
        <v>45</v>
      </c>
      <c r="P779" s="33">
        <f t="shared" si="281"/>
        <v>0</v>
      </c>
      <c r="Q779" s="33">
        <f t="shared" si="282"/>
        <v>0</v>
      </c>
      <c r="R779" s="33">
        <f t="shared" si="283"/>
        <v>0</v>
      </c>
      <c r="T779" s="166">
        <f t="shared" si="284"/>
        <v>0</v>
      </c>
      <c r="U779" s="166">
        <v>0</v>
      </c>
      <c r="V779" s="166">
        <f t="shared" si="285"/>
        <v>0</v>
      </c>
      <c r="W779" s="166">
        <v>0</v>
      </c>
      <c r="X779" s="167">
        <f t="shared" si="286"/>
        <v>0</v>
      </c>
      <c r="AR779" s="168" t="s">
        <v>227</v>
      </c>
      <c r="AT779" s="168" t="s">
        <v>169</v>
      </c>
      <c r="AU779" s="168" t="s">
        <v>91</v>
      </c>
      <c r="AY779" s="15" t="s">
        <v>167</v>
      </c>
      <c r="BE779" s="97">
        <f t="shared" si="287"/>
        <v>0</v>
      </c>
      <c r="BF779" s="97">
        <f t="shared" si="288"/>
        <v>0</v>
      </c>
      <c r="BG779" s="97">
        <f t="shared" si="289"/>
        <v>0</v>
      </c>
      <c r="BH779" s="97">
        <f t="shared" si="290"/>
        <v>0</v>
      </c>
      <c r="BI779" s="97">
        <f t="shared" si="291"/>
        <v>0</v>
      </c>
      <c r="BJ779" s="15" t="s">
        <v>89</v>
      </c>
      <c r="BK779" s="97">
        <f t="shared" si="292"/>
        <v>0</v>
      </c>
      <c r="BL779" s="15" t="s">
        <v>227</v>
      </c>
      <c r="BM779" s="168" t="s">
        <v>2334</v>
      </c>
    </row>
    <row r="780" spans="2:65" s="1" customFormat="1" ht="24.2" customHeight="1">
      <c r="B780" s="34"/>
      <c r="C780" s="190" t="s">
        <v>2335</v>
      </c>
      <c r="D780" s="190" t="s">
        <v>654</v>
      </c>
      <c r="E780" s="191" t="s">
        <v>2336</v>
      </c>
      <c r="F780" s="192" t="s">
        <v>2337</v>
      </c>
      <c r="G780" s="193" t="s">
        <v>184</v>
      </c>
      <c r="H780" s="194">
        <v>2</v>
      </c>
      <c r="I780" s="195"/>
      <c r="J780" s="196"/>
      <c r="K780" s="197">
        <f t="shared" si="280"/>
        <v>0</v>
      </c>
      <c r="L780" s="196"/>
      <c r="M780" s="198"/>
      <c r="N780" s="199" t="s">
        <v>1</v>
      </c>
      <c r="O780" s="128" t="s">
        <v>45</v>
      </c>
      <c r="P780" s="33">
        <f t="shared" si="281"/>
        <v>0</v>
      </c>
      <c r="Q780" s="33">
        <f t="shared" si="282"/>
        <v>0</v>
      </c>
      <c r="R780" s="33">
        <f t="shared" si="283"/>
        <v>0</v>
      </c>
      <c r="T780" s="166">
        <f t="shared" si="284"/>
        <v>0</v>
      </c>
      <c r="U780" s="166">
        <v>3.1E-4</v>
      </c>
      <c r="V780" s="166">
        <f t="shared" si="285"/>
        <v>6.2E-4</v>
      </c>
      <c r="W780" s="166">
        <v>0</v>
      </c>
      <c r="X780" s="167">
        <f t="shared" si="286"/>
        <v>0</v>
      </c>
      <c r="AR780" s="168" t="s">
        <v>318</v>
      </c>
      <c r="AT780" s="168" t="s">
        <v>654</v>
      </c>
      <c r="AU780" s="168" t="s">
        <v>91</v>
      </c>
      <c r="AY780" s="15" t="s">
        <v>167</v>
      </c>
      <c r="BE780" s="97">
        <f t="shared" si="287"/>
        <v>0</v>
      </c>
      <c r="BF780" s="97">
        <f t="shared" si="288"/>
        <v>0</v>
      </c>
      <c r="BG780" s="97">
        <f t="shared" si="289"/>
        <v>0</v>
      </c>
      <c r="BH780" s="97">
        <f t="shared" si="290"/>
        <v>0</v>
      </c>
      <c r="BI780" s="97">
        <f t="shared" si="291"/>
        <v>0</v>
      </c>
      <c r="BJ780" s="15" t="s">
        <v>89</v>
      </c>
      <c r="BK780" s="97">
        <f t="shared" si="292"/>
        <v>0</v>
      </c>
      <c r="BL780" s="15" t="s">
        <v>227</v>
      </c>
      <c r="BM780" s="168" t="s">
        <v>2338</v>
      </c>
    </row>
    <row r="781" spans="2:65" s="1" customFormat="1" ht="21.75" customHeight="1">
      <c r="B781" s="34"/>
      <c r="C781" s="157" t="s">
        <v>2339</v>
      </c>
      <c r="D781" s="157" t="s">
        <v>169</v>
      </c>
      <c r="E781" s="158" t="s">
        <v>2340</v>
      </c>
      <c r="F781" s="159" t="s">
        <v>2341</v>
      </c>
      <c r="G781" s="160" t="s">
        <v>184</v>
      </c>
      <c r="H781" s="161">
        <v>2</v>
      </c>
      <c r="I781" s="162"/>
      <c r="J781" s="162"/>
      <c r="K781" s="163">
        <f t="shared" si="280"/>
        <v>0</v>
      </c>
      <c r="L781" s="164"/>
      <c r="M781" s="34"/>
      <c r="N781" s="165" t="s">
        <v>1</v>
      </c>
      <c r="O781" s="128" t="s">
        <v>45</v>
      </c>
      <c r="P781" s="33">
        <f t="shared" si="281"/>
        <v>0</v>
      </c>
      <c r="Q781" s="33">
        <f t="shared" si="282"/>
        <v>0</v>
      </c>
      <c r="R781" s="33">
        <f t="shared" si="283"/>
        <v>0</v>
      </c>
      <c r="T781" s="166">
        <f t="shared" si="284"/>
        <v>0</v>
      </c>
      <c r="U781" s="166">
        <v>0</v>
      </c>
      <c r="V781" s="166">
        <f t="shared" si="285"/>
        <v>0</v>
      </c>
      <c r="W781" s="166">
        <v>0</v>
      </c>
      <c r="X781" s="167">
        <f t="shared" si="286"/>
        <v>0</v>
      </c>
      <c r="AR781" s="168" t="s">
        <v>227</v>
      </c>
      <c r="AT781" s="168" t="s">
        <v>169</v>
      </c>
      <c r="AU781" s="168" t="s">
        <v>91</v>
      </c>
      <c r="AY781" s="15" t="s">
        <v>167</v>
      </c>
      <c r="BE781" s="97">
        <f t="shared" si="287"/>
        <v>0</v>
      </c>
      <c r="BF781" s="97">
        <f t="shared" si="288"/>
        <v>0</v>
      </c>
      <c r="BG781" s="97">
        <f t="shared" si="289"/>
        <v>0</v>
      </c>
      <c r="BH781" s="97">
        <f t="shared" si="290"/>
        <v>0</v>
      </c>
      <c r="BI781" s="97">
        <f t="shared" si="291"/>
        <v>0</v>
      </c>
      <c r="BJ781" s="15" t="s">
        <v>89</v>
      </c>
      <c r="BK781" s="97">
        <f t="shared" si="292"/>
        <v>0</v>
      </c>
      <c r="BL781" s="15" t="s">
        <v>227</v>
      </c>
      <c r="BM781" s="168" t="s">
        <v>2342</v>
      </c>
    </row>
    <row r="782" spans="2:65" s="1" customFormat="1" ht="16.5" customHeight="1">
      <c r="B782" s="34"/>
      <c r="C782" s="190" t="s">
        <v>2343</v>
      </c>
      <c r="D782" s="190" t="s">
        <v>654</v>
      </c>
      <c r="E782" s="191" t="s">
        <v>2344</v>
      </c>
      <c r="F782" s="192" t="s">
        <v>2345</v>
      </c>
      <c r="G782" s="193" t="s">
        <v>184</v>
      </c>
      <c r="H782" s="194">
        <v>2</v>
      </c>
      <c r="I782" s="195"/>
      <c r="J782" s="196"/>
      <c r="K782" s="197">
        <f t="shared" si="280"/>
        <v>0</v>
      </c>
      <c r="L782" s="196"/>
      <c r="M782" s="198"/>
      <c r="N782" s="199" t="s">
        <v>1</v>
      </c>
      <c r="O782" s="128" t="s">
        <v>45</v>
      </c>
      <c r="P782" s="33">
        <f t="shared" si="281"/>
        <v>0</v>
      </c>
      <c r="Q782" s="33">
        <f t="shared" si="282"/>
        <v>0</v>
      </c>
      <c r="R782" s="33">
        <f t="shared" si="283"/>
        <v>0</v>
      </c>
      <c r="T782" s="166">
        <f t="shared" si="284"/>
        <v>0</v>
      </c>
      <c r="U782" s="166">
        <v>4.0000000000000002E-4</v>
      </c>
      <c r="V782" s="166">
        <f t="shared" si="285"/>
        <v>8.0000000000000004E-4</v>
      </c>
      <c r="W782" s="166">
        <v>0</v>
      </c>
      <c r="X782" s="167">
        <f t="shared" si="286"/>
        <v>0</v>
      </c>
      <c r="AR782" s="168" t="s">
        <v>318</v>
      </c>
      <c r="AT782" s="168" t="s">
        <v>654</v>
      </c>
      <c r="AU782" s="168" t="s">
        <v>91</v>
      </c>
      <c r="AY782" s="15" t="s">
        <v>167</v>
      </c>
      <c r="BE782" s="97">
        <f t="shared" si="287"/>
        <v>0</v>
      </c>
      <c r="BF782" s="97">
        <f t="shared" si="288"/>
        <v>0</v>
      </c>
      <c r="BG782" s="97">
        <f t="shared" si="289"/>
        <v>0</v>
      </c>
      <c r="BH782" s="97">
        <f t="shared" si="290"/>
        <v>0</v>
      </c>
      <c r="BI782" s="97">
        <f t="shared" si="291"/>
        <v>0</v>
      </c>
      <c r="BJ782" s="15" t="s">
        <v>89</v>
      </c>
      <c r="BK782" s="97">
        <f t="shared" si="292"/>
        <v>0</v>
      </c>
      <c r="BL782" s="15" t="s">
        <v>227</v>
      </c>
      <c r="BM782" s="168" t="s">
        <v>2346</v>
      </c>
    </row>
    <row r="783" spans="2:65" s="1" customFormat="1" ht="16.5" customHeight="1">
      <c r="B783" s="34"/>
      <c r="C783" s="157" t="s">
        <v>2347</v>
      </c>
      <c r="D783" s="157" t="s">
        <v>169</v>
      </c>
      <c r="E783" s="158" t="s">
        <v>2348</v>
      </c>
      <c r="F783" s="159" t="s">
        <v>2349</v>
      </c>
      <c r="G783" s="160" t="s">
        <v>184</v>
      </c>
      <c r="H783" s="161">
        <v>84</v>
      </c>
      <c r="I783" s="162"/>
      <c r="J783" s="162"/>
      <c r="K783" s="163">
        <f t="shared" si="280"/>
        <v>0</v>
      </c>
      <c r="L783" s="164"/>
      <c r="M783" s="34"/>
      <c r="N783" s="165" t="s">
        <v>1</v>
      </c>
      <c r="O783" s="128" t="s">
        <v>45</v>
      </c>
      <c r="P783" s="33">
        <f t="shared" si="281"/>
        <v>0</v>
      </c>
      <c r="Q783" s="33">
        <f t="shared" si="282"/>
        <v>0</v>
      </c>
      <c r="R783" s="33">
        <f t="shared" si="283"/>
        <v>0</v>
      </c>
      <c r="T783" s="166">
        <f t="shared" si="284"/>
        <v>0</v>
      </c>
      <c r="U783" s="166">
        <v>0</v>
      </c>
      <c r="V783" s="166">
        <f t="shared" si="285"/>
        <v>0</v>
      </c>
      <c r="W783" s="166">
        <v>0</v>
      </c>
      <c r="X783" s="167">
        <f t="shared" si="286"/>
        <v>0</v>
      </c>
      <c r="AR783" s="168" t="s">
        <v>227</v>
      </c>
      <c r="AT783" s="168" t="s">
        <v>169</v>
      </c>
      <c r="AU783" s="168" t="s">
        <v>91</v>
      </c>
      <c r="AY783" s="15" t="s">
        <v>167</v>
      </c>
      <c r="BE783" s="97">
        <f t="shared" si="287"/>
        <v>0</v>
      </c>
      <c r="BF783" s="97">
        <f t="shared" si="288"/>
        <v>0</v>
      </c>
      <c r="BG783" s="97">
        <f t="shared" si="289"/>
        <v>0</v>
      </c>
      <c r="BH783" s="97">
        <f t="shared" si="290"/>
        <v>0</v>
      </c>
      <c r="BI783" s="97">
        <f t="shared" si="291"/>
        <v>0</v>
      </c>
      <c r="BJ783" s="15" t="s">
        <v>89</v>
      </c>
      <c r="BK783" s="97">
        <f t="shared" si="292"/>
        <v>0</v>
      </c>
      <c r="BL783" s="15" t="s">
        <v>227</v>
      </c>
      <c r="BM783" s="168" t="s">
        <v>2350</v>
      </c>
    </row>
    <row r="784" spans="2:65" s="12" customFormat="1" ht="11.25">
      <c r="B784" s="169"/>
      <c r="D784" s="170" t="s">
        <v>196</v>
      </c>
      <c r="E784" s="171" t="s">
        <v>1</v>
      </c>
      <c r="F784" s="172" t="s">
        <v>2351</v>
      </c>
      <c r="H784" s="173">
        <v>84</v>
      </c>
      <c r="I784" s="174"/>
      <c r="J784" s="174"/>
      <c r="M784" s="169"/>
      <c r="N784" s="175"/>
      <c r="X784" s="176"/>
      <c r="AT784" s="171" t="s">
        <v>196</v>
      </c>
      <c r="AU784" s="171" t="s">
        <v>91</v>
      </c>
      <c r="AV784" s="12" t="s">
        <v>91</v>
      </c>
      <c r="AW784" s="12" t="s">
        <v>5</v>
      </c>
      <c r="AX784" s="12" t="s">
        <v>89</v>
      </c>
      <c r="AY784" s="171" t="s">
        <v>167</v>
      </c>
    </row>
    <row r="785" spans="2:65" s="1" customFormat="1" ht="21.75" customHeight="1">
      <c r="B785" s="34"/>
      <c r="C785" s="190" t="s">
        <v>2352</v>
      </c>
      <c r="D785" s="190" t="s">
        <v>654</v>
      </c>
      <c r="E785" s="191" t="s">
        <v>2353</v>
      </c>
      <c r="F785" s="192" t="s">
        <v>2354</v>
      </c>
      <c r="G785" s="193" t="s">
        <v>184</v>
      </c>
      <c r="H785" s="194">
        <v>84</v>
      </c>
      <c r="I785" s="195"/>
      <c r="J785" s="196"/>
      <c r="K785" s="197">
        <f t="shared" ref="K785:K796" si="293">ROUND(P785*H785,2)</f>
        <v>0</v>
      </c>
      <c r="L785" s="196"/>
      <c r="M785" s="198"/>
      <c r="N785" s="199" t="s">
        <v>1</v>
      </c>
      <c r="O785" s="128" t="s">
        <v>45</v>
      </c>
      <c r="P785" s="33">
        <f t="shared" ref="P785:P796" si="294">I785+J785</f>
        <v>0</v>
      </c>
      <c r="Q785" s="33">
        <f t="shared" ref="Q785:Q796" si="295">ROUND(I785*H785,2)</f>
        <v>0</v>
      </c>
      <c r="R785" s="33">
        <f t="shared" ref="R785:R796" si="296">ROUND(J785*H785,2)</f>
        <v>0</v>
      </c>
      <c r="T785" s="166">
        <f t="shared" ref="T785:T796" si="297">S785*H785</f>
        <v>0</v>
      </c>
      <c r="U785" s="166">
        <v>1E-4</v>
      </c>
      <c r="V785" s="166">
        <f t="shared" ref="V785:V796" si="298">U785*H785</f>
        <v>8.4000000000000012E-3</v>
      </c>
      <c r="W785" s="166">
        <v>0</v>
      </c>
      <c r="X785" s="167">
        <f t="shared" ref="X785:X796" si="299">W785*H785</f>
        <v>0</v>
      </c>
      <c r="AR785" s="168" t="s">
        <v>318</v>
      </c>
      <c r="AT785" s="168" t="s">
        <v>654</v>
      </c>
      <c r="AU785" s="168" t="s">
        <v>91</v>
      </c>
      <c r="AY785" s="15" t="s">
        <v>167</v>
      </c>
      <c r="BE785" s="97">
        <f t="shared" ref="BE785:BE796" si="300">IF(O785="základní",K785,0)</f>
        <v>0</v>
      </c>
      <c r="BF785" s="97">
        <f t="shared" ref="BF785:BF796" si="301">IF(O785="snížená",K785,0)</f>
        <v>0</v>
      </c>
      <c r="BG785" s="97">
        <f t="shared" ref="BG785:BG796" si="302">IF(O785="zákl. přenesená",K785,0)</f>
        <v>0</v>
      </c>
      <c r="BH785" s="97">
        <f t="shared" ref="BH785:BH796" si="303">IF(O785="sníž. přenesená",K785,0)</f>
        <v>0</v>
      </c>
      <c r="BI785" s="97">
        <f t="shared" ref="BI785:BI796" si="304">IF(O785="nulová",K785,0)</f>
        <v>0</v>
      </c>
      <c r="BJ785" s="15" t="s">
        <v>89</v>
      </c>
      <c r="BK785" s="97">
        <f t="shared" ref="BK785:BK796" si="305">ROUND(P785*H785,2)</f>
        <v>0</v>
      </c>
      <c r="BL785" s="15" t="s">
        <v>227</v>
      </c>
      <c r="BM785" s="168" t="s">
        <v>2355</v>
      </c>
    </row>
    <row r="786" spans="2:65" s="1" customFormat="1" ht="24.2" customHeight="1">
      <c r="B786" s="34"/>
      <c r="C786" s="190" t="s">
        <v>2356</v>
      </c>
      <c r="D786" s="190" t="s">
        <v>654</v>
      </c>
      <c r="E786" s="191" t="s">
        <v>2357</v>
      </c>
      <c r="F786" s="192" t="s">
        <v>2358</v>
      </c>
      <c r="G786" s="193" t="s">
        <v>184</v>
      </c>
      <c r="H786" s="194">
        <v>84</v>
      </c>
      <c r="I786" s="195"/>
      <c r="J786" s="196"/>
      <c r="K786" s="197">
        <f t="shared" si="293"/>
        <v>0</v>
      </c>
      <c r="L786" s="196"/>
      <c r="M786" s="198"/>
      <c r="N786" s="199" t="s">
        <v>1</v>
      </c>
      <c r="O786" s="128" t="s">
        <v>45</v>
      </c>
      <c r="P786" s="33">
        <f t="shared" si="294"/>
        <v>0</v>
      </c>
      <c r="Q786" s="33">
        <f t="shared" si="295"/>
        <v>0</v>
      </c>
      <c r="R786" s="33">
        <f t="shared" si="296"/>
        <v>0</v>
      </c>
      <c r="T786" s="166">
        <f t="shared" si="297"/>
        <v>0</v>
      </c>
      <c r="U786" s="166">
        <v>1E-4</v>
      </c>
      <c r="V786" s="166">
        <f t="shared" si="298"/>
        <v>8.4000000000000012E-3</v>
      </c>
      <c r="W786" s="166">
        <v>0</v>
      </c>
      <c r="X786" s="167">
        <f t="shared" si="299"/>
        <v>0</v>
      </c>
      <c r="AR786" s="168" t="s">
        <v>318</v>
      </c>
      <c r="AT786" s="168" t="s">
        <v>654</v>
      </c>
      <c r="AU786" s="168" t="s">
        <v>91</v>
      </c>
      <c r="AY786" s="15" t="s">
        <v>167</v>
      </c>
      <c r="BE786" s="97">
        <f t="shared" si="300"/>
        <v>0</v>
      </c>
      <c r="BF786" s="97">
        <f t="shared" si="301"/>
        <v>0</v>
      </c>
      <c r="BG786" s="97">
        <f t="shared" si="302"/>
        <v>0</v>
      </c>
      <c r="BH786" s="97">
        <f t="shared" si="303"/>
        <v>0</v>
      </c>
      <c r="BI786" s="97">
        <f t="shared" si="304"/>
        <v>0</v>
      </c>
      <c r="BJ786" s="15" t="s">
        <v>89</v>
      </c>
      <c r="BK786" s="97">
        <f t="shared" si="305"/>
        <v>0</v>
      </c>
      <c r="BL786" s="15" t="s">
        <v>227</v>
      </c>
      <c r="BM786" s="168" t="s">
        <v>2359</v>
      </c>
    </row>
    <row r="787" spans="2:65" s="1" customFormat="1" ht="16.5" customHeight="1">
      <c r="B787" s="34"/>
      <c r="C787" s="157" t="s">
        <v>2360</v>
      </c>
      <c r="D787" s="157" t="s">
        <v>169</v>
      </c>
      <c r="E787" s="158" t="s">
        <v>2361</v>
      </c>
      <c r="F787" s="159" t="s">
        <v>2362</v>
      </c>
      <c r="G787" s="160" t="s">
        <v>184</v>
      </c>
      <c r="H787" s="161">
        <v>4</v>
      </c>
      <c r="I787" s="162"/>
      <c r="J787" s="162"/>
      <c r="K787" s="163">
        <f t="shared" si="293"/>
        <v>0</v>
      </c>
      <c r="L787" s="164"/>
      <c r="M787" s="34"/>
      <c r="N787" s="165" t="s">
        <v>1</v>
      </c>
      <c r="O787" s="128" t="s">
        <v>45</v>
      </c>
      <c r="P787" s="33">
        <f t="shared" si="294"/>
        <v>0</v>
      </c>
      <c r="Q787" s="33">
        <f t="shared" si="295"/>
        <v>0</v>
      </c>
      <c r="R787" s="33">
        <f t="shared" si="296"/>
        <v>0</v>
      </c>
      <c r="T787" s="166">
        <f t="shared" si="297"/>
        <v>0</v>
      </c>
      <c r="U787" s="166">
        <v>0</v>
      </c>
      <c r="V787" s="166">
        <f t="shared" si="298"/>
        <v>0</v>
      </c>
      <c r="W787" s="166">
        <v>0</v>
      </c>
      <c r="X787" s="167">
        <f t="shared" si="299"/>
        <v>0</v>
      </c>
      <c r="AR787" s="168" t="s">
        <v>227</v>
      </c>
      <c r="AT787" s="168" t="s">
        <v>169</v>
      </c>
      <c r="AU787" s="168" t="s">
        <v>91</v>
      </c>
      <c r="AY787" s="15" t="s">
        <v>167</v>
      </c>
      <c r="BE787" s="97">
        <f t="shared" si="300"/>
        <v>0</v>
      </c>
      <c r="BF787" s="97">
        <f t="shared" si="301"/>
        <v>0</v>
      </c>
      <c r="BG787" s="97">
        <f t="shared" si="302"/>
        <v>0</v>
      </c>
      <c r="BH787" s="97">
        <f t="shared" si="303"/>
        <v>0</v>
      </c>
      <c r="BI787" s="97">
        <f t="shared" si="304"/>
        <v>0</v>
      </c>
      <c r="BJ787" s="15" t="s">
        <v>89</v>
      </c>
      <c r="BK787" s="97">
        <f t="shared" si="305"/>
        <v>0</v>
      </c>
      <c r="BL787" s="15" t="s">
        <v>227</v>
      </c>
      <c r="BM787" s="168" t="s">
        <v>2363</v>
      </c>
    </row>
    <row r="788" spans="2:65" s="1" customFormat="1" ht="37.9" customHeight="1">
      <c r="B788" s="34"/>
      <c r="C788" s="190" t="s">
        <v>2364</v>
      </c>
      <c r="D788" s="190" t="s">
        <v>654</v>
      </c>
      <c r="E788" s="191" t="s">
        <v>2365</v>
      </c>
      <c r="F788" s="192" t="s">
        <v>2366</v>
      </c>
      <c r="G788" s="193" t="s">
        <v>184</v>
      </c>
      <c r="H788" s="194">
        <v>4</v>
      </c>
      <c r="I788" s="195"/>
      <c r="J788" s="196"/>
      <c r="K788" s="197">
        <f t="shared" si="293"/>
        <v>0</v>
      </c>
      <c r="L788" s="196"/>
      <c r="M788" s="198"/>
      <c r="N788" s="199" t="s">
        <v>1</v>
      </c>
      <c r="O788" s="128" t="s">
        <v>45</v>
      </c>
      <c r="P788" s="33">
        <f t="shared" si="294"/>
        <v>0</v>
      </c>
      <c r="Q788" s="33">
        <f t="shared" si="295"/>
        <v>0</v>
      </c>
      <c r="R788" s="33">
        <f t="shared" si="296"/>
        <v>0</v>
      </c>
      <c r="T788" s="166">
        <f t="shared" si="297"/>
        <v>0</v>
      </c>
      <c r="U788" s="166">
        <v>5.0000000000000001E-3</v>
      </c>
      <c r="V788" s="166">
        <f t="shared" si="298"/>
        <v>0.02</v>
      </c>
      <c r="W788" s="166">
        <v>0</v>
      </c>
      <c r="X788" s="167">
        <f t="shared" si="299"/>
        <v>0</v>
      </c>
      <c r="AR788" s="168" t="s">
        <v>318</v>
      </c>
      <c r="AT788" s="168" t="s">
        <v>654</v>
      </c>
      <c r="AU788" s="168" t="s">
        <v>91</v>
      </c>
      <c r="AY788" s="15" t="s">
        <v>167</v>
      </c>
      <c r="BE788" s="97">
        <f t="shared" si="300"/>
        <v>0</v>
      </c>
      <c r="BF788" s="97">
        <f t="shared" si="301"/>
        <v>0</v>
      </c>
      <c r="BG788" s="97">
        <f t="shared" si="302"/>
        <v>0</v>
      </c>
      <c r="BH788" s="97">
        <f t="shared" si="303"/>
        <v>0</v>
      </c>
      <c r="BI788" s="97">
        <f t="shared" si="304"/>
        <v>0</v>
      </c>
      <c r="BJ788" s="15" t="s">
        <v>89</v>
      </c>
      <c r="BK788" s="97">
        <f t="shared" si="305"/>
        <v>0</v>
      </c>
      <c r="BL788" s="15" t="s">
        <v>227</v>
      </c>
      <c r="BM788" s="168" t="s">
        <v>2367</v>
      </c>
    </row>
    <row r="789" spans="2:65" s="1" customFormat="1" ht="16.5" customHeight="1">
      <c r="B789" s="34"/>
      <c r="C789" s="157" t="s">
        <v>2368</v>
      </c>
      <c r="D789" s="157" t="s">
        <v>169</v>
      </c>
      <c r="E789" s="158" t="s">
        <v>2369</v>
      </c>
      <c r="F789" s="159" t="s">
        <v>2370</v>
      </c>
      <c r="G789" s="160" t="s">
        <v>184</v>
      </c>
      <c r="H789" s="161">
        <v>1</v>
      </c>
      <c r="I789" s="162"/>
      <c r="J789" s="162"/>
      <c r="K789" s="163">
        <f t="shared" si="293"/>
        <v>0</v>
      </c>
      <c r="L789" s="164"/>
      <c r="M789" s="34"/>
      <c r="N789" s="165" t="s">
        <v>1</v>
      </c>
      <c r="O789" s="128" t="s">
        <v>45</v>
      </c>
      <c r="P789" s="33">
        <f t="shared" si="294"/>
        <v>0</v>
      </c>
      <c r="Q789" s="33">
        <f t="shared" si="295"/>
        <v>0</v>
      </c>
      <c r="R789" s="33">
        <f t="shared" si="296"/>
        <v>0</v>
      </c>
      <c r="T789" s="166">
        <f t="shared" si="297"/>
        <v>0</v>
      </c>
      <c r="U789" s="166">
        <v>0</v>
      </c>
      <c r="V789" s="166">
        <f t="shared" si="298"/>
        <v>0</v>
      </c>
      <c r="W789" s="166">
        <v>0</v>
      </c>
      <c r="X789" s="167">
        <f t="shared" si="299"/>
        <v>0</v>
      </c>
      <c r="AR789" s="168" t="s">
        <v>227</v>
      </c>
      <c r="AT789" s="168" t="s">
        <v>169</v>
      </c>
      <c r="AU789" s="168" t="s">
        <v>91</v>
      </c>
      <c r="AY789" s="15" t="s">
        <v>167</v>
      </c>
      <c r="BE789" s="97">
        <f t="shared" si="300"/>
        <v>0</v>
      </c>
      <c r="BF789" s="97">
        <f t="shared" si="301"/>
        <v>0</v>
      </c>
      <c r="BG789" s="97">
        <f t="shared" si="302"/>
        <v>0</v>
      </c>
      <c r="BH789" s="97">
        <f t="shared" si="303"/>
        <v>0</v>
      </c>
      <c r="BI789" s="97">
        <f t="shared" si="304"/>
        <v>0</v>
      </c>
      <c r="BJ789" s="15" t="s">
        <v>89</v>
      </c>
      <c r="BK789" s="97">
        <f t="shared" si="305"/>
        <v>0</v>
      </c>
      <c r="BL789" s="15" t="s">
        <v>227</v>
      </c>
      <c r="BM789" s="168" t="s">
        <v>2371</v>
      </c>
    </row>
    <row r="790" spans="2:65" s="1" customFormat="1" ht="33" customHeight="1">
      <c r="B790" s="34"/>
      <c r="C790" s="190" t="s">
        <v>2372</v>
      </c>
      <c r="D790" s="190" t="s">
        <v>654</v>
      </c>
      <c r="E790" s="191" t="s">
        <v>2373</v>
      </c>
      <c r="F790" s="192" t="s">
        <v>2374</v>
      </c>
      <c r="G790" s="193" t="s">
        <v>184</v>
      </c>
      <c r="H790" s="194">
        <v>1</v>
      </c>
      <c r="I790" s="195"/>
      <c r="J790" s="196"/>
      <c r="K790" s="197">
        <f t="shared" si="293"/>
        <v>0</v>
      </c>
      <c r="L790" s="196"/>
      <c r="M790" s="198"/>
      <c r="N790" s="199" t="s">
        <v>1</v>
      </c>
      <c r="O790" s="128" t="s">
        <v>45</v>
      </c>
      <c r="P790" s="33">
        <f t="shared" si="294"/>
        <v>0</v>
      </c>
      <c r="Q790" s="33">
        <f t="shared" si="295"/>
        <v>0</v>
      </c>
      <c r="R790" s="33">
        <f t="shared" si="296"/>
        <v>0</v>
      </c>
      <c r="T790" s="166">
        <f t="shared" si="297"/>
        <v>0</v>
      </c>
      <c r="U790" s="166">
        <v>5.0000000000000001E-3</v>
      </c>
      <c r="V790" s="166">
        <f t="shared" si="298"/>
        <v>5.0000000000000001E-3</v>
      </c>
      <c r="W790" s="166">
        <v>0</v>
      </c>
      <c r="X790" s="167">
        <f t="shared" si="299"/>
        <v>0</v>
      </c>
      <c r="AR790" s="168" t="s">
        <v>318</v>
      </c>
      <c r="AT790" s="168" t="s">
        <v>654</v>
      </c>
      <c r="AU790" s="168" t="s">
        <v>91</v>
      </c>
      <c r="AY790" s="15" t="s">
        <v>167</v>
      </c>
      <c r="BE790" s="97">
        <f t="shared" si="300"/>
        <v>0</v>
      </c>
      <c r="BF790" s="97">
        <f t="shared" si="301"/>
        <v>0</v>
      </c>
      <c r="BG790" s="97">
        <f t="shared" si="302"/>
        <v>0</v>
      </c>
      <c r="BH790" s="97">
        <f t="shared" si="303"/>
        <v>0</v>
      </c>
      <c r="BI790" s="97">
        <f t="shared" si="304"/>
        <v>0</v>
      </c>
      <c r="BJ790" s="15" t="s">
        <v>89</v>
      </c>
      <c r="BK790" s="97">
        <f t="shared" si="305"/>
        <v>0</v>
      </c>
      <c r="BL790" s="15" t="s">
        <v>227</v>
      </c>
      <c r="BM790" s="168" t="s">
        <v>2375</v>
      </c>
    </row>
    <row r="791" spans="2:65" s="1" customFormat="1" ht="16.5" customHeight="1">
      <c r="B791" s="34"/>
      <c r="C791" s="157" t="s">
        <v>2376</v>
      </c>
      <c r="D791" s="157" t="s">
        <v>169</v>
      </c>
      <c r="E791" s="158" t="s">
        <v>2377</v>
      </c>
      <c r="F791" s="159" t="s">
        <v>2378</v>
      </c>
      <c r="G791" s="160" t="s">
        <v>184</v>
      </c>
      <c r="H791" s="161">
        <v>1</v>
      </c>
      <c r="I791" s="162"/>
      <c r="J791" s="162"/>
      <c r="K791" s="163">
        <f t="shared" si="293"/>
        <v>0</v>
      </c>
      <c r="L791" s="164"/>
      <c r="M791" s="34"/>
      <c r="N791" s="165" t="s">
        <v>1</v>
      </c>
      <c r="O791" s="128" t="s">
        <v>45</v>
      </c>
      <c r="P791" s="33">
        <f t="shared" si="294"/>
        <v>0</v>
      </c>
      <c r="Q791" s="33">
        <f t="shared" si="295"/>
        <v>0</v>
      </c>
      <c r="R791" s="33">
        <f t="shared" si="296"/>
        <v>0</v>
      </c>
      <c r="T791" s="166">
        <f t="shared" si="297"/>
        <v>0</v>
      </c>
      <c r="U791" s="166">
        <v>0</v>
      </c>
      <c r="V791" s="166">
        <f t="shared" si="298"/>
        <v>0</v>
      </c>
      <c r="W791" s="166">
        <v>0</v>
      </c>
      <c r="X791" s="167">
        <f t="shared" si="299"/>
        <v>0</v>
      </c>
      <c r="AR791" s="168" t="s">
        <v>227</v>
      </c>
      <c r="AT791" s="168" t="s">
        <v>169</v>
      </c>
      <c r="AU791" s="168" t="s">
        <v>91</v>
      </c>
      <c r="AY791" s="15" t="s">
        <v>167</v>
      </c>
      <c r="BE791" s="97">
        <f t="shared" si="300"/>
        <v>0</v>
      </c>
      <c r="BF791" s="97">
        <f t="shared" si="301"/>
        <v>0</v>
      </c>
      <c r="BG791" s="97">
        <f t="shared" si="302"/>
        <v>0</v>
      </c>
      <c r="BH791" s="97">
        <f t="shared" si="303"/>
        <v>0</v>
      </c>
      <c r="BI791" s="97">
        <f t="shared" si="304"/>
        <v>0</v>
      </c>
      <c r="BJ791" s="15" t="s">
        <v>89</v>
      </c>
      <c r="BK791" s="97">
        <f t="shared" si="305"/>
        <v>0</v>
      </c>
      <c r="BL791" s="15" t="s">
        <v>227</v>
      </c>
      <c r="BM791" s="168" t="s">
        <v>2379</v>
      </c>
    </row>
    <row r="792" spans="2:65" s="1" customFormat="1" ht="16.5" customHeight="1">
      <c r="B792" s="34"/>
      <c r="C792" s="190" t="s">
        <v>2380</v>
      </c>
      <c r="D792" s="190" t="s">
        <v>654</v>
      </c>
      <c r="E792" s="191" t="s">
        <v>2381</v>
      </c>
      <c r="F792" s="192" t="s">
        <v>2382</v>
      </c>
      <c r="G792" s="193" t="s">
        <v>184</v>
      </c>
      <c r="H792" s="194">
        <v>1</v>
      </c>
      <c r="I792" s="195"/>
      <c r="J792" s="196"/>
      <c r="K792" s="197">
        <f t="shared" si="293"/>
        <v>0</v>
      </c>
      <c r="L792" s="196"/>
      <c r="M792" s="198"/>
      <c r="N792" s="199" t="s">
        <v>1</v>
      </c>
      <c r="O792" s="128" t="s">
        <v>45</v>
      </c>
      <c r="P792" s="33">
        <f t="shared" si="294"/>
        <v>0</v>
      </c>
      <c r="Q792" s="33">
        <f t="shared" si="295"/>
        <v>0</v>
      </c>
      <c r="R792" s="33">
        <f t="shared" si="296"/>
        <v>0</v>
      </c>
      <c r="T792" s="166">
        <f t="shared" si="297"/>
        <v>0</v>
      </c>
      <c r="U792" s="166">
        <v>5.0000000000000001E-3</v>
      </c>
      <c r="V792" s="166">
        <f t="shared" si="298"/>
        <v>5.0000000000000001E-3</v>
      </c>
      <c r="W792" s="166">
        <v>0</v>
      </c>
      <c r="X792" s="167">
        <f t="shared" si="299"/>
        <v>0</v>
      </c>
      <c r="AR792" s="168" t="s">
        <v>318</v>
      </c>
      <c r="AT792" s="168" t="s">
        <v>654</v>
      </c>
      <c r="AU792" s="168" t="s">
        <v>91</v>
      </c>
      <c r="AY792" s="15" t="s">
        <v>167</v>
      </c>
      <c r="BE792" s="97">
        <f t="shared" si="300"/>
        <v>0</v>
      </c>
      <c r="BF792" s="97">
        <f t="shared" si="301"/>
        <v>0</v>
      </c>
      <c r="BG792" s="97">
        <f t="shared" si="302"/>
        <v>0</v>
      </c>
      <c r="BH792" s="97">
        <f t="shared" si="303"/>
        <v>0</v>
      </c>
      <c r="BI792" s="97">
        <f t="shared" si="304"/>
        <v>0</v>
      </c>
      <c r="BJ792" s="15" t="s">
        <v>89</v>
      </c>
      <c r="BK792" s="97">
        <f t="shared" si="305"/>
        <v>0</v>
      </c>
      <c r="BL792" s="15" t="s">
        <v>227</v>
      </c>
      <c r="BM792" s="168" t="s">
        <v>2383</v>
      </c>
    </row>
    <row r="793" spans="2:65" s="1" customFormat="1" ht="24.2" customHeight="1">
      <c r="B793" s="34"/>
      <c r="C793" s="157" t="s">
        <v>2384</v>
      </c>
      <c r="D793" s="157" t="s">
        <v>169</v>
      </c>
      <c r="E793" s="158" t="s">
        <v>2385</v>
      </c>
      <c r="F793" s="159" t="s">
        <v>2386</v>
      </c>
      <c r="G793" s="160" t="s">
        <v>184</v>
      </c>
      <c r="H793" s="161">
        <v>3</v>
      </c>
      <c r="I793" s="162"/>
      <c r="J793" s="162"/>
      <c r="K793" s="163">
        <f t="shared" si="293"/>
        <v>0</v>
      </c>
      <c r="L793" s="164"/>
      <c r="M793" s="34"/>
      <c r="N793" s="165" t="s">
        <v>1</v>
      </c>
      <c r="O793" s="128" t="s">
        <v>45</v>
      </c>
      <c r="P793" s="33">
        <f t="shared" si="294"/>
        <v>0</v>
      </c>
      <c r="Q793" s="33">
        <f t="shared" si="295"/>
        <v>0</v>
      </c>
      <c r="R793" s="33">
        <f t="shared" si="296"/>
        <v>0</v>
      </c>
      <c r="T793" s="166">
        <f t="shared" si="297"/>
        <v>0</v>
      </c>
      <c r="U793" s="166">
        <v>0</v>
      </c>
      <c r="V793" s="166">
        <f t="shared" si="298"/>
        <v>0</v>
      </c>
      <c r="W793" s="166">
        <v>0</v>
      </c>
      <c r="X793" s="167">
        <f t="shared" si="299"/>
        <v>0</v>
      </c>
      <c r="AR793" s="168" t="s">
        <v>227</v>
      </c>
      <c r="AT793" s="168" t="s">
        <v>169</v>
      </c>
      <c r="AU793" s="168" t="s">
        <v>91</v>
      </c>
      <c r="AY793" s="15" t="s">
        <v>167</v>
      </c>
      <c r="BE793" s="97">
        <f t="shared" si="300"/>
        <v>0</v>
      </c>
      <c r="BF793" s="97">
        <f t="shared" si="301"/>
        <v>0</v>
      </c>
      <c r="BG793" s="97">
        <f t="shared" si="302"/>
        <v>0</v>
      </c>
      <c r="BH793" s="97">
        <f t="shared" si="303"/>
        <v>0</v>
      </c>
      <c r="BI793" s="97">
        <f t="shared" si="304"/>
        <v>0</v>
      </c>
      <c r="BJ793" s="15" t="s">
        <v>89</v>
      </c>
      <c r="BK793" s="97">
        <f t="shared" si="305"/>
        <v>0</v>
      </c>
      <c r="BL793" s="15" t="s">
        <v>227</v>
      </c>
      <c r="BM793" s="168" t="s">
        <v>2387</v>
      </c>
    </row>
    <row r="794" spans="2:65" s="1" customFormat="1" ht="44.25" customHeight="1">
      <c r="B794" s="34"/>
      <c r="C794" s="190" t="s">
        <v>2388</v>
      </c>
      <c r="D794" s="190" t="s">
        <v>654</v>
      </c>
      <c r="E794" s="191" t="s">
        <v>2389</v>
      </c>
      <c r="F794" s="192" t="s">
        <v>2390</v>
      </c>
      <c r="G794" s="193" t="s">
        <v>184</v>
      </c>
      <c r="H794" s="194">
        <v>3</v>
      </c>
      <c r="I794" s="195"/>
      <c r="J794" s="196"/>
      <c r="K794" s="197">
        <f t="shared" si="293"/>
        <v>0</v>
      </c>
      <c r="L794" s="196"/>
      <c r="M794" s="198"/>
      <c r="N794" s="199" t="s">
        <v>1</v>
      </c>
      <c r="O794" s="128" t="s">
        <v>45</v>
      </c>
      <c r="P794" s="33">
        <f t="shared" si="294"/>
        <v>0</v>
      </c>
      <c r="Q794" s="33">
        <f t="shared" si="295"/>
        <v>0</v>
      </c>
      <c r="R794" s="33">
        <f t="shared" si="296"/>
        <v>0</v>
      </c>
      <c r="T794" s="166">
        <f t="shared" si="297"/>
        <v>0</v>
      </c>
      <c r="U794" s="166">
        <v>2.0000000000000001E-4</v>
      </c>
      <c r="V794" s="166">
        <f t="shared" si="298"/>
        <v>6.0000000000000006E-4</v>
      </c>
      <c r="W794" s="166">
        <v>0</v>
      </c>
      <c r="X794" s="167">
        <f t="shared" si="299"/>
        <v>0</v>
      </c>
      <c r="AR794" s="168" t="s">
        <v>318</v>
      </c>
      <c r="AT794" s="168" t="s">
        <v>654</v>
      </c>
      <c r="AU794" s="168" t="s">
        <v>91</v>
      </c>
      <c r="AY794" s="15" t="s">
        <v>167</v>
      </c>
      <c r="BE794" s="97">
        <f t="shared" si="300"/>
        <v>0</v>
      </c>
      <c r="BF794" s="97">
        <f t="shared" si="301"/>
        <v>0</v>
      </c>
      <c r="BG794" s="97">
        <f t="shared" si="302"/>
        <v>0</v>
      </c>
      <c r="BH794" s="97">
        <f t="shared" si="303"/>
        <v>0</v>
      </c>
      <c r="BI794" s="97">
        <f t="shared" si="304"/>
        <v>0</v>
      </c>
      <c r="BJ794" s="15" t="s">
        <v>89</v>
      </c>
      <c r="BK794" s="97">
        <f t="shared" si="305"/>
        <v>0</v>
      </c>
      <c r="BL794" s="15" t="s">
        <v>227</v>
      </c>
      <c r="BM794" s="168" t="s">
        <v>2391</v>
      </c>
    </row>
    <row r="795" spans="2:65" s="1" customFormat="1" ht="24.2" customHeight="1">
      <c r="B795" s="34"/>
      <c r="C795" s="157" t="s">
        <v>2392</v>
      </c>
      <c r="D795" s="157" t="s">
        <v>169</v>
      </c>
      <c r="E795" s="158" t="s">
        <v>2393</v>
      </c>
      <c r="F795" s="159" t="s">
        <v>2394</v>
      </c>
      <c r="G795" s="160" t="s">
        <v>184</v>
      </c>
      <c r="H795" s="161">
        <v>1</v>
      </c>
      <c r="I795" s="162"/>
      <c r="J795" s="162"/>
      <c r="K795" s="163">
        <f t="shared" si="293"/>
        <v>0</v>
      </c>
      <c r="L795" s="164"/>
      <c r="M795" s="34"/>
      <c r="N795" s="165" t="s">
        <v>1</v>
      </c>
      <c r="O795" s="128" t="s">
        <v>45</v>
      </c>
      <c r="P795" s="33">
        <f t="shared" si="294"/>
        <v>0</v>
      </c>
      <c r="Q795" s="33">
        <f t="shared" si="295"/>
        <v>0</v>
      </c>
      <c r="R795" s="33">
        <f t="shared" si="296"/>
        <v>0</v>
      </c>
      <c r="T795" s="166">
        <f t="shared" si="297"/>
        <v>0</v>
      </c>
      <c r="U795" s="166">
        <v>0</v>
      </c>
      <c r="V795" s="166">
        <f t="shared" si="298"/>
        <v>0</v>
      </c>
      <c r="W795" s="166">
        <v>0</v>
      </c>
      <c r="X795" s="167">
        <f t="shared" si="299"/>
        <v>0</v>
      </c>
      <c r="AR795" s="168" t="s">
        <v>227</v>
      </c>
      <c r="AT795" s="168" t="s">
        <v>169</v>
      </c>
      <c r="AU795" s="168" t="s">
        <v>91</v>
      </c>
      <c r="AY795" s="15" t="s">
        <v>167</v>
      </c>
      <c r="BE795" s="97">
        <f t="shared" si="300"/>
        <v>0</v>
      </c>
      <c r="BF795" s="97">
        <f t="shared" si="301"/>
        <v>0</v>
      </c>
      <c r="BG795" s="97">
        <f t="shared" si="302"/>
        <v>0</v>
      </c>
      <c r="BH795" s="97">
        <f t="shared" si="303"/>
        <v>0</v>
      </c>
      <c r="BI795" s="97">
        <f t="shared" si="304"/>
        <v>0</v>
      </c>
      <c r="BJ795" s="15" t="s">
        <v>89</v>
      </c>
      <c r="BK795" s="97">
        <f t="shared" si="305"/>
        <v>0</v>
      </c>
      <c r="BL795" s="15" t="s">
        <v>227</v>
      </c>
      <c r="BM795" s="168" t="s">
        <v>2395</v>
      </c>
    </row>
    <row r="796" spans="2:65" s="1" customFormat="1" ht="16.5" customHeight="1">
      <c r="B796" s="34"/>
      <c r="C796" s="157" t="s">
        <v>2396</v>
      </c>
      <c r="D796" s="157" t="s">
        <v>169</v>
      </c>
      <c r="E796" s="158" t="s">
        <v>2397</v>
      </c>
      <c r="F796" s="159" t="s">
        <v>2398</v>
      </c>
      <c r="G796" s="160" t="s">
        <v>184</v>
      </c>
      <c r="H796" s="161">
        <v>25</v>
      </c>
      <c r="I796" s="162"/>
      <c r="J796" s="162"/>
      <c r="K796" s="163">
        <f t="shared" si="293"/>
        <v>0</v>
      </c>
      <c r="L796" s="164"/>
      <c r="M796" s="34"/>
      <c r="N796" s="165" t="s">
        <v>1</v>
      </c>
      <c r="O796" s="128" t="s">
        <v>45</v>
      </c>
      <c r="P796" s="33">
        <f t="shared" si="294"/>
        <v>0</v>
      </c>
      <c r="Q796" s="33">
        <f t="shared" si="295"/>
        <v>0</v>
      </c>
      <c r="R796" s="33">
        <f t="shared" si="296"/>
        <v>0</v>
      </c>
      <c r="T796" s="166">
        <f t="shared" si="297"/>
        <v>0</v>
      </c>
      <c r="U796" s="166">
        <v>0</v>
      </c>
      <c r="V796" s="166">
        <f t="shared" si="298"/>
        <v>0</v>
      </c>
      <c r="W796" s="166">
        <v>0</v>
      </c>
      <c r="X796" s="167">
        <f t="shared" si="299"/>
        <v>0</v>
      </c>
      <c r="AR796" s="168" t="s">
        <v>227</v>
      </c>
      <c r="AT796" s="168" t="s">
        <v>169</v>
      </c>
      <c r="AU796" s="168" t="s">
        <v>91</v>
      </c>
      <c r="AY796" s="15" t="s">
        <v>167</v>
      </c>
      <c r="BE796" s="97">
        <f t="shared" si="300"/>
        <v>0</v>
      </c>
      <c r="BF796" s="97">
        <f t="shared" si="301"/>
        <v>0</v>
      </c>
      <c r="BG796" s="97">
        <f t="shared" si="302"/>
        <v>0</v>
      </c>
      <c r="BH796" s="97">
        <f t="shared" si="303"/>
        <v>0</v>
      </c>
      <c r="BI796" s="97">
        <f t="shared" si="304"/>
        <v>0</v>
      </c>
      <c r="BJ796" s="15" t="s">
        <v>89</v>
      </c>
      <c r="BK796" s="97">
        <f t="shared" si="305"/>
        <v>0</v>
      </c>
      <c r="BL796" s="15" t="s">
        <v>227</v>
      </c>
      <c r="BM796" s="168" t="s">
        <v>2399</v>
      </c>
    </row>
    <row r="797" spans="2:65" s="12" customFormat="1" ht="11.25">
      <c r="B797" s="169"/>
      <c r="D797" s="170" t="s">
        <v>196</v>
      </c>
      <c r="E797" s="171" t="s">
        <v>1</v>
      </c>
      <c r="F797" s="172" t="s">
        <v>2400</v>
      </c>
      <c r="H797" s="173">
        <v>25</v>
      </c>
      <c r="I797" s="174"/>
      <c r="J797" s="174"/>
      <c r="M797" s="169"/>
      <c r="N797" s="175"/>
      <c r="X797" s="176"/>
      <c r="AT797" s="171" t="s">
        <v>196</v>
      </c>
      <c r="AU797" s="171" t="s">
        <v>91</v>
      </c>
      <c r="AV797" s="12" t="s">
        <v>91</v>
      </c>
      <c r="AW797" s="12" t="s">
        <v>5</v>
      </c>
      <c r="AX797" s="12" t="s">
        <v>89</v>
      </c>
      <c r="AY797" s="171" t="s">
        <v>167</v>
      </c>
    </row>
    <row r="798" spans="2:65" s="1" customFormat="1" ht="24.2" customHeight="1">
      <c r="B798" s="34"/>
      <c r="C798" s="190" t="s">
        <v>2401</v>
      </c>
      <c r="D798" s="190" t="s">
        <v>654</v>
      </c>
      <c r="E798" s="191" t="s">
        <v>2402</v>
      </c>
      <c r="F798" s="192" t="s">
        <v>2403</v>
      </c>
      <c r="G798" s="193" t="s">
        <v>184</v>
      </c>
      <c r="H798" s="194">
        <v>25</v>
      </c>
      <c r="I798" s="195"/>
      <c r="J798" s="196"/>
      <c r="K798" s="197">
        <f t="shared" ref="K798:K810" si="306">ROUND(P798*H798,2)</f>
        <v>0</v>
      </c>
      <c r="L798" s="196"/>
      <c r="M798" s="198"/>
      <c r="N798" s="199" t="s">
        <v>1</v>
      </c>
      <c r="O798" s="128" t="s">
        <v>45</v>
      </c>
      <c r="P798" s="33">
        <f t="shared" ref="P798:P810" si="307">I798+J798</f>
        <v>0</v>
      </c>
      <c r="Q798" s="33">
        <f t="shared" ref="Q798:Q810" si="308">ROUND(I798*H798,2)</f>
        <v>0</v>
      </c>
      <c r="R798" s="33">
        <f t="shared" ref="R798:R810" si="309">ROUND(J798*H798,2)</f>
        <v>0</v>
      </c>
      <c r="T798" s="166">
        <f t="shared" ref="T798:T810" si="310">S798*H798</f>
        <v>0</v>
      </c>
      <c r="U798" s="166">
        <v>0</v>
      </c>
      <c r="V798" s="166">
        <f t="shared" ref="V798:V810" si="311">U798*H798</f>
        <v>0</v>
      </c>
      <c r="W798" s="166">
        <v>0</v>
      </c>
      <c r="X798" s="167">
        <f t="shared" ref="X798:X810" si="312">W798*H798</f>
        <v>0</v>
      </c>
      <c r="AR798" s="168" t="s">
        <v>318</v>
      </c>
      <c r="AT798" s="168" t="s">
        <v>654</v>
      </c>
      <c r="AU798" s="168" t="s">
        <v>91</v>
      </c>
      <c r="AY798" s="15" t="s">
        <v>167</v>
      </c>
      <c r="BE798" s="97">
        <f t="shared" ref="BE798:BE810" si="313">IF(O798="základní",K798,0)</f>
        <v>0</v>
      </c>
      <c r="BF798" s="97">
        <f t="shared" ref="BF798:BF810" si="314">IF(O798="snížená",K798,0)</f>
        <v>0</v>
      </c>
      <c r="BG798" s="97">
        <f t="shared" ref="BG798:BG810" si="315">IF(O798="zákl. přenesená",K798,0)</f>
        <v>0</v>
      </c>
      <c r="BH798" s="97">
        <f t="shared" ref="BH798:BH810" si="316">IF(O798="sníž. přenesená",K798,0)</f>
        <v>0</v>
      </c>
      <c r="BI798" s="97">
        <f t="shared" ref="BI798:BI810" si="317">IF(O798="nulová",K798,0)</f>
        <v>0</v>
      </c>
      <c r="BJ798" s="15" t="s">
        <v>89</v>
      </c>
      <c r="BK798" s="97">
        <f t="shared" ref="BK798:BK810" si="318">ROUND(P798*H798,2)</f>
        <v>0</v>
      </c>
      <c r="BL798" s="15" t="s">
        <v>227</v>
      </c>
      <c r="BM798" s="168" t="s">
        <v>2404</v>
      </c>
    </row>
    <row r="799" spans="2:65" s="1" customFormat="1" ht="16.5" customHeight="1">
      <c r="B799" s="34"/>
      <c r="C799" s="157" t="s">
        <v>2405</v>
      </c>
      <c r="D799" s="157" t="s">
        <v>169</v>
      </c>
      <c r="E799" s="158" t="s">
        <v>2406</v>
      </c>
      <c r="F799" s="159" t="s">
        <v>2407</v>
      </c>
      <c r="G799" s="160" t="s">
        <v>184</v>
      </c>
      <c r="H799" s="161">
        <v>1</v>
      </c>
      <c r="I799" s="162"/>
      <c r="J799" s="162"/>
      <c r="K799" s="163">
        <f t="shared" si="306"/>
        <v>0</v>
      </c>
      <c r="L799" s="164"/>
      <c r="M799" s="34"/>
      <c r="N799" s="165" t="s">
        <v>1</v>
      </c>
      <c r="O799" s="128" t="s">
        <v>45</v>
      </c>
      <c r="P799" s="33">
        <f t="shared" si="307"/>
        <v>0</v>
      </c>
      <c r="Q799" s="33">
        <f t="shared" si="308"/>
        <v>0</v>
      </c>
      <c r="R799" s="33">
        <f t="shared" si="309"/>
        <v>0</v>
      </c>
      <c r="T799" s="166">
        <f t="shared" si="310"/>
        <v>0</v>
      </c>
      <c r="U799" s="166">
        <v>0</v>
      </c>
      <c r="V799" s="166">
        <f t="shared" si="311"/>
        <v>0</v>
      </c>
      <c r="W799" s="166">
        <v>0</v>
      </c>
      <c r="X799" s="167">
        <f t="shared" si="312"/>
        <v>0</v>
      </c>
      <c r="AR799" s="168" t="s">
        <v>227</v>
      </c>
      <c r="AT799" s="168" t="s">
        <v>169</v>
      </c>
      <c r="AU799" s="168" t="s">
        <v>91</v>
      </c>
      <c r="AY799" s="15" t="s">
        <v>167</v>
      </c>
      <c r="BE799" s="97">
        <f t="shared" si="313"/>
        <v>0</v>
      </c>
      <c r="BF799" s="97">
        <f t="shared" si="314"/>
        <v>0</v>
      </c>
      <c r="BG799" s="97">
        <f t="shared" si="315"/>
        <v>0</v>
      </c>
      <c r="BH799" s="97">
        <f t="shared" si="316"/>
        <v>0</v>
      </c>
      <c r="BI799" s="97">
        <f t="shared" si="317"/>
        <v>0</v>
      </c>
      <c r="BJ799" s="15" t="s">
        <v>89</v>
      </c>
      <c r="BK799" s="97">
        <f t="shared" si="318"/>
        <v>0</v>
      </c>
      <c r="BL799" s="15" t="s">
        <v>227</v>
      </c>
      <c r="BM799" s="168" t="s">
        <v>2408</v>
      </c>
    </row>
    <row r="800" spans="2:65" s="1" customFormat="1" ht="24.2" customHeight="1">
      <c r="B800" s="34"/>
      <c r="C800" s="190" t="s">
        <v>2409</v>
      </c>
      <c r="D800" s="190" t="s">
        <v>654</v>
      </c>
      <c r="E800" s="191" t="s">
        <v>2410</v>
      </c>
      <c r="F800" s="192" t="s">
        <v>2411</v>
      </c>
      <c r="G800" s="193" t="s">
        <v>184</v>
      </c>
      <c r="H800" s="194">
        <v>1</v>
      </c>
      <c r="I800" s="195"/>
      <c r="J800" s="196"/>
      <c r="K800" s="197">
        <f t="shared" si="306"/>
        <v>0</v>
      </c>
      <c r="L800" s="196"/>
      <c r="M800" s="198"/>
      <c r="N800" s="199" t="s">
        <v>1</v>
      </c>
      <c r="O800" s="128" t="s">
        <v>45</v>
      </c>
      <c r="P800" s="33">
        <f t="shared" si="307"/>
        <v>0</v>
      </c>
      <c r="Q800" s="33">
        <f t="shared" si="308"/>
        <v>0</v>
      </c>
      <c r="R800" s="33">
        <f t="shared" si="309"/>
        <v>0</v>
      </c>
      <c r="T800" s="166">
        <f t="shared" si="310"/>
        <v>0</v>
      </c>
      <c r="U800" s="166">
        <v>0</v>
      </c>
      <c r="V800" s="166">
        <f t="shared" si="311"/>
        <v>0</v>
      </c>
      <c r="W800" s="166">
        <v>0</v>
      </c>
      <c r="X800" s="167">
        <f t="shared" si="312"/>
        <v>0</v>
      </c>
      <c r="AR800" s="168" t="s">
        <v>318</v>
      </c>
      <c r="AT800" s="168" t="s">
        <v>654</v>
      </c>
      <c r="AU800" s="168" t="s">
        <v>91</v>
      </c>
      <c r="AY800" s="15" t="s">
        <v>167</v>
      </c>
      <c r="BE800" s="97">
        <f t="shared" si="313"/>
        <v>0</v>
      </c>
      <c r="BF800" s="97">
        <f t="shared" si="314"/>
        <v>0</v>
      </c>
      <c r="BG800" s="97">
        <f t="shared" si="315"/>
        <v>0</v>
      </c>
      <c r="BH800" s="97">
        <f t="shared" si="316"/>
        <v>0</v>
      </c>
      <c r="BI800" s="97">
        <f t="shared" si="317"/>
        <v>0</v>
      </c>
      <c r="BJ800" s="15" t="s">
        <v>89</v>
      </c>
      <c r="BK800" s="97">
        <f t="shared" si="318"/>
        <v>0</v>
      </c>
      <c r="BL800" s="15" t="s">
        <v>227</v>
      </c>
      <c r="BM800" s="168" t="s">
        <v>2412</v>
      </c>
    </row>
    <row r="801" spans="2:65" s="1" customFormat="1" ht="21.75" customHeight="1">
      <c r="B801" s="34"/>
      <c r="C801" s="157" t="s">
        <v>2413</v>
      </c>
      <c r="D801" s="157" t="s">
        <v>169</v>
      </c>
      <c r="E801" s="158" t="s">
        <v>2414</v>
      </c>
      <c r="F801" s="159" t="s">
        <v>2415</v>
      </c>
      <c r="G801" s="160" t="s">
        <v>184</v>
      </c>
      <c r="H801" s="161">
        <v>1</v>
      </c>
      <c r="I801" s="162"/>
      <c r="J801" s="162"/>
      <c r="K801" s="163">
        <f t="shared" si="306"/>
        <v>0</v>
      </c>
      <c r="L801" s="164"/>
      <c r="M801" s="34"/>
      <c r="N801" s="165" t="s">
        <v>1</v>
      </c>
      <c r="O801" s="128" t="s">
        <v>45</v>
      </c>
      <c r="P801" s="33">
        <f t="shared" si="307"/>
        <v>0</v>
      </c>
      <c r="Q801" s="33">
        <f t="shared" si="308"/>
        <v>0</v>
      </c>
      <c r="R801" s="33">
        <f t="shared" si="309"/>
        <v>0</v>
      </c>
      <c r="T801" s="166">
        <f t="shared" si="310"/>
        <v>0</v>
      </c>
      <c r="U801" s="166">
        <v>0</v>
      </c>
      <c r="V801" s="166">
        <f t="shared" si="311"/>
        <v>0</v>
      </c>
      <c r="W801" s="166">
        <v>0</v>
      </c>
      <c r="X801" s="167">
        <f t="shared" si="312"/>
        <v>0</v>
      </c>
      <c r="AR801" s="168" t="s">
        <v>227</v>
      </c>
      <c r="AT801" s="168" t="s">
        <v>169</v>
      </c>
      <c r="AU801" s="168" t="s">
        <v>91</v>
      </c>
      <c r="AY801" s="15" t="s">
        <v>167</v>
      </c>
      <c r="BE801" s="97">
        <f t="shared" si="313"/>
        <v>0</v>
      </c>
      <c r="BF801" s="97">
        <f t="shared" si="314"/>
        <v>0</v>
      </c>
      <c r="BG801" s="97">
        <f t="shared" si="315"/>
        <v>0</v>
      </c>
      <c r="BH801" s="97">
        <f t="shared" si="316"/>
        <v>0</v>
      </c>
      <c r="BI801" s="97">
        <f t="shared" si="317"/>
        <v>0</v>
      </c>
      <c r="BJ801" s="15" t="s">
        <v>89</v>
      </c>
      <c r="BK801" s="97">
        <f t="shared" si="318"/>
        <v>0</v>
      </c>
      <c r="BL801" s="15" t="s">
        <v>227</v>
      </c>
      <c r="BM801" s="168" t="s">
        <v>2416</v>
      </c>
    </row>
    <row r="802" spans="2:65" s="1" customFormat="1" ht="24.2" customHeight="1">
      <c r="B802" s="34"/>
      <c r="C802" s="157" t="s">
        <v>2417</v>
      </c>
      <c r="D802" s="157" t="s">
        <v>169</v>
      </c>
      <c r="E802" s="158" t="s">
        <v>2418</v>
      </c>
      <c r="F802" s="159" t="s">
        <v>2419</v>
      </c>
      <c r="G802" s="160" t="s">
        <v>184</v>
      </c>
      <c r="H802" s="161">
        <v>9</v>
      </c>
      <c r="I802" s="162"/>
      <c r="J802" s="162"/>
      <c r="K802" s="163">
        <f t="shared" si="306"/>
        <v>0</v>
      </c>
      <c r="L802" s="164"/>
      <c r="M802" s="34"/>
      <c r="N802" s="165" t="s">
        <v>1</v>
      </c>
      <c r="O802" s="128" t="s">
        <v>45</v>
      </c>
      <c r="P802" s="33">
        <f t="shared" si="307"/>
        <v>0</v>
      </c>
      <c r="Q802" s="33">
        <f t="shared" si="308"/>
        <v>0</v>
      </c>
      <c r="R802" s="33">
        <f t="shared" si="309"/>
        <v>0</v>
      </c>
      <c r="T802" s="166">
        <f t="shared" si="310"/>
        <v>0</v>
      </c>
      <c r="U802" s="166">
        <v>0</v>
      </c>
      <c r="V802" s="166">
        <f t="shared" si="311"/>
        <v>0</v>
      </c>
      <c r="W802" s="166">
        <v>0</v>
      </c>
      <c r="X802" s="167">
        <f t="shared" si="312"/>
        <v>0</v>
      </c>
      <c r="AR802" s="168" t="s">
        <v>173</v>
      </c>
      <c r="AT802" s="168" t="s">
        <v>169</v>
      </c>
      <c r="AU802" s="168" t="s">
        <v>91</v>
      </c>
      <c r="AY802" s="15" t="s">
        <v>167</v>
      </c>
      <c r="BE802" s="97">
        <f t="shared" si="313"/>
        <v>0</v>
      </c>
      <c r="BF802" s="97">
        <f t="shared" si="314"/>
        <v>0</v>
      </c>
      <c r="BG802" s="97">
        <f t="shared" si="315"/>
        <v>0</v>
      </c>
      <c r="BH802" s="97">
        <f t="shared" si="316"/>
        <v>0</v>
      </c>
      <c r="BI802" s="97">
        <f t="shared" si="317"/>
        <v>0</v>
      </c>
      <c r="BJ802" s="15" t="s">
        <v>89</v>
      </c>
      <c r="BK802" s="97">
        <f t="shared" si="318"/>
        <v>0</v>
      </c>
      <c r="BL802" s="15" t="s">
        <v>173</v>
      </c>
      <c r="BM802" s="168" t="s">
        <v>2420</v>
      </c>
    </row>
    <row r="803" spans="2:65" s="1" customFormat="1" ht="33" customHeight="1">
      <c r="B803" s="34"/>
      <c r="C803" s="190" t="s">
        <v>2421</v>
      </c>
      <c r="D803" s="190" t="s">
        <v>654</v>
      </c>
      <c r="E803" s="191" t="s">
        <v>2422</v>
      </c>
      <c r="F803" s="192" t="s">
        <v>2423</v>
      </c>
      <c r="G803" s="193" t="s">
        <v>184</v>
      </c>
      <c r="H803" s="194">
        <v>9</v>
      </c>
      <c r="I803" s="195"/>
      <c r="J803" s="196"/>
      <c r="K803" s="197">
        <f t="shared" si="306"/>
        <v>0</v>
      </c>
      <c r="L803" s="196"/>
      <c r="M803" s="198"/>
      <c r="N803" s="199" t="s">
        <v>1</v>
      </c>
      <c r="O803" s="128" t="s">
        <v>45</v>
      </c>
      <c r="P803" s="33">
        <f t="shared" si="307"/>
        <v>0</v>
      </c>
      <c r="Q803" s="33">
        <f t="shared" si="308"/>
        <v>0</v>
      </c>
      <c r="R803" s="33">
        <f t="shared" si="309"/>
        <v>0</v>
      </c>
      <c r="T803" s="166">
        <f t="shared" si="310"/>
        <v>0</v>
      </c>
      <c r="U803" s="166">
        <v>6.1999999999999998E-3</v>
      </c>
      <c r="V803" s="166">
        <f t="shared" si="311"/>
        <v>5.5799999999999995E-2</v>
      </c>
      <c r="W803" s="166">
        <v>0</v>
      </c>
      <c r="X803" s="167">
        <f t="shared" si="312"/>
        <v>0</v>
      </c>
      <c r="AR803" s="168" t="s">
        <v>179</v>
      </c>
      <c r="AT803" s="168" t="s">
        <v>654</v>
      </c>
      <c r="AU803" s="168" t="s">
        <v>91</v>
      </c>
      <c r="AY803" s="15" t="s">
        <v>167</v>
      </c>
      <c r="BE803" s="97">
        <f t="shared" si="313"/>
        <v>0</v>
      </c>
      <c r="BF803" s="97">
        <f t="shared" si="314"/>
        <v>0</v>
      </c>
      <c r="BG803" s="97">
        <f t="shared" si="315"/>
        <v>0</v>
      </c>
      <c r="BH803" s="97">
        <f t="shared" si="316"/>
        <v>0</v>
      </c>
      <c r="BI803" s="97">
        <f t="shared" si="317"/>
        <v>0</v>
      </c>
      <c r="BJ803" s="15" t="s">
        <v>89</v>
      </c>
      <c r="BK803" s="97">
        <f t="shared" si="318"/>
        <v>0</v>
      </c>
      <c r="BL803" s="15" t="s">
        <v>173</v>
      </c>
      <c r="BM803" s="168" t="s">
        <v>2424</v>
      </c>
    </row>
    <row r="804" spans="2:65" s="1" customFormat="1" ht="16.5" customHeight="1">
      <c r="B804" s="34"/>
      <c r="C804" s="157" t="s">
        <v>2425</v>
      </c>
      <c r="D804" s="157" t="s">
        <v>169</v>
      </c>
      <c r="E804" s="158" t="s">
        <v>2426</v>
      </c>
      <c r="F804" s="159" t="s">
        <v>2427</v>
      </c>
      <c r="G804" s="160" t="s">
        <v>184</v>
      </c>
      <c r="H804" s="161">
        <v>9</v>
      </c>
      <c r="I804" s="162"/>
      <c r="J804" s="162"/>
      <c r="K804" s="163">
        <f t="shared" si="306"/>
        <v>0</v>
      </c>
      <c r="L804" s="164"/>
      <c r="M804" s="34"/>
      <c r="N804" s="165" t="s">
        <v>1</v>
      </c>
      <c r="O804" s="128" t="s">
        <v>45</v>
      </c>
      <c r="P804" s="33">
        <f t="shared" si="307"/>
        <v>0</v>
      </c>
      <c r="Q804" s="33">
        <f t="shared" si="308"/>
        <v>0</v>
      </c>
      <c r="R804" s="33">
        <f t="shared" si="309"/>
        <v>0</v>
      </c>
      <c r="T804" s="166">
        <f t="shared" si="310"/>
        <v>0</v>
      </c>
      <c r="U804" s="166">
        <v>0</v>
      </c>
      <c r="V804" s="166">
        <f t="shared" si="311"/>
        <v>0</v>
      </c>
      <c r="W804" s="166">
        <v>0</v>
      </c>
      <c r="X804" s="167">
        <f t="shared" si="312"/>
        <v>0</v>
      </c>
      <c r="AR804" s="168" t="s">
        <v>227</v>
      </c>
      <c r="AT804" s="168" t="s">
        <v>169</v>
      </c>
      <c r="AU804" s="168" t="s">
        <v>91</v>
      </c>
      <c r="AY804" s="15" t="s">
        <v>167</v>
      </c>
      <c r="BE804" s="97">
        <f t="shared" si="313"/>
        <v>0</v>
      </c>
      <c r="BF804" s="97">
        <f t="shared" si="314"/>
        <v>0</v>
      </c>
      <c r="BG804" s="97">
        <f t="shared" si="315"/>
        <v>0</v>
      </c>
      <c r="BH804" s="97">
        <f t="shared" si="316"/>
        <v>0</v>
      </c>
      <c r="BI804" s="97">
        <f t="shared" si="317"/>
        <v>0</v>
      </c>
      <c r="BJ804" s="15" t="s">
        <v>89</v>
      </c>
      <c r="BK804" s="97">
        <f t="shared" si="318"/>
        <v>0</v>
      </c>
      <c r="BL804" s="15" t="s">
        <v>227</v>
      </c>
      <c r="BM804" s="168" t="s">
        <v>2428</v>
      </c>
    </row>
    <row r="805" spans="2:65" s="1" customFormat="1" ht="44.25" customHeight="1">
      <c r="B805" s="34"/>
      <c r="C805" s="190" t="s">
        <v>2429</v>
      </c>
      <c r="D805" s="190" t="s">
        <v>654</v>
      </c>
      <c r="E805" s="191" t="s">
        <v>2430</v>
      </c>
      <c r="F805" s="192" t="s">
        <v>2431</v>
      </c>
      <c r="G805" s="193" t="s">
        <v>184</v>
      </c>
      <c r="H805" s="194">
        <v>9</v>
      </c>
      <c r="I805" s="195"/>
      <c r="J805" s="196"/>
      <c r="K805" s="197">
        <f t="shared" si="306"/>
        <v>0</v>
      </c>
      <c r="L805" s="196"/>
      <c r="M805" s="198"/>
      <c r="N805" s="199" t="s">
        <v>1</v>
      </c>
      <c r="O805" s="128" t="s">
        <v>45</v>
      </c>
      <c r="P805" s="33">
        <f t="shared" si="307"/>
        <v>0</v>
      </c>
      <c r="Q805" s="33">
        <f t="shared" si="308"/>
        <v>0</v>
      </c>
      <c r="R805" s="33">
        <f t="shared" si="309"/>
        <v>0</v>
      </c>
      <c r="T805" s="166">
        <f t="shared" si="310"/>
        <v>0</v>
      </c>
      <c r="U805" s="166">
        <v>2.5000000000000001E-2</v>
      </c>
      <c r="V805" s="166">
        <f t="shared" si="311"/>
        <v>0.22500000000000001</v>
      </c>
      <c r="W805" s="166">
        <v>0</v>
      </c>
      <c r="X805" s="167">
        <f t="shared" si="312"/>
        <v>0</v>
      </c>
      <c r="AR805" s="168" t="s">
        <v>318</v>
      </c>
      <c r="AT805" s="168" t="s">
        <v>654</v>
      </c>
      <c r="AU805" s="168" t="s">
        <v>91</v>
      </c>
      <c r="AY805" s="15" t="s">
        <v>167</v>
      </c>
      <c r="BE805" s="97">
        <f t="shared" si="313"/>
        <v>0</v>
      </c>
      <c r="BF805" s="97">
        <f t="shared" si="314"/>
        <v>0</v>
      </c>
      <c r="BG805" s="97">
        <f t="shared" si="315"/>
        <v>0</v>
      </c>
      <c r="BH805" s="97">
        <f t="shared" si="316"/>
        <v>0</v>
      </c>
      <c r="BI805" s="97">
        <f t="shared" si="317"/>
        <v>0</v>
      </c>
      <c r="BJ805" s="15" t="s">
        <v>89</v>
      </c>
      <c r="BK805" s="97">
        <f t="shared" si="318"/>
        <v>0</v>
      </c>
      <c r="BL805" s="15" t="s">
        <v>227</v>
      </c>
      <c r="BM805" s="168" t="s">
        <v>2432</v>
      </c>
    </row>
    <row r="806" spans="2:65" s="1" customFormat="1" ht="16.5" customHeight="1">
      <c r="B806" s="34"/>
      <c r="C806" s="157" t="s">
        <v>2433</v>
      </c>
      <c r="D806" s="157" t="s">
        <v>169</v>
      </c>
      <c r="E806" s="158" t="s">
        <v>2434</v>
      </c>
      <c r="F806" s="159" t="s">
        <v>2435</v>
      </c>
      <c r="G806" s="160" t="s">
        <v>184</v>
      </c>
      <c r="H806" s="161">
        <v>1</v>
      </c>
      <c r="I806" s="162"/>
      <c r="J806" s="162"/>
      <c r="K806" s="163">
        <f t="shared" si="306"/>
        <v>0</v>
      </c>
      <c r="L806" s="164"/>
      <c r="M806" s="34"/>
      <c r="N806" s="165" t="s">
        <v>1</v>
      </c>
      <c r="O806" s="128" t="s">
        <v>45</v>
      </c>
      <c r="P806" s="33">
        <f t="shared" si="307"/>
        <v>0</v>
      </c>
      <c r="Q806" s="33">
        <f t="shared" si="308"/>
        <v>0</v>
      </c>
      <c r="R806" s="33">
        <f t="shared" si="309"/>
        <v>0</v>
      </c>
      <c r="T806" s="166">
        <f t="shared" si="310"/>
        <v>0</v>
      </c>
      <c r="U806" s="166">
        <v>0</v>
      </c>
      <c r="V806" s="166">
        <f t="shared" si="311"/>
        <v>0</v>
      </c>
      <c r="W806" s="166">
        <v>0</v>
      </c>
      <c r="X806" s="167">
        <f t="shared" si="312"/>
        <v>0</v>
      </c>
      <c r="AR806" s="168" t="s">
        <v>487</v>
      </c>
      <c r="AT806" s="168" t="s">
        <v>169</v>
      </c>
      <c r="AU806" s="168" t="s">
        <v>91</v>
      </c>
      <c r="AY806" s="15" t="s">
        <v>167</v>
      </c>
      <c r="BE806" s="97">
        <f t="shared" si="313"/>
        <v>0</v>
      </c>
      <c r="BF806" s="97">
        <f t="shared" si="314"/>
        <v>0</v>
      </c>
      <c r="BG806" s="97">
        <f t="shared" si="315"/>
        <v>0</v>
      </c>
      <c r="BH806" s="97">
        <f t="shared" si="316"/>
        <v>0</v>
      </c>
      <c r="BI806" s="97">
        <f t="shared" si="317"/>
        <v>0</v>
      </c>
      <c r="BJ806" s="15" t="s">
        <v>89</v>
      </c>
      <c r="BK806" s="97">
        <f t="shared" si="318"/>
        <v>0</v>
      </c>
      <c r="BL806" s="15" t="s">
        <v>487</v>
      </c>
      <c r="BM806" s="168" t="s">
        <v>2436</v>
      </c>
    </row>
    <row r="807" spans="2:65" s="1" customFormat="1" ht="33" customHeight="1">
      <c r="B807" s="34"/>
      <c r="C807" s="190" t="s">
        <v>2437</v>
      </c>
      <c r="D807" s="190" t="s">
        <v>654</v>
      </c>
      <c r="E807" s="191" t="s">
        <v>2438</v>
      </c>
      <c r="F807" s="192" t="s">
        <v>2439</v>
      </c>
      <c r="G807" s="193" t="s">
        <v>184</v>
      </c>
      <c r="H807" s="194">
        <v>1</v>
      </c>
      <c r="I807" s="195"/>
      <c r="J807" s="196"/>
      <c r="K807" s="197">
        <f t="shared" si="306"/>
        <v>0</v>
      </c>
      <c r="L807" s="196"/>
      <c r="M807" s="198"/>
      <c r="N807" s="199" t="s">
        <v>1</v>
      </c>
      <c r="O807" s="128" t="s">
        <v>45</v>
      </c>
      <c r="P807" s="33">
        <f t="shared" si="307"/>
        <v>0</v>
      </c>
      <c r="Q807" s="33">
        <f t="shared" si="308"/>
        <v>0</v>
      </c>
      <c r="R807" s="33">
        <f t="shared" si="309"/>
        <v>0</v>
      </c>
      <c r="T807" s="166">
        <f t="shared" si="310"/>
        <v>0</v>
      </c>
      <c r="U807" s="166">
        <v>0</v>
      </c>
      <c r="V807" s="166">
        <f t="shared" si="311"/>
        <v>0</v>
      </c>
      <c r="W807" s="166">
        <v>0</v>
      </c>
      <c r="X807" s="167">
        <f t="shared" si="312"/>
        <v>0</v>
      </c>
      <c r="AR807" s="168" t="s">
        <v>1086</v>
      </c>
      <c r="AT807" s="168" t="s">
        <v>654</v>
      </c>
      <c r="AU807" s="168" t="s">
        <v>91</v>
      </c>
      <c r="AY807" s="15" t="s">
        <v>167</v>
      </c>
      <c r="BE807" s="97">
        <f t="shared" si="313"/>
        <v>0</v>
      </c>
      <c r="BF807" s="97">
        <f t="shared" si="314"/>
        <v>0</v>
      </c>
      <c r="BG807" s="97">
        <f t="shared" si="315"/>
        <v>0</v>
      </c>
      <c r="BH807" s="97">
        <f t="shared" si="316"/>
        <v>0</v>
      </c>
      <c r="BI807" s="97">
        <f t="shared" si="317"/>
        <v>0</v>
      </c>
      <c r="BJ807" s="15" t="s">
        <v>89</v>
      </c>
      <c r="BK807" s="97">
        <f t="shared" si="318"/>
        <v>0</v>
      </c>
      <c r="BL807" s="15" t="s">
        <v>1086</v>
      </c>
      <c r="BM807" s="168" t="s">
        <v>2440</v>
      </c>
    </row>
    <row r="808" spans="2:65" s="1" customFormat="1" ht="16.5" customHeight="1">
      <c r="B808" s="34"/>
      <c r="C808" s="157" t="s">
        <v>2441</v>
      </c>
      <c r="D808" s="157" t="s">
        <v>169</v>
      </c>
      <c r="E808" s="158" t="s">
        <v>2442</v>
      </c>
      <c r="F808" s="159" t="s">
        <v>2443</v>
      </c>
      <c r="G808" s="160" t="s">
        <v>184</v>
      </c>
      <c r="H808" s="161">
        <v>4</v>
      </c>
      <c r="I808" s="162"/>
      <c r="J808" s="162"/>
      <c r="K808" s="163">
        <f t="shared" si="306"/>
        <v>0</v>
      </c>
      <c r="L808" s="164"/>
      <c r="M808" s="34"/>
      <c r="N808" s="165" t="s">
        <v>1</v>
      </c>
      <c r="O808" s="128" t="s">
        <v>45</v>
      </c>
      <c r="P808" s="33">
        <f t="shared" si="307"/>
        <v>0</v>
      </c>
      <c r="Q808" s="33">
        <f t="shared" si="308"/>
        <v>0</v>
      </c>
      <c r="R808" s="33">
        <f t="shared" si="309"/>
        <v>0</v>
      </c>
      <c r="T808" s="166">
        <f t="shared" si="310"/>
        <v>0</v>
      </c>
      <c r="U808" s="166">
        <v>0</v>
      </c>
      <c r="V808" s="166">
        <f t="shared" si="311"/>
        <v>0</v>
      </c>
      <c r="W808" s="166">
        <v>0</v>
      </c>
      <c r="X808" s="167">
        <f t="shared" si="312"/>
        <v>0</v>
      </c>
      <c r="AR808" s="168" t="s">
        <v>487</v>
      </c>
      <c r="AT808" s="168" t="s">
        <v>169</v>
      </c>
      <c r="AU808" s="168" t="s">
        <v>91</v>
      </c>
      <c r="AY808" s="15" t="s">
        <v>167</v>
      </c>
      <c r="BE808" s="97">
        <f t="shared" si="313"/>
        <v>0</v>
      </c>
      <c r="BF808" s="97">
        <f t="shared" si="314"/>
        <v>0</v>
      </c>
      <c r="BG808" s="97">
        <f t="shared" si="315"/>
        <v>0</v>
      </c>
      <c r="BH808" s="97">
        <f t="shared" si="316"/>
        <v>0</v>
      </c>
      <c r="BI808" s="97">
        <f t="shared" si="317"/>
        <v>0</v>
      </c>
      <c r="BJ808" s="15" t="s">
        <v>89</v>
      </c>
      <c r="BK808" s="97">
        <f t="shared" si="318"/>
        <v>0</v>
      </c>
      <c r="BL808" s="15" t="s">
        <v>487</v>
      </c>
      <c r="BM808" s="168" t="s">
        <v>2444</v>
      </c>
    </row>
    <row r="809" spans="2:65" s="1" customFormat="1" ht="16.5" customHeight="1">
      <c r="B809" s="34"/>
      <c r="C809" s="190" t="s">
        <v>2445</v>
      </c>
      <c r="D809" s="190" t="s">
        <v>654</v>
      </c>
      <c r="E809" s="191" t="s">
        <v>2446</v>
      </c>
      <c r="F809" s="192" t="s">
        <v>2447</v>
      </c>
      <c r="G809" s="193" t="s">
        <v>184</v>
      </c>
      <c r="H809" s="194">
        <v>4</v>
      </c>
      <c r="I809" s="195"/>
      <c r="J809" s="196"/>
      <c r="K809" s="197">
        <f t="shared" si="306"/>
        <v>0</v>
      </c>
      <c r="L809" s="196"/>
      <c r="M809" s="198"/>
      <c r="N809" s="199" t="s">
        <v>1</v>
      </c>
      <c r="O809" s="128" t="s">
        <v>45</v>
      </c>
      <c r="P809" s="33">
        <f t="shared" si="307"/>
        <v>0</v>
      </c>
      <c r="Q809" s="33">
        <f t="shared" si="308"/>
        <v>0</v>
      </c>
      <c r="R809" s="33">
        <f t="shared" si="309"/>
        <v>0</v>
      </c>
      <c r="T809" s="166">
        <f t="shared" si="310"/>
        <v>0</v>
      </c>
      <c r="U809" s="166">
        <v>0</v>
      </c>
      <c r="V809" s="166">
        <f t="shared" si="311"/>
        <v>0</v>
      </c>
      <c r="W809" s="166">
        <v>0</v>
      </c>
      <c r="X809" s="167">
        <f t="shared" si="312"/>
        <v>0</v>
      </c>
      <c r="AR809" s="168" t="s">
        <v>1086</v>
      </c>
      <c r="AT809" s="168" t="s">
        <v>654</v>
      </c>
      <c r="AU809" s="168" t="s">
        <v>91</v>
      </c>
      <c r="AY809" s="15" t="s">
        <v>167</v>
      </c>
      <c r="BE809" s="97">
        <f t="shared" si="313"/>
        <v>0</v>
      </c>
      <c r="BF809" s="97">
        <f t="shared" si="314"/>
        <v>0</v>
      </c>
      <c r="BG809" s="97">
        <f t="shared" si="315"/>
        <v>0</v>
      </c>
      <c r="BH809" s="97">
        <f t="shared" si="316"/>
        <v>0</v>
      </c>
      <c r="BI809" s="97">
        <f t="shared" si="317"/>
        <v>0</v>
      </c>
      <c r="BJ809" s="15" t="s">
        <v>89</v>
      </c>
      <c r="BK809" s="97">
        <f t="shared" si="318"/>
        <v>0</v>
      </c>
      <c r="BL809" s="15" t="s">
        <v>1086</v>
      </c>
      <c r="BM809" s="168" t="s">
        <v>2448</v>
      </c>
    </row>
    <row r="810" spans="2:65" s="1" customFormat="1" ht="24.2" customHeight="1">
      <c r="B810" s="34"/>
      <c r="C810" s="157" t="s">
        <v>2449</v>
      </c>
      <c r="D810" s="157" t="s">
        <v>169</v>
      </c>
      <c r="E810" s="158" t="s">
        <v>2450</v>
      </c>
      <c r="F810" s="159" t="s">
        <v>2451</v>
      </c>
      <c r="G810" s="160" t="s">
        <v>339</v>
      </c>
      <c r="H810" s="161">
        <v>0.94</v>
      </c>
      <c r="I810" s="162"/>
      <c r="J810" s="162"/>
      <c r="K810" s="163">
        <f t="shared" si="306"/>
        <v>0</v>
      </c>
      <c r="L810" s="164"/>
      <c r="M810" s="34"/>
      <c r="N810" s="165" t="s">
        <v>1</v>
      </c>
      <c r="O810" s="128" t="s">
        <v>45</v>
      </c>
      <c r="P810" s="33">
        <f t="shared" si="307"/>
        <v>0</v>
      </c>
      <c r="Q810" s="33">
        <f t="shared" si="308"/>
        <v>0</v>
      </c>
      <c r="R810" s="33">
        <f t="shared" si="309"/>
        <v>0</v>
      </c>
      <c r="T810" s="166">
        <f t="shared" si="310"/>
        <v>0</v>
      </c>
      <c r="U810" s="166">
        <v>0</v>
      </c>
      <c r="V810" s="166">
        <f t="shared" si="311"/>
        <v>0</v>
      </c>
      <c r="W810" s="166">
        <v>0</v>
      </c>
      <c r="X810" s="167">
        <f t="shared" si="312"/>
        <v>0</v>
      </c>
      <c r="AR810" s="168" t="s">
        <v>227</v>
      </c>
      <c r="AT810" s="168" t="s">
        <v>169</v>
      </c>
      <c r="AU810" s="168" t="s">
        <v>91</v>
      </c>
      <c r="AY810" s="15" t="s">
        <v>167</v>
      </c>
      <c r="BE810" s="97">
        <f t="shared" si="313"/>
        <v>0</v>
      </c>
      <c r="BF810" s="97">
        <f t="shared" si="314"/>
        <v>0</v>
      </c>
      <c r="BG810" s="97">
        <f t="shared" si="315"/>
        <v>0</v>
      </c>
      <c r="BH810" s="97">
        <f t="shared" si="316"/>
        <v>0</v>
      </c>
      <c r="BI810" s="97">
        <f t="shared" si="317"/>
        <v>0</v>
      </c>
      <c r="BJ810" s="15" t="s">
        <v>89</v>
      </c>
      <c r="BK810" s="97">
        <f t="shared" si="318"/>
        <v>0</v>
      </c>
      <c r="BL810" s="15" t="s">
        <v>227</v>
      </c>
      <c r="BM810" s="168" t="s">
        <v>2452</v>
      </c>
    </row>
    <row r="811" spans="2:65" s="11" customFormat="1" ht="22.9" customHeight="1">
      <c r="B811" s="144"/>
      <c r="D811" s="145" t="s">
        <v>81</v>
      </c>
      <c r="E811" s="155" t="s">
        <v>2453</v>
      </c>
      <c r="F811" s="155" t="s">
        <v>2454</v>
      </c>
      <c r="I811" s="147"/>
      <c r="J811" s="147"/>
      <c r="K811" s="156">
        <f>BK811</f>
        <v>0</v>
      </c>
      <c r="M811" s="144"/>
      <c r="N811" s="149"/>
      <c r="Q811" s="150">
        <f>Q812</f>
        <v>0</v>
      </c>
      <c r="R811" s="150">
        <f>R812</f>
        <v>0</v>
      </c>
      <c r="T811" s="151">
        <f>T812</f>
        <v>0</v>
      </c>
      <c r="V811" s="151">
        <f>V812</f>
        <v>0</v>
      </c>
      <c r="X811" s="152">
        <f>X812</f>
        <v>0</v>
      </c>
      <c r="AR811" s="145" t="s">
        <v>91</v>
      </c>
      <c r="AT811" s="153" t="s">
        <v>81</v>
      </c>
      <c r="AU811" s="153" t="s">
        <v>89</v>
      </c>
      <c r="AY811" s="145" t="s">
        <v>167</v>
      </c>
      <c r="BK811" s="154">
        <f>BK812</f>
        <v>0</v>
      </c>
    </row>
    <row r="812" spans="2:65" s="1" customFormat="1" ht="24.2" customHeight="1">
      <c r="B812" s="34"/>
      <c r="C812" s="157" t="s">
        <v>2455</v>
      </c>
      <c r="D812" s="157" t="s">
        <v>169</v>
      </c>
      <c r="E812" s="158" t="s">
        <v>2456</v>
      </c>
      <c r="F812" s="159" t="s">
        <v>2457</v>
      </c>
      <c r="G812" s="160" t="s">
        <v>440</v>
      </c>
      <c r="H812" s="161">
        <v>1</v>
      </c>
      <c r="I812" s="162"/>
      <c r="J812" s="162"/>
      <c r="K812" s="163">
        <f>ROUND(P812*H812,2)</f>
        <v>0</v>
      </c>
      <c r="L812" s="164"/>
      <c r="M812" s="34"/>
      <c r="N812" s="165" t="s">
        <v>1</v>
      </c>
      <c r="O812" s="128" t="s">
        <v>45</v>
      </c>
      <c r="P812" s="33">
        <f>I812+J812</f>
        <v>0</v>
      </c>
      <c r="Q812" s="33">
        <f>ROUND(I812*H812,2)</f>
        <v>0</v>
      </c>
      <c r="R812" s="33">
        <f>ROUND(J812*H812,2)</f>
        <v>0</v>
      </c>
      <c r="T812" s="166">
        <f>S812*H812</f>
        <v>0</v>
      </c>
      <c r="U812" s="166">
        <v>0</v>
      </c>
      <c r="V812" s="166">
        <f>U812*H812</f>
        <v>0</v>
      </c>
      <c r="W812" s="166">
        <v>0</v>
      </c>
      <c r="X812" s="167">
        <f>W812*H812</f>
        <v>0</v>
      </c>
      <c r="AR812" s="168" t="s">
        <v>487</v>
      </c>
      <c r="AT812" s="168" t="s">
        <v>169</v>
      </c>
      <c r="AU812" s="168" t="s">
        <v>91</v>
      </c>
      <c r="AY812" s="15" t="s">
        <v>167</v>
      </c>
      <c r="BE812" s="97">
        <f>IF(O812="základní",K812,0)</f>
        <v>0</v>
      </c>
      <c r="BF812" s="97">
        <f>IF(O812="snížená",K812,0)</f>
        <v>0</v>
      </c>
      <c r="BG812" s="97">
        <f>IF(O812="zákl. přenesená",K812,0)</f>
        <v>0</v>
      </c>
      <c r="BH812" s="97">
        <f>IF(O812="sníž. přenesená",K812,0)</f>
        <v>0</v>
      </c>
      <c r="BI812" s="97">
        <f>IF(O812="nulová",K812,0)</f>
        <v>0</v>
      </c>
      <c r="BJ812" s="15" t="s">
        <v>89</v>
      </c>
      <c r="BK812" s="97">
        <f>ROUND(P812*H812,2)</f>
        <v>0</v>
      </c>
      <c r="BL812" s="15" t="s">
        <v>487</v>
      </c>
      <c r="BM812" s="168" t="s">
        <v>2458</v>
      </c>
    </row>
    <row r="813" spans="2:65" s="11" customFormat="1" ht="22.9" customHeight="1">
      <c r="B813" s="144"/>
      <c r="D813" s="145" t="s">
        <v>81</v>
      </c>
      <c r="E813" s="155" t="s">
        <v>496</v>
      </c>
      <c r="F813" s="155" t="s">
        <v>497</v>
      </c>
      <c r="I813" s="147"/>
      <c r="J813" s="147"/>
      <c r="K813" s="156">
        <f>BK813</f>
        <v>0</v>
      </c>
      <c r="M813" s="144"/>
      <c r="N813" s="149"/>
      <c r="Q813" s="150">
        <f>SUM(Q814:Q836)</f>
        <v>0</v>
      </c>
      <c r="R813" s="150">
        <f>SUM(R814:R836)</f>
        <v>0</v>
      </c>
      <c r="T813" s="151">
        <f>SUM(T814:T836)</f>
        <v>0</v>
      </c>
      <c r="V813" s="151">
        <f>SUM(V814:V836)</f>
        <v>1.2712600000000001</v>
      </c>
      <c r="X813" s="152">
        <f>SUM(X814:X836)</f>
        <v>0</v>
      </c>
      <c r="AR813" s="145" t="s">
        <v>91</v>
      </c>
      <c r="AT813" s="153" t="s">
        <v>81</v>
      </c>
      <c r="AU813" s="153" t="s">
        <v>89</v>
      </c>
      <c r="AY813" s="145" t="s">
        <v>167</v>
      </c>
      <c r="BK813" s="154">
        <f>SUM(BK814:BK836)</f>
        <v>0</v>
      </c>
    </row>
    <row r="814" spans="2:65" s="1" customFormat="1" ht="24.2" customHeight="1">
      <c r="B814" s="34"/>
      <c r="C814" s="157" t="s">
        <v>2459</v>
      </c>
      <c r="D814" s="157" t="s">
        <v>169</v>
      </c>
      <c r="E814" s="158" t="s">
        <v>2460</v>
      </c>
      <c r="F814" s="159" t="s">
        <v>2461</v>
      </c>
      <c r="G814" s="160" t="s">
        <v>184</v>
      </c>
      <c r="H814" s="161">
        <v>6</v>
      </c>
      <c r="I814" s="162"/>
      <c r="J814" s="162"/>
      <c r="K814" s="163">
        <f t="shared" ref="K814:K822" si="319">ROUND(P814*H814,2)</f>
        <v>0</v>
      </c>
      <c r="L814" s="164"/>
      <c r="M814" s="34"/>
      <c r="N814" s="165" t="s">
        <v>1</v>
      </c>
      <c r="O814" s="128" t="s">
        <v>45</v>
      </c>
      <c r="P814" s="33">
        <f t="shared" ref="P814:P822" si="320">I814+J814</f>
        <v>0</v>
      </c>
      <c r="Q814" s="33">
        <f t="shared" ref="Q814:Q822" si="321">ROUND(I814*H814,2)</f>
        <v>0</v>
      </c>
      <c r="R814" s="33">
        <f t="shared" ref="R814:R822" si="322">ROUND(J814*H814,2)</f>
        <v>0</v>
      </c>
      <c r="T814" s="166">
        <f t="shared" ref="T814:T822" si="323">S814*H814</f>
        <v>0</v>
      </c>
      <c r="U814" s="166">
        <v>0</v>
      </c>
      <c r="V814" s="166">
        <f t="shared" ref="V814:V822" si="324">U814*H814</f>
        <v>0</v>
      </c>
      <c r="W814" s="166">
        <v>0</v>
      </c>
      <c r="X814" s="167">
        <f t="shared" ref="X814:X822" si="325">W814*H814</f>
        <v>0</v>
      </c>
      <c r="AR814" s="168" t="s">
        <v>227</v>
      </c>
      <c r="AT814" s="168" t="s">
        <v>169</v>
      </c>
      <c r="AU814" s="168" t="s">
        <v>91</v>
      </c>
      <c r="AY814" s="15" t="s">
        <v>167</v>
      </c>
      <c r="BE814" s="97">
        <f t="shared" ref="BE814:BE822" si="326">IF(O814="základní",K814,0)</f>
        <v>0</v>
      </c>
      <c r="BF814" s="97">
        <f t="shared" ref="BF814:BF822" si="327">IF(O814="snížená",K814,0)</f>
        <v>0</v>
      </c>
      <c r="BG814" s="97">
        <f t="shared" ref="BG814:BG822" si="328">IF(O814="zákl. přenesená",K814,0)</f>
        <v>0</v>
      </c>
      <c r="BH814" s="97">
        <f t="shared" ref="BH814:BH822" si="329">IF(O814="sníž. přenesená",K814,0)</f>
        <v>0</v>
      </c>
      <c r="BI814" s="97">
        <f t="shared" ref="BI814:BI822" si="330">IF(O814="nulová",K814,0)</f>
        <v>0</v>
      </c>
      <c r="BJ814" s="15" t="s">
        <v>89</v>
      </c>
      <c r="BK814" s="97">
        <f t="shared" ref="BK814:BK822" si="331">ROUND(P814*H814,2)</f>
        <v>0</v>
      </c>
      <c r="BL814" s="15" t="s">
        <v>227</v>
      </c>
      <c r="BM814" s="168" t="s">
        <v>2462</v>
      </c>
    </row>
    <row r="815" spans="2:65" s="1" customFormat="1" ht="37.9" customHeight="1">
      <c r="B815" s="34"/>
      <c r="C815" s="190" t="s">
        <v>2463</v>
      </c>
      <c r="D815" s="190" t="s">
        <v>654</v>
      </c>
      <c r="E815" s="191" t="s">
        <v>2464</v>
      </c>
      <c r="F815" s="192" t="s">
        <v>2465</v>
      </c>
      <c r="G815" s="193" t="s">
        <v>184</v>
      </c>
      <c r="H815" s="194">
        <v>6</v>
      </c>
      <c r="I815" s="195"/>
      <c r="J815" s="196"/>
      <c r="K815" s="197">
        <f t="shared" si="319"/>
        <v>0</v>
      </c>
      <c r="L815" s="196"/>
      <c r="M815" s="198"/>
      <c r="N815" s="199" t="s">
        <v>1</v>
      </c>
      <c r="O815" s="128" t="s">
        <v>45</v>
      </c>
      <c r="P815" s="33">
        <f t="shared" si="320"/>
        <v>0</v>
      </c>
      <c r="Q815" s="33">
        <f t="shared" si="321"/>
        <v>0</v>
      </c>
      <c r="R815" s="33">
        <f t="shared" si="322"/>
        <v>0</v>
      </c>
      <c r="T815" s="166">
        <f t="shared" si="323"/>
        <v>0</v>
      </c>
      <c r="U815" s="166">
        <v>8.9999999999999998E-4</v>
      </c>
      <c r="V815" s="166">
        <f t="shared" si="324"/>
        <v>5.4000000000000003E-3</v>
      </c>
      <c r="W815" s="166">
        <v>0</v>
      </c>
      <c r="X815" s="167">
        <f t="shared" si="325"/>
        <v>0</v>
      </c>
      <c r="AR815" s="168" t="s">
        <v>318</v>
      </c>
      <c r="AT815" s="168" t="s">
        <v>654</v>
      </c>
      <c r="AU815" s="168" t="s">
        <v>91</v>
      </c>
      <c r="AY815" s="15" t="s">
        <v>167</v>
      </c>
      <c r="BE815" s="97">
        <f t="shared" si="326"/>
        <v>0</v>
      </c>
      <c r="BF815" s="97">
        <f t="shared" si="327"/>
        <v>0</v>
      </c>
      <c r="BG815" s="97">
        <f t="shared" si="328"/>
        <v>0</v>
      </c>
      <c r="BH815" s="97">
        <f t="shared" si="329"/>
        <v>0</v>
      </c>
      <c r="BI815" s="97">
        <f t="shared" si="330"/>
        <v>0</v>
      </c>
      <c r="BJ815" s="15" t="s">
        <v>89</v>
      </c>
      <c r="BK815" s="97">
        <f t="shared" si="331"/>
        <v>0</v>
      </c>
      <c r="BL815" s="15" t="s">
        <v>227</v>
      </c>
      <c r="BM815" s="168" t="s">
        <v>2466</v>
      </c>
    </row>
    <row r="816" spans="2:65" s="1" customFormat="1" ht="24.2" customHeight="1">
      <c r="B816" s="34"/>
      <c r="C816" s="157" t="s">
        <v>2467</v>
      </c>
      <c r="D816" s="157" t="s">
        <v>169</v>
      </c>
      <c r="E816" s="158" t="s">
        <v>2468</v>
      </c>
      <c r="F816" s="159" t="s">
        <v>2469</v>
      </c>
      <c r="G816" s="160" t="s">
        <v>184</v>
      </c>
      <c r="H816" s="161">
        <v>16</v>
      </c>
      <c r="I816" s="162"/>
      <c r="J816" s="162"/>
      <c r="K816" s="163">
        <f t="shared" si="319"/>
        <v>0</v>
      </c>
      <c r="L816" s="164"/>
      <c r="M816" s="34"/>
      <c r="N816" s="165" t="s">
        <v>1</v>
      </c>
      <c r="O816" s="128" t="s">
        <v>45</v>
      </c>
      <c r="P816" s="33">
        <f t="shared" si="320"/>
        <v>0</v>
      </c>
      <c r="Q816" s="33">
        <f t="shared" si="321"/>
        <v>0</v>
      </c>
      <c r="R816" s="33">
        <f t="shared" si="322"/>
        <v>0</v>
      </c>
      <c r="T816" s="166">
        <f t="shared" si="323"/>
        <v>0</v>
      </c>
      <c r="U816" s="166">
        <v>0</v>
      </c>
      <c r="V816" s="166">
        <f t="shared" si="324"/>
        <v>0</v>
      </c>
      <c r="W816" s="166">
        <v>0</v>
      </c>
      <c r="X816" s="167">
        <f t="shared" si="325"/>
        <v>0</v>
      </c>
      <c r="AR816" s="168" t="s">
        <v>227</v>
      </c>
      <c r="AT816" s="168" t="s">
        <v>169</v>
      </c>
      <c r="AU816" s="168" t="s">
        <v>91</v>
      </c>
      <c r="AY816" s="15" t="s">
        <v>167</v>
      </c>
      <c r="BE816" s="97">
        <f t="shared" si="326"/>
        <v>0</v>
      </c>
      <c r="BF816" s="97">
        <f t="shared" si="327"/>
        <v>0</v>
      </c>
      <c r="BG816" s="97">
        <f t="shared" si="328"/>
        <v>0</v>
      </c>
      <c r="BH816" s="97">
        <f t="shared" si="329"/>
        <v>0</v>
      </c>
      <c r="BI816" s="97">
        <f t="shared" si="330"/>
        <v>0</v>
      </c>
      <c r="BJ816" s="15" t="s">
        <v>89</v>
      </c>
      <c r="BK816" s="97">
        <f t="shared" si="331"/>
        <v>0</v>
      </c>
      <c r="BL816" s="15" t="s">
        <v>227</v>
      </c>
      <c r="BM816" s="168" t="s">
        <v>2470</v>
      </c>
    </row>
    <row r="817" spans="2:65" s="1" customFormat="1" ht="24.2" customHeight="1">
      <c r="B817" s="34"/>
      <c r="C817" s="190" t="s">
        <v>2471</v>
      </c>
      <c r="D817" s="190" t="s">
        <v>654</v>
      </c>
      <c r="E817" s="191" t="s">
        <v>2472</v>
      </c>
      <c r="F817" s="192" t="s">
        <v>2473</v>
      </c>
      <c r="G817" s="193" t="s">
        <v>184</v>
      </c>
      <c r="H817" s="194">
        <v>16</v>
      </c>
      <c r="I817" s="195"/>
      <c r="J817" s="196"/>
      <c r="K817" s="197">
        <f t="shared" si="319"/>
        <v>0</v>
      </c>
      <c r="L817" s="196"/>
      <c r="M817" s="198"/>
      <c r="N817" s="199" t="s">
        <v>1</v>
      </c>
      <c r="O817" s="128" t="s">
        <v>45</v>
      </c>
      <c r="P817" s="33">
        <f t="shared" si="320"/>
        <v>0</v>
      </c>
      <c r="Q817" s="33">
        <f t="shared" si="321"/>
        <v>0</v>
      </c>
      <c r="R817" s="33">
        <f t="shared" si="322"/>
        <v>0</v>
      </c>
      <c r="T817" s="166">
        <f t="shared" si="323"/>
        <v>0</v>
      </c>
      <c r="U817" s="166">
        <v>1.5E-3</v>
      </c>
      <c r="V817" s="166">
        <f t="shared" si="324"/>
        <v>2.4E-2</v>
      </c>
      <c r="W817" s="166">
        <v>0</v>
      </c>
      <c r="X817" s="167">
        <f t="shared" si="325"/>
        <v>0</v>
      </c>
      <c r="AR817" s="168" t="s">
        <v>318</v>
      </c>
      <c r="AT817" s="168" t="s">
        <v>654</v>
      </c>
      <c r="AU817" s="168" t="s">
        <v>91</v>
      </c>
      <c r="AY817" s="15" t="s">
        <v>167</v>
      </c>
      <c r="BE817" s="97">
        <f t="shared" si="326"/>
        <v>0</v>
      </c>
      <c r="BF817" s="97">
        <f t="shared" si="327"/>
        <v>0</v>
      </c>
      <c r="BG817" s="97">
        <f t="shared" si="328"/>
        <v>0</v>
      </c>
      <c r="BH817" s="97">
        <f t="shared" si="329"/>
        <v>0</v>
      </c>
      <c r="BI817" s="97">
        <f t="shared" si="330"/>
        <v>0</v>
      </c>
      <c r="BJ817" s="15" t="s">
        <v>89</v>
      </c>
      <c r="BK817" s="97">
        <f t="shared" si="331"/>
        <v>0</v>
      </c>
      <c r="BL817" s="15" t="s">
        <v>227</v>
      </c>
      <c r="BM817" s="168" t="s">
        <v>2474</v>
      </c>
    </row>
    <row r="818" spans="2:65" s="1" customFormat="1" ht="24.2" customHeight="1">
      <c r="B818" s="34"/>
      <c r="C818" s="157" t="s">
        <v>2475</v>
      </c>
      <c r="D818" s="157" t="s">
        <v>169</v>
      </c>
      <c r="E818" s="158" t="s">
        <v>2476</v>
      </c>
      <c r="F818" s="159" t="s">
        <v>2477</v>
      </c>
      <c r="G818" s="160" t="s">
        <v>184</v>
      </c>
      <c r="H818" s="161">
        <v>15</v>
      </c>
      <c r="I818" s="162"/>
      <c r="J818" s="162"/>
      <c r="K818" s="163">
        <f t="shared" si="319"/>
        <v>0</v>
      </c>
      <c r="L818" s="164"/>
      <c r="M818" s="34"/>
      <c r="N818" s="165" t="s">
        <v>1</v>
      </c>
      <c r="O818" s="128" t="s">
        <v>45</v>
      </c>
      <c r="P818" s="33">
        <f t="shared" si="320"/>
        <v>0</v>
      </c>
      <c r="Q818" s="33">
        <f t="shared" si="321"/>
        <v>0</v>
      </c>
      <c r="R818" s="33">
        <f t="shared" si="322"/>
        <v>0</v>
      </c>
      <c r="T818" s="166">
        <f t="shared" si="323"/>
        <v>0</v>
      </c>
      <c r="U818" s="166">
        <v>0</v>
      </c>
      <c r="V818" s="166">
        <f t="shared" si="324"/>
        <v>0</v>
      </c>
      <c r="W818" s="166">
        <v>0</v>
      </c>
      <c r="X818" s="167">
        <f t="shared" si="325"/>
        <v>0</v>
      </c>
      <c r="AR818" s="168" t="s">
        <v>227</v>
      </c>
      <c r="AT818" s="168" t="s">
        <v>169</v>
      </c>
      <c r="AU818" s="168" t="s">
        <v>91</v>
      </c>
      <c r="AY818" s="15" t="s">
        <v>167</v>
      </c>
      <c r="BE818" s="97">
        <f t="shared" si="326"/>
        <v>0</v>
      </c>
      <c r="BF818" s="97">
        <f t="shared" si="327"/>
        <v>0</v>
      </c>
      <c r="BG818" s="97">
        <f t="shared" si="328"/>
        <v>0</v>
      </c>
      <c r="BH818" s="97">
        <f t="shared" si="329"/>
        <v>0</v>
      </c>
      <c r="BI818" s="97">
        <f t="shared" si="330"/>
        <v>0</v>
      </c>
      <c r="BJ818" s="15" t="s">
        <v>89</v>
      </c>
      <c r="BK818" s="97">
        <f t="shared" si="331"/>
        <v>0</v>
      </c>
      <c r="BL818" s="15" t="s">
        <v>227</v>
      </c>
      <c r="BM818" s="168" t="s">
        <v>2478</v>
      </c>
    </row>
    <row r="819" spans="2:65" s="1" customFormat="1" ht="24.2" customHeight="1">
      <c r="B819" s="34"/>
      <c r="C819" s="190" t="s">
        <v>2479</v>
      </c>
      <c r="D819" s="190" t="s">
        <v>654</v>
      </c>
      <c r="E819" s="191" t="s">
        <v>2480</v>
      </c>
      <c r="F819" s="192" t="s">
        <v>2481</v>
      </c>
      <c r="G819" s="193" t="s">
        <v>184</v>
      </c>
      <c r="H819" s="194">
        <v>15</v>
      </c>
      <c r="I819" s="195"/>
      <c r="J819" s="196"/>
      <c r="K819" s="197">
        <f t="shared" si="319"/>
        <v>0</v>
      </c>
      <c r="L819" s="196"/>
      <c r="M819" s="198"/>
      <c r="N819" s="199" t="s">
        <v>1</v>
      </c>
      <c r="O819" s="128" t="s">
        <v>45</v>
      </c>
      <c r="P819" s="33">
        <f t="shared" si="320"/>
        <v>0</v>
      </c>
      <c r="Q819" s="33">
        <f t="shared" si="321"/>
        <v>0</v>
      </c>
      <c r="R819" s="33">
        <f t="shared" si="322"/>
        <v>0</v>
      </c>
      <c r="T819" s="166">
        <f t="shared" si="323"/>
        <v>0</v>
      </c>
      <c r="U819" s="166">
        <v>8.0000000000000004E-4</v>
      </c>
      <c r="V819" s="166">
        <f t="shared" si="324"/>
        <v>1.2E-2</v>
      </c>
      <c r="W819" s="166">
        <v>0</v>
      </c>
      <c r="X819" s="167">
        <f t="shared" si="325"/>
        <v>0</v>
      </c>
      <c r="AR819" s="168" t="s">
        <v>318</v>
      </c>
      <c r="AT819" s="168" t="s">
        <v>654</v>
      </c>
      <c r="AU819" s="168" t="s">
        <v>91</v>
      </c>
      <c r="AY819" s="15" t="s">
        <v>167</v>
      </c>
      <c r="BE819" s="97">
        <f t="shared" si="326"/>
        <v>0</v>
      </c>
      <c r="BF819" s="97">
        <f t="shared" si="327"/>
        <v>0</v>
      </c>
      <c r="BG819" s="97">
        <f t="shared" si="328"/>
        <v>0</v>
      </c>
      <c r="BH819" s="97">
        <f t="shared" si="329"/>
        <v>0</v>
      </c>
      <c r="BI819" s="97">
        <f t="shared" si="330"/>
        <v>0</v>
      </c>
      <c r="BJ819" s="15" t="s">
        <v>89</v>
      </c>
      <c r="BK819" s="97">
        <f t="shared" si="331"/>
        <v>0</v>
      </c>
      <c r="BL819" s="15" t="s">
        <v>227</v>
      </c>
      <c r="BM819" s="168" t="s">
        <v>2482</v>
      </c>
    </row>
    <row r="820" spans="2:65" s="1" customFormat="1" ht="24.2" customHeight="1">
      <c r="B820" s="34"/>
      <c r="C820" s="157" t="s">
        <v>2483</v>
      </c>
      <c r="D820" s="157" t="s">
        <v>169</v>
      </c>
      <c r="E820" s="158" t="s">
        <v>2484</v>
      </c>
      <c r="F820" s="159" t="s">
        <v>2485</v>
      </c>
      <c r="G820" s="160" t="s">
        <v>184</v>
      </c>
      <c r="H820" s="161">
        <v>18</v>
      </c>
      <c r="I820" s="162"/>
      <c r="J820" s="162"/>
      <c r="K820" s="163">
        <f t="shared" si="319"/>
        <v>0</v>
      </c>
      <c r="L820" s="164"/>
      <c r="M820" s="34"/>
      <c r="N820" s="165" t="s">
        <v>1</v>
      </c>
      <c r="O820" s="128" t="s">
        <v>45</v>
      </c>
      <c r="P820" s="33">
        <f t="shared" si="320"/>
        <v>0</v>
      </c>
      <c r="Q820" s="33">
        <f t="shared" si="321"/>
        <v>0</v>
      </c>
      <c r="R820" s="33">
        <f t="shared" si="322"/>
        <v>0</v>
      </c>
      <c r="T820" s="166">
        <f t="shared" si="323"/>
        <v>0</v>
      </c>
      <c r="U820" s="166">
        <v>0</v>
      </c>
      <c r="V820" s="166">
        <f t="shared" si="324"/>
        <v>0</v>
      </c>
      <c r="W820" s="166">
        <v>0</v>
      </c>
      <c r="X820" s="167">
        <f t="shared" si="325"/>
        <v>0</v>
      </c>
      <c r="AR820" s="168" t="s">
        <v>227</v>
      </c>
      <c r="AT820" s="168" t="s">
        <v>169</v>
      </c>
      <c r="AU820" s="168" t="s">
        <v>91</v>
      </c>
      <c r="AY820" s="15" t="s">
        <v>167</v>
      </c>
      <c r="BE820" s="97">
        <f t="shared" si="326"/>
        <v>0</v>
      </c>
      <c r="BF820" s="97">
        <f t="shared" si="327"/>
        <v>0</v>
      </c>
      <c r="BG820" s="97">
        <f t="shared" si="328"/>
        <v>0</v>
      </c>
      <c r="BH820" s="97">
        <f t="shared" si="329"/>
        <v>0</v>
      </c>
      <c r="BI820" s="97">
        <f t="shared" si="330"/>
        <v>0</v>
      </c>
      <c r="BJ820" s="15" t="s">
        <v>89</v>
      </c>
      <c r="BK820" s="97">
        <f t="shared" si="331"/>
        <v>0</v>
      </c>
      <c r="BL820" s="15" t="s">
        <v>227</v>
      </c>
      <c r="BM820" s="168" t="s">
        <v>2486</v>
      </c>
    </row>
    <row r="821" spans="2:65" s="1" customFormat="1" ht="24.2" customHeight="1">
      <c r="B821" s="34"/>
      <c r="C821" s="190" t="s">
        <v>2487</v>
      </c>
      <c r="D821" s="190" t="s">
        <v>654</v>
      </c>
      <c r="E821" s="191" t="s">
        <v>2488</v>
      </c>
      <c r="F821" s="192" t="s">
        <v>2489</v>
      </c>
      <c r="G821" s="193" t="s">
        <v>184</v>
      </c>
      <c r="H821" s="194">
        <v>18</v>
      </c>
      <c r="I821" s="195"/>
      <c r="J821" s="196"/>
      <c r="K821" s="197">
        <f t="shared" si="319"/>
        <v>0</v>
      </c>
      <c r="L821" s="196"/>
      <c r="M821" s="198"/>
      <c r="N821" s="199" t="s">
        <v>1</v>
      </c>
      <c r="O821" s="128" t="s">
        <v>45</v>
      </c>
      <c r="P821" s="33">
        <f t="shared" si="320"/>
        <v>0</v>
      </c>
      <c r="Q821" s="33">
        <f t="shared" si="321"/>
        <v>0</v>
      </c>
      <c r="R821" s="33">
        <f t="shared" si="322"/>
        <v>0</v>
      </c>
      <c r="T821" s="166">
        <f t="shared" si="323"/>
        <v>0</v>
      </c>
      <c r="U821" s="166">
        <v>1.6000000000000001E-3</v>
      </c>
      <c r="V821" s="166">
        <f t="shared" si="324"/>
        <v>2.8800000000000003E-2</v>
      </c>
      <c r="W821" s="166">
        <v>0</v>
      </c>
      <c r="X821" s="167">
        <f t="shared" si="325"/>
        <v>0</v>
      </c>
      <c r="AR821" s="168" t="s">
        <v>318</v>
      </c>
      <c r="AT821" s="168" t="s">
        <v>654</v>
      </c>
      <c r="AU821" s="168" t="s">
        <v>91</v>
      </c>
      <c r="AY821" s="15" t="s">
        <v>167</v>
      </c>
      <c r="BE821" s="97">
        <f t="shared" si="326"/>
        <v>0</v>
      </c>
      <c r="BF821" s="97">
        <f t="shared" si="327"/>
        <v>0</v>
      </c>
      <c r="BG821" s="97">
        <f t="shared" si="328"/>
        <v>0</v>
      </c>
      <c r="BH821" s="97">
        <f t="shared" si="329"/>
        <v>0</v>
      </c>
      <c r="BI821" s="97">
        <f t="shared" si="330"/>
        <v>0</v>
      </c>
      <c r="BJ821" s="15" t="s">
        <v>89</v>
      </c>
      <c r="BK821" s="97">
        <f t="shared" si="331"/>
        <v>0</v>
      </c>
      <c r="BL821" s="15" t="s">
        <v>227</v>
      </c>
      <c r="BM821" s="168" t="s">
        <v>2490</v>
      </c>
    </row>
    <row r="822" spans="2:65" s="1" customFormat="1" ht="37.9" customHeight="1">
      <c r="B822" s="34"/>
      <c r="C822" s="157" t="s">
        <v>2491</v>
      </c>
      <c r="D822" s="157" t="s">
        <v>169</v>
      </c>
      <c r="E822" s="158" t="s">
        <v>2492</v>
      </c>
      <c r="F822" s="159" t="s">
        <v>2493</v>
      </c>
      <c r="G822" s="160" t="s">
        <v>177</v>
      </c>
      <c r="H822" s="161">
        <v>51</v>
      </c>
      <c r="I822" s="162"/>
      <c r="J822" s="162"/>
      <c r="K822" s="163">
        <f t="shared" si="319"/>
        <v>0</v>
      </c>
      <c r="L822" s="164"/>
      <c r="M822" s="34"/>
      <c r="N822" s="165" t="s">
        <v>1</v>
      </c>
      <c r="O822" s="128" t="s">
        <v>45</v>
      </c>
      <c r="P822" s="33">
        <f t="shared" si="320"/>
        <v>0</v>
      </c>
      <c r="Q822" s="33">
        <f t="shared" si="321"/>
        <v>0</v>
      </c>
      <c r="R822" s="33">
        <f t="shared" si="322"/>
        <v>0</v>
      </c>
      <c r="T822" s="166">
        <f t="shared" si="323"/>
        <v>0</v>
      </c>
      <c r="U822" s="166">
        <v>1.67E-3</v>
      </c>
      <c r="V822" s="166">
        <f t="shared" si="324"/>
        <v>8.5169999999999996E-2</v>
      </c>
      <c r="W822" s="166">
        <v>0</v>
      </c>
      <c r="X822" s="167">
        <f t="shared" si="325"/>
        <v>0</v>
      </c>
      <c r="AR822" s="168" t="s">
        <v>227</v>
      </c>
      <c r="AT822" s="168" t="s">
        <v>169</v>
      </c>
      <c r="AU822" s="168" t="s">
        <v>91</v>
      </c>
      <c r="AY822" s="15" t="s">
        <v>167</v>
      </c>
      <c r="BE822" s="97">
        <f t="shared" si="326"/>
        <v>0</v>
      </c>
      <c r="BF822" s="97">
        <f t="shared" si="327"/>
        <v>0</v>
      </c>
      <c r="BG822" s="97">
        <f t="shared" si="328"/>
        <v>0</v>
      </c>
      <c r="BH822" s="97">
        <f t="shared" si="329"/>
        <v>0</v>
      </c>
      <c r="BI822" s="97">
        <f t="shared" si="330"/>
        <v>0</v>
      </c>
      <c r="BJ822" s="15" t="s">
        <v>89</v>
      </c>
      <c r="BK822" s="97">
        <f t="shared" si="331"/>
        <v>0</v>
      </c>
      <c r="BL822" s="15" t="s">
        <v>227</v>
      </c>
      <c r="BM822" s="168" t="s">
        <v>2494</v>
      </c>
    </row>
    <row r="823" spans="2:65" s="12" customFormat="1" ht="11.25">
      <c r="B823" s="169"/>
      <c r="D823" s="170" t="s">
        <v>196</v>
      </c>
      <c r="E823" s="171" t="s">
        <v>1</v>
      </c>
      <c r="F823" s="172" t="s">
        <v>2495</v>
      </c>
      <c r="H823" s="173">
        <v>51</v>
      </c>
      <c r="I823" s="174"/>
      <c r="J823" s="174"/>
      <c r="M823" s="169"/>
      <c r="N823" s="175"/>
      <c r="X823" s="176"/>
      <c r="AT823" s="171" t="s">
        <v>196</v>
      </c>
      <c r="AU823" s="171" t="s">
        <v>91</v>
      </c>
      <c r="AV823" s="12" t="s">
        <v>91</v>
      </c>
      <c r="AW823" s="12" t="s">
        <v>5</v>
      </c>
      <c r="AX823" s="12" t="s">
        <v>89</v>
      </c>
      <c r="AY823" s="171" t="s">
        <v>167</v>
      </c>
    </row>
    <row r="824" spans="2:65" s="1" customFormat="1" ht="37.9" customHeight="1">
      <c r="B824" s="34"/>
      <c r="C824" s="157" t="s">
        <v>2496</v>
      </c>
      <c r="D824" s="157" t="s">
        <v>169</v>
      </c>
      <c r="E824" s="158" t="s">
        <v>2497</v>
      </c>
      <c r="F824" s="159" t="s">
        <v>2498</v>
      </c>
      <c r="G824" s="160" t="s">
        <v>177</v>
      </c>
      <c r="H824" s="161">
        <v>47</v>
      </c>
      <c r="I824" s="162"/>
      <c r="J824" s="162"/>
      <c r="K824" s="163">
        <f>ROUND(P824*H824,2)</f>
        <v>0</v>
      </c>
      <c r="L824" s="164"/>
      <c r="M824" s="34"/>
      <c r="N824" s="165" t="s">
        <v>1</v>
      </c>
      <c r="O824" s="128" t="s">
        <v>45</v>
      </c>
      <c r="P824" s="33">
        <f>I824+J824</f>
        <v>0</v>
      </c>
      <c r="Q824" s="33">
        <f>ROUND(I824*H824,2)</f>
        <v>0</v>
      </c>
      <c r="R824" s="33">
        <f>ROUND(J824*H824,2)</f>
        <v>0</v>
      </c>
      <c r="T824" s="166">
        <f>S824*H824</f>
        <v>0</v>
      </c>
      <c r="U824" s="166">
        <v>3.4399999999999999E-3</v>
      </c>
      <c r="V824" s="166">
        <f>U824*H824</f>
        <v>0.16167999999999999</v>
      </c>
      <c r="W824" s="166">
        <v>0</v>
      </c>
      <c r="X824" s="167">
        <f>W824*H824</f>
        <v>0</v>
      </c>
      <c r="AR824" s="168" t="s">
        <v>227</v>
      </c>
      <c r="AT824" s="168" t="s">
        <v>169</v>
      </c>
      <c r="AU824" s="168" t="s">
        <v>91</v>
      </c>
      <c r="AY824" s="15" t="s">
        <v>167</v>
      </c>
      <c r="BE824" s="97">
        <f>IF(O824="základní",K824,0)</f>
        <v>0</v>
      </c>
      <c r="BF824" s="97">
        <f>IF(O824="snížená",K824,0)</f>
        <v>0</v>
      </c>
      <c r="BG824" s="97">
        <f>IF(O824="zákl. přenesená",K824,0)</f>
        <v>0</v>
      </c>
      <c r="BH824" s="97">
        <f>IF(O824="sníž. přenesená",K824,0)</f>
        <v>0</v>
      </c>
      <c r="BI824" s="97">
        <f>IF(O824="nulová",K824,0)</f>
        <v>0</v>
      </c>
      <c r="BJ824" s="15" t="s">
        <v>89</v>
      </c>
      <c r="BK824" s="97">
        <f>ROUND(P824*H824,2)</f>
        <v>0</v>
      </c>
      <c r="BL824" s="15" t="s">
        <v>227</v>
      </c>
      <c r="BM824" s="168" t="s">
        <v>2499</v>
      </c>
    </row>
    <row r="825" spans="2:65" s="12" customFormat="1" ht="11.25">
      <c r="B825" s="169"/>
      <c r="D825" s="170" t="s">
        <v>196</v>
      </c>
      <c r="E825" s="171" t="s">
        <v>1</v>
      </c>
      <c r="F825" s="172" t="s">
        <v>2500</v>
      </c>
      <c r="H825" s="173">
        <v>47</v>
      </c>
      <c r="I825" s="174"/>
      <c r="J825" s="174"/>
      <c r="M825" s="169"/>
      <c r="N825" s="175"/>
      <c r="X825" s="176"/>
      <c r="AT825" s="171" t="s">
        <v>196</v>
      </c>
      <c r="AU825" s="171" t="s">
        <v>91</v>
      </c>
      <c r="AV825" s="12" t="s">
        <v>91</v>
      </c>
      <c r="AW825" s="12" t="s">
        <v>5</v>
      </c>
      <c r="AX825" s="12" t="s">
        <v>89</v>
      </c>
      <c r="AY825" s="171" t="s">
        <v>167</v>
      </c>
    </row>
    <row r="826" spans="2:65" s="1" customFormat="1" ht="37.9" customHeight="1">
      <c r="B826" s="34"/>
      <c r="C826" s="157" t="s">
        <v>2501</v>
      </c>
      <c r="D826" s="157" t="s">
        <v>169</v>
      </c>
      <c r="E826" s="158" t="s">
        <v>2502</v>
      </c>
      <c r="F826" s="159" t="s">
        <v>2503</v>
      </c>
      <c r="G826" s="160" t="s">
        <v>177</v>
      </c>
      <c r="H826" s="161">
        <v>9</v>
      </c>
      <c r="I826" s="162"/>
      <c r="J826" s="162"/>
      <c r="K826" s="163">
        <f t="shared" ref="K826:K836" si="332">ROUND(P826*H826,2)</f>
        <v>0</v>
      </c>
      <c r="L826" s="164"/>
      <c r="M826" s="34"/>
      <c r="N826" s="165" t="s">
        <v>1</v>
      </c>
      <c r="O826" s="128" t="s">
        <v>45</v>
      </c>
      <c r="P826" s="33">
        <f t="shared" ref="P826:P836" si="333">I826+J826</f>
        <v>0</v>
      </c>
      <c r="Q826" s="33">
        <f t="shared" ref="Q826:Q836" si="334">ROUND(I826*H826,2)</f>
        <v>0</v>
      </c>
      <c r="R826" s="33">
        <f t="shared" ref="R826:R836" si="335">ROUND(J826*H826,2)</f>
        <v>0</v>
      </c>
      <c r="T826" s="166">
        <f t="shared" ref="T826:T836" si="336">S826*H826</f>
        <v>0</v>
      </c>
      <c r="U826" s="166">
        <v>8.1700000000000002E-3</v>
      </c>
      <c r="V826" s="166">
        <f t="shared" ref="V826:V836" si="337">U826*H826</f>
        <v>7.3529999999999998E-2</v>
      </c>
      <c r="W826" s="166">
        <v>0</v>
      </c>
      <c r="X826" s="167">
        <f t="shared" ref="X826:X836" si="338">W826*H826</f>
        <v>0</v>
      </c>
      <c r="AR826" s="168" t="s">
        <v>227</v>
      </c>
      <c r="AT826" s="168" t="s">
        <v>169</v>
      </c>
      <c r="AU826" s="168" t="s">
        <v>91</v>
      </c>
      <c r="AY826" s="15" t="s">
        <v>167</v>
      </c>
      <c r="BE826" s="97">
        <f t="shared" ref="BE826:BE836" si="339">IF(O826="základní",K826,0)</f>
        <v>0</v>
      </c>
      <c r="BF826" s="97">
        <f t="shared" ref="BF826:BF836" si="340">IF(O826="snížená",K826,0)</f>
        <v>0</v>
      </c>
      <c r="BG826" s="97">
        <f t="shared" ref="BG826:BG836" si="341">IF(O826="zákl. přenesená",K826,0)</f>
        <v>0</v>
      </c>
      <c r="BH826" s="97">
        <f t="shared" ref="BH826:BH836" si="342">IF(O826="sníž. přenesená",K826,0)</f>
        <v>0</v>
      </c>
      <c r="BI826" s="97">
        <f t="shared" ref="BI826:BI836" si="343">IF(O826="nulová",K826,0)</f>
        <v>0</v>
      </c>
      <c r="BJ826" s="15" t="s">
        <v>89</v>
      </c>
      <c r="BK826" s="97">
        <f t="shared" ref="BK826:BK836" si="344">ROUND(P826*H826,2)</f>
        <v>0</v>
      </c>
      <c r="BL826" s="15" t="s">
        <v>227</v>
      </c>
      <c r="BM826" s="168" t="s">
        <v>2504</v>
      </c>
    </row>
    <row r="827" spans="2:65" s="1" customFormat="1" ht="24.2" customHeight="1">
      <c r="B827" s="34"/>
      <c r="C827" s="157" t="s">
        <v>2505</v>
      </c>
      <c r="D827" s="157" t="s">
        <v>169</v>
      </c>
      <c r="E827" s="158" t="s">
        <v>2506</v>
      </c>
      <c r="F827" s="159" t="s">
        <v>2507</v>
      </c>
      <c r="G827" s="160" t="s">
        <v>177</v>
      </c>
      <c r="H827" s="161">
        <v>41</v>
      </c>
      <c r="I827" s="162"/>
      <c r="J827" s="162"/>
      <c r="K827" s="163">
        <f t="shared" si="332"/>
        <v>0</v>
      </c>
      <c r="L827" s="164"/>
      <c r="M827" s="34"/>
      <c r="N827" s="165" t="s">
        <v>1</v>
      </c>
      <c r="O827" s="128" t="s">
        <v>45</v>
      </c>
      <c r="P827" s="33">
        <f t="shared" si="333"/>
        <v>0</v>
      </c>
      <c r="Q827" s="33">
        <f t="shared" si="334"/>
        <v>0</v>
      </c>
      <c r="R827" s="33">
        <f t="shared" si="335"/>
        <v>0</v>
      </c>
      <c r="T827" s="166">
        <f t="shared" si="336"/>
        <v>0</v>
      </c>
      <c r="U827" s="166">
        <v>0</v>
      </c>
      <c r="V827" s="166">
        <f t="shared" si="337"/>
        <v>0</v>
      </c>
      <c r="W827" s="166">
        <v>0</v>
      </c>
      <c r="X827" s="167">
        <f t="shared" si="338"/>
        <v>0</v>
      </c>
      <c r="AR827" s="168" t="s">
        <v>227</v>
      </c>
      <c r="AT827" s="168" t="s">
        <v>169</v>
      </c>
      <c r="AU827" s="168" t="s">
        <v>91</v>
      </c>
      <c r="AY827" s="15" t="s">
        <v>167</v>
      </c>
      <c r="BE827" s="97">
        <f t="shared" si="339"/>
        <v>0</v>
      </c>
      <c r="BF827" s="97">
        <f t="shared" si="340"/>
        <v>0</v>
      </c>
      <c r="BG827" s="97">
        <f t="shared" si="341"/>
        <v>0</v>
      </c>
      <c r="BH827" s="97">
        <f t="shared" si="342"/>
        <v>0</v>
      </c>
      <c r="BI827" s="97">
        <f t="shared" si="343"/>
        <v>0</v>
      </c>
      <c r="BJ827" s="15" t="s">
        <v>89</v>
      </c>
      <c r="BK827" s="97">
        <f t="shared" si="344"/>
        <v>0</v>
      </c>
      <c r="BL827" s="15" t="s">
        <v>227</v>
      </c>
      <c r="BM827" s="168" t="s">
        <v>2508</v>
      </c>
    </row>
    <row r="828" spans="2:65" s="1" customFormat="1" ht="21.75" customHeight="1">
      <c r="B828" s="34"/>
      <c r="C828" s="157" t="s">
        <v>2509</v>
      </c>
      <c r="D828" s="157" t="s">
        <v>169</v>
      </c>
      <c r="E828" s="158" t="s">
        <v>2510</v>
      </c>
      <c r="F828" s="159" t="s">
        <v>2511</v>
      </c>
      <c r="G828" s="160" t="s">
        <v>184</v>
      </c>
      <c r="H828" s="161">
        <v>43</v>
      </c>
      <c r="I828" s="162"/>
      <c r="J828" s="162"/>
      <c r="K828" s="163">
        <f t="shared" si="332"/>
        <v>0</v>
      </c>
      <c r="L828" s="164"/>
      <c r="M828" s="34"/>
      <c r="N828" s="165" t="s">
        <v>1</v>
      </c>
      <c r="O828" s="128" t="s">
        <v>45</v>
      </c>
      <c r="P828" s="33">
        <f t="shared" si="333"/>
        <v>0</v>
      </c>
      <c r="Q828" s="33">
        <f t="shared" si="334"/>
        <v>0</v>
      </c>
      <c r="R828" s="33">
        <f t="shared" si="335"/>
        <v>0</v>
      </c>
      <c r="T828" s="166">
        <f t="shared" si="336"/>
        <v>0</v>
      </c>
      <c r="U828" s="166">
        <v>1.7000000000000001E-4</v>
      </c>
      <c r="V828" s="166">
        <f t="shared" si="337"/>
        <v>7.3100000000000005E-3</v>
      </c>
      <c r="W828" s="166">
        <v>0</v>
      </c>
      <c r="X828" s="167">
        <f t="shared" si="338"/>
        <v>0</v>
      </c>
      <c r="AR828" s="168" t="s">
        <v>227</v>
      </c>
      <c r="AT828" s="168" t="s">
        <v>169</v>
      </c>
      <c r="AU828" s="168" t="s">
        <v>91</v>
      </c>
      <c r="AY828" s="15" t="s">
        <v>167</v>
      </c>
      <c r="BE828" s="97">
        <f t="shared" si="339"/>
        <v>0</v>
      </c>
      <c r="BF828" s="97">
        <f t="shared" si="340"/>
        <v>0</v>
      </c>
      <c r="BG828" s="97">
        <f t="shared" si="341"/>
        <v>0</v>
      </c>
      <c r="BH828" s="97">
        <f t="shared" si="342"/>
        <v>0</v>
      </c>
      <c r="BI828" s="97">
        <f t="shared" si="343"/>
        <v>0</v>
      </c>
      <c r="BJ828" s="15" t="s">
        <v>89</v>
      </c>
      <c r="BK828" s="97">
        <f t="shared" si="344"/>
        <v>0</v>
      </c>
      <c r="BL828" s="15" t="s">
        <v>227</v>
      </c>
      <c r="BM828" s="168" t="s">
        <v>2512</v>
      </c>
    </row>
    <row r="829" spans="2:65" s="1" customFormat="1" ht="16.5" customHeight="1">
      <c r="B829" s="34"/>
      <c r="C829" s="190" t="s">
        <v>2513</v>
      </c>
      <c r="D829" s="190" t="s">
        <v>654</v>
      </c>
      <c r="E829" s="191" t="s">
        <v>2514</v>
      </c>
      <c r="F829" s="192" t="s">
        <v>2515</v>
      </c>
      <c r="G829" s="193" t="s">
        <v>184</v>
      </c>
      <c r="H829" s="194">
        <v>43</v>
      </c>
      <c r="I829" s="195"/>
      <c r="J829" s="196"/>
      <c r="K829" s="197">
        <f t="shared" si="332"/>
        <v>0</v>
      </c>
      <c r="L829" s="196"/>
      <c r="M829" s="198"/>
      <c r="N829" s="199" t="s">
        <v>1</v>
      </c>
      <c r="O829" s="128" t="s">
        <v>45</v>
      </c>
      <c r="P829" s="33">
        <f t="shared" si="333"/>
        <v>0</v>
      </c>
      <c r="Q829" s="33">
        <f t="shared" si="334"/>
        <v>0</v>
      </c>
      <c r="R829" s="33">
        <f t="shared" si="335"/>
        <v>0</v>
      </c>
      <c r="T829" s="166">
        <f t="shared" si="336"/>
        <v>0</v>
      </c>
      <c r="U829" s="166">
        <v>4.0000000000000003E-5</v>
      </c>
      <c r="V829" s="166">
        <f t="shared" si="337"/>
        <v>1.7200000000000002E-3</v>
      </c>
      <c r="W829" s="166">
        <v>0</v>
      </c>
      <c r="X829" s="167">
        <f t="shared" si="338"/>
        <v>0</v>
      </c>
      <c r="AR829" s="168" t="s">
        <v>318</v>
      </c>
      <c r="AT829" s="168" t="s">
        <v>654</v>
      </c>
      <c r="AU829" s="168" t="s">
        <v>91</v>
      </c>
      <c r="AY829" s="15" t="s">
        <v>167</v>
      </c>
      <c r="BE829" s="97">
        <f t="shared" si="339"/>
        <v>0</v>
      </c>
      <c r="BF829" s="97">
        <f t="shared" si="340"/>
        <v>0</v>
      </c>
      <c r="BG829" s="97">
        <f t="shared" si="341"/>
        <v>0</v>
      </c>
      <c r="BH829" s="97">
        <f t="shared" si="342"/>
        <v>0</v>
      </c>
      <c r="BI829" s="97">
        <f t="shared" si="343"/>
        <v>0</v>
      </c>
      <c r="BJ829" s="15" t="s">
        <v>89</v>
      </c>
      <c r="BK829" s="97">
        <f t="shared" si="344"/>
        <v>0</v>
      </c>
      <c r="BL829" s="15" t="s">
        <v>227</v>
      </c>
      <c r="BM829" s="168" t="s">
        <v>2516</v>
      </c>
    </row>
    <row r="830" spans="2:65" s="1" customFormat="1" ht="37.9" customHeight="1">
      <c r="B830" s="34"/>
      <c r="C830" s="157" t="s">
        <v>2517</v>
      </c>
      <c r="D830" s="157" t="s">
        <v>169</v>
      </c>
      <c r="E830" s="158" t="s">
        <v>2518</v>
      </c>
      <c r="F830" s="159" t="s">
        <v>2519</v>
      </c>
      <c r="G830" s="160" t="s">
        <v>184</v>
      </c>
      <c r="H830" s="161">
        <v>9</v>
      </c>
      <c r="I830" s="162"/>
      <c r="J830" s="162"/>
      <c r="K830" s="163">
        <f t="shared" si="332"/>
        <v>0</v>
      </c>
      <c r="L830" s="164"/>
      <c r="M830" s="34"/>
      <c r="N830" s="165" t="s">
        <v>1</v>
      </c>
      <c r="O830" s="128" t="s">
        <v>45</v>
      </c>
      <c r="P830" s="33">
        <f t="shared" si="333"/>
        <v>0</v>
      </c>
      <c r="Q830" s="33">
        <f t="shared" si="334"/>
        <v>0</v>
      </c>
      <c r="R830" s="33">
        <f t="shared" si="335"/>
        <v>0</v>
      </c>
      <c r="T830" s="166">
        <f t="shared" si="336"/>
        <v>0</v>
      </c>
      <c r="U830" s="166">
        <v>0</v>
      </c>
      <c r="V830" s="166">
        <f t="shared" si="337"/>
        <v>0</v>
      </c>
      <c r="W830" s="166">
        <v>0</v>
      </c>
      <c r="X830" s="167">
        <f t="shared" si="338"/>
        <v>0</v>
      </c>
      <c r="AR830" s="168" t="s">
        <v>227</v>
      </c>
      <c r="AT830" s="168" t="s">
        <v>169</v>
      </c>
      <c r="AU830" s="168" t="s">
        <v>91</v>
      </c>
      <c r="AY830" s="15" t="s">
        <v>167</v>
      </c>
      <c r="BE830" s="97">
        <f t="shared" si="339"/>
        <v>0</v>
      </c>
      <c r="BF830" s="97">
        <f t="shared" si="340"/>
        <v>0</v>
      </c>
      <c r="BG830" s="97">
        <f t="shared" si="341"/>
        <v>0</v>
      </c>
      <c r="BH830" s="97">
        <f t="shared" si="342"/>
        <v>0</v>
      </c>
      <c r="BI830" s="97">
        <f t="shared" si="343"/>
        <v>0</v>
      </c>
      <c r="BJ830" s="15" t="s">
        <v>89</v>
      </c>
      <c r="BK830" s="97">
        <f t="shared" si="344"/>
        <v>0</v>
      </c>
      <c r="BL830" s="15" t="s">
        <v>227</v>
      </c>
      <c r="BM830" s="168" t="s">
        <v>2520</v>
      </c>
    </row>
    <row r="831" spans="2:65" s="1" customFormat="1" ht="89.25" customHeight="1">
      <c r="B831" s="34"/>
      <c r="C831" s="190" t="s">
        <v>2521</v>
      </c>
      <c r="D831" s="190" t="s">
        <v>654</v>
      </c>
      <c r="E831" s="191" t="s">
        <v>2522</v>
      </c>
      <c r="F831" s="192" t="s">
        <v>2523</v>
      </c>
      <c r="G831" s="193" t="s">
        <v>184</v>
      </c>
      <c r="H831" s="194">
        <v>9</v>
      </c>
      <c r="I831" s="195"/>
      <c r="J831" s="196"/>
      <c r="K831" s="197">
        <f t="shared" si="332"/>
        <v>0</v>
      </c>
      <c r="L831" s="196"/>
      <c r="M831" s="198"/>
      <c r="N831" s="199" t="s">
        <v>1</v>
      </c>
      <c r="O831" s="128" t="s">
        <v>45</v>
      </c>
      <c r="P831" s="33">
        <f t="shared" si="333"/>
        <v>0</v>
      </c>
      <c r="Q831" s="33">
        <f t="shared" si="334"/>
        <v>0</v>
      </c>
      <c r="R831" s="33">
        <f t="shared" si="335"/>
        <v>0</v>
      </c>
      <c r="T831" s="166">
        <f t="shared" si="336"/>
        <v>0</v>
      </c>
      <c r="U831" s="166">
        <v>9.5000000000000001E-2</v>
      </c>
      <c r="V831" s="166">
        <f t="shared" si="337"/>
        <v>0.85499999999999998</v>
      </c>
      <c r="W831" s="166">
        <v>0</v>
      </c>
      <c r="X831" s="167">
        <f t="shared" si="338"/>
        <v>0</v>
      </c>
      <c r="AR831" s="168" t="s">
        <v>318</v>
      </c>
      <c r="AT831" s="168" t="s">
        <v>654</v>
      </c>
      <c r="AU831" s="168" t="s">
        <v>91</v>
      </c>
      <c r="AY831" s="15" t="s">
        <v>167</v>
      </c>
      <c r="BE831" s="97">
        <f t="shared" si="339"/>
        <v>0</v>
      </c>
      <c r="BF831" s="97">
        <f t="shared" si="340"/>
        <v>0</v>
      </c>
      <c r="BG831" s="97">
        <f t="shared" si="341"/>
        <v>0</v>
      </c>
      <c r="BH831" s="97">
        <f t="shared" si="342"/>
        <v>0</v>
      </c>
      <c r="BI831" s="97">
        <f t="shared" si="343"/>
        <v>0</v>
      </c>
      <c r="BJ831" s="15" t="s">
        <v>89</v>
      </c>
      <c r="BK831" s="97">
        <f t="shared" si="344"/>
        <v>0</v>
      </c>
      <c r="BL831" s="15" t="s">
        <v>227</v>
      </c>
      <c r="BM831" s="168" t="s">
        <v>2524</v>
      </c>
    </row>
    <row r="832" spans="2:65" s="1" customFormat="1" ht="24.2" customHeight="1">
      <c r="B832" s="34"/>
      <c r="C832" s="157" t="s">
        <v>2525</v>
      </c>
      <c r="D832" s="157" t="s">
        <v>169</v>
      </c>
      <c r="E832" s="158" t="s">
        <v>2526</v>
      </c>
      <c r="F832" s="159" t="s">
        <v>2527</v>
      </c>
      <c r="G832" s="160" t="s">
        <v>184</v>
      </c>
      <c r="H832" s="161">
        <v>9</v>
      </c>
      <c r="I832" s="162"/>
      <c r="J832" s="162"/>
      <c r="K832" s="163">
        <f t="shared" si="332"/>
        <v>0</v>
      </c>
      <c r="L832" s="164"/>
      <c r="M832" s="34"/>
      <c r="N832" s="165" t="s">
        <v>1</v>
      </c>
      <c r="O832" s="128" t="s">
        <v>45</v>
      </c>
      <c r="P832" s="33">
        <f t="shared" si="333"/>
        <v>0</v>
      </c>
      <c r="Q832" s="33">
        <f t="shared" si="334"/>
        <v>0</v>
      </c>
      <c r="R832" s="33">
        <f t="shared" si="335"/>
        <v>0</v>
      </c>
      <c r="T832" s="166">
        <f t="shared" si="336"/>
        <v>0</v>
      </c>
      <c r="U832" s="166">
        <v>0</v>
      </c>
      <c r="V832" s="166">
        <f t="shared" si="337"/>
        <v>0</v>
      </c>
      <c r="W832" s="166">
        <v>0</v>
      </c>
      <c r="X832" s="167">
        <f t="shared" si="338"/>
        <v>0</v>
      </c>
      <c r="AR832" s="168" t="s">
        <v>227</v>
      </c>
      <c r="AT832" s="168" t="s">
        <v>169</v>
      </c>
      <c r="AU832" s="168" t="s">
        <v>91</v>
      </c>
      <c r="AY832" s="15" t="s">
        <v>167</v>
      </c>
      <c r="BE832" s="97">
        <f t="shared" si="339"/>
        <v>0</v>
      </c>
      <c r="BF832" s="97">
        <f t="shared" si="340"/>
        <v>0</v>
      </c>
      <c r="BG832" s="97">
        <f t="shared" si="341"/>
        <v>0</v>
      </c>
      <c r="BH832" s="97">
        <f t="shared" si="342"/>
        <v>0</v>
      </c>
      <c r="BI832" s="97">
        <f t="shared" si="343"/>
        <v>0</v>
      </c>
      <c r="BJ832" s="15" t="s">
        <v>89</v>
      </c>
      <c r="BK832" s="97">
        <f t="shared" si="344"/>
        <v>0</v>
      </c>
      <c r="BL832" s="15" t="s">
        <v>227</v>
      </c>
      <c r="BM832" s="168" t="s">
        <v>2528</v>
      </c>
    </row>
    <row r="833" spans="2:65" s="1" customFormat="1" ht="16.5" customHeight="1">
      <c r="B833" s="34"/>
      <c r="C833" s="190" t="s">
        <v>2529</v>
      </c>
      <c r="D833" s="190" t="s">
        <v>654</v>
      </c>
      <c r="E833" s="191" t="s">
        <v>2530</v>
      </c>
      <c r="F833" s="192" t="s">
        <v>2531</v>
      </c>
      <c r="G833" s="193" t="s">
        <v>184</v>
      </c>
      <c r="H833" s="194">
        <v>9</v>
      </c>
      <c r="I833" s="195"/>
      <c r="J833" s="196"/>
      <c r="K833" s="197">
        <f t="shared" si="332"/>
        <v>0</v>
      </c>
      <c r="L833" s="196"/>
      <c r="M833" s="198"/>
      <c r="N833" s="199" t="s">
        <v>1</v>
      </c>
      <c r="O833" s="128" t="s">
        <v>45</v>
      </c>
      <c r="P833" s="33">
        <f t="shared" si="333"/>
        <v>0</v>
      </c>
      <c r="Q833" s="33">
        <f t="shared" si="334"/>
        <v>0</v>
      </c>
      <c r="R833" s="33">
        <f t="shared" si="335"/>
        <v>0</v>
      </c>
      <c r="T833" s="166">
        <f t="shared" si="336"/>
        <v>0</v>
      </c>
      <c r="U833" s="166">
        <v>1.6000000000000001E-3</v>
      </c>
      <c r="V833" s="166">
        <f t="shared" si="337"/>
        <v>1.4400000000000001E-2</v>
      </c>
      <c r="W833" s="166">
        <v>0</v>
      </c>
      <c r="X833" s="167">
        <f t="shared" si="338"/>
        <v>0</v>
      </c>
      <c r="AR833" s="168" t="s">
        <v>318</v>
      </c>
      <c r="AT833" s="168" t="s">
        <v>654</v>
      </c>
      <c r="AU833" s="168" t="s">
        <v>91</v>
      </c>
      <c r="AY833" s="15" t="s">
        <v>167</v>
      </c>
      <c r="BE833" s="97">
        <f t="shared" si="339"/>
        <v>0</v>
      </c>
      <c r="BF833" s="97">
        <f t="shared" si="340"/>
        <v>0</v>
      </c>
      <c r="BG833" s="97">
        <f t="shared" si="341"/>
        <v>0</v>
      </c>
      <c r="BH833" s="97">
        <f t="shared" si="342"/>
        <v>0</v>
      </c>
      <c r="BI833" s="97">
        <f t="shared" si="343"/>
        <v>0</v>
      </c>
      <c r="BJ833" s="15" t="s">
        <v>89</v>
      </c>
      <c r="BK833" s="97">
        <f t="shared" si="344"/>
        <v>0</v>
      </c>
      <c r="BL833" s="15" t="s">
        <v>227</v>
      </c>
      <c r="BM833" s="168" t="s">
        <v>2532</v>
      </c>
    </row>
    <row r="834" spans="2:65" s="1" customFormat="1" ht="16.5" customHeight="1">
      <c r="B834" s="34"/>
      <c r="C834" s="157" t="s">
        <v>2533</v>
      </c>
      <c r="D834" s="157" t="s">
        <v>169</v>
      </c>
      <c r="E834" s="158" t="s">
        <v>2534</v>
      </c>
      <c r="F834" s="159" t="s">
        <v>2535</v>
      </c>
      <c r="G834" s="160" t="s">
        <v>184</v>
      </c>
      <c r="H834" s="161">
        <v>9</v>
      </c>
      <c r="I834" s="162"/>
      <c r="J834" s="162"/>
      <c r="K834" s="163">
        <f t="shared" si="332"/>
        <v>0</v>
      </c>
      <c r="L834" s="164"/>
      <c r="M834" s="34"/>
      <c r="N834" s="165" t="s">
        <v>1</v>
      </c>
      <c r="O834" s="128" t="s">
        <v>45</v>
      </c>
      <c r="P834" s="33">
        <f t="shared" si="333"/>
        <v>0</v>
      </c>
      <c r="Q834" s="33">
        <f t="shared" si="334"/>
        <v>0</v>
      </c>
      <c r="R834" s="33">
        <f t="shared" si="335"/>
        <v>0</v>
      </c>
      <c r="T834" s="166">
        <f t="shared" si="336"/>
        <v>0</v>
      </c>
      <c r="U834" s="166">
        <v>0</v>
      </c>
      <c r="V834" s="166">
        <f t="shared" si="337"/>
        <v>0</v>
      </c>
      <c r="W834" s="166">
        <v>0</v>
      </c>
      <c r="X834" s="167">
        <f t="shared" si="338"/>
        <v>0</v>
      </c>
      <c r="AR834" s="168" t="s">
        <v>227</v>
      </c>
      <c r="AT834" s="168" t="s">
        <v>169</v>
      </c>
      <c r="AU834" s="168" t="s">
        <v>91</v>
      </c>
      <c r="AY834" s="15" t="s">
        <v>167</v>
      </c>
      <c r="BE834" s="97">
        <f t="shared" si="339"/>
        <v>0</v>
      </c>
      <c r="BF834" s="97">
        <f t="shared" si="340"/>
        <v>0</v>
      </c>
      <c r="BG834" s="97">
        <f t="shared" si="341"/>
        <v>0</v>
      </c>
      <c r="BH834" s="97">
        <f t="shared" si="342"/>
        <v>0</v>
      </c>
      <c r="BI834" s="97">
        <f t="shared" si="343"/>
        <v>0</v>
      </c>
      <c r="BJ834" s="15" t="s">
        <v>89</v>
      </c>
      <c r="BK834" s="97">
        <f t="shared" si="344"/>
        <v>0</v>
      </c>
      <c r="BL834" s="15" t="s">
        <v>227</v>
      </c>
      <c r="BM834" s="168" t="s">
        <v>2536</v>
      </c>
    </row>
    <row r="835" spans="2:65" s="1" customFormat="1" ht="24.2" customHeight="1">
      <c r="B835" s="34"/>
      <c r="C835" s="190" t="s">
        <v>2537</v>
      </c>
      <c r="D835" s="190" t="s">
        <v>654</v>
      </c>
      <c r="E835" s="191" t="s">
        <v>2538</v>
      </c>
      <c r="F835" s="192" t="s">
        <v>2539</v>
      </c>
      <c r="G835" s="193" t="s">
        <v>184</v>
      </c>
      <c r="H835" s="194">
        <v>9</v>
      </c>
      <c r="I835" s="195"/>
      <c r="J835" s="196"/>
      <c r="K835" s="197">
        <f t="shared" si="332"/>
        <v>0</v>
      </c>
      <c r="L835" s="196"/>
      <c r="M835" s="198"/>
      <c r="N835" s="199" t="s">
        <v>1</v>
      </c>
      <c r="O835" s="128" t="s">
        <v>45</v>
      </c>
      <c r="P835" s="33">
        <f t="shared" si="333"/>
        <v>0</v>
      </c>
      <c r="Q835" s="33">
        <f t="shared" si="334"/>
        <v>0</v>
      </c>
      <c r="R835" s="33">
        <f t="shared" si="335"/>
        <v>0</v>
      </c>
      <c r="T835" s="166">
        <f t="shared" si="336"/>
        <v>0</v>
      </c>
      <c r="U835" s="166">
        <v>2.5000000000000001E-4</v>
      </c>
      <c r="V835" s="166">
        <f t="shared" si="337"/>
        <v>2.2500000000000003E-3</v>
      </c>
      <c r="W835" s="166">
        <v>0</v>
      </c>
      <c r="X835" s="167">
        <f t="shared" si="338"/>
        <v>0</v>
      </c>
      <c r="AR835" s="168" t="s">
        <v>318</v>
      </c>
      <c r="AT835" s="168" t="s">
        <v>654</v>
      </c>
      <c r="AU835" s="168" t="s">
        <v>91</v>
      </c>
      <c r="AY835" s="15" t="s">
        <v>167</v>
      </c>
      <c r="BE835" s="97">
        <f t="shared" si="339"/>
        <v>0</v>
      </c>
      <c r="BF835" s="97">
        <f t="shared" si="340"/>
        <v>0</v>
      </c>
      <c r="BG835" s="97">
        <f t="shared" si="341"/>
        <v>0</v>
      </c>
      <c r="BH835" s="97">
        <f t="shared" si="342"/>
        <v>0</v>
      </c>
      <c r="BI835" s="97">
        <f t="shared" si="343"/>
        <v>0</v>
      </c>
      <c r="BJ835" s="15" t="s">
        <v>89</v>
      </c>
      <c r="BK835" s="97">
        <f t="shared" si="344"/>
        <v>0</v>
      </c>
      <c r="BL835" s="15" t="s">
        <v>227</v>
      </c>
      <c r="BM835" s="168" t="s">
        <v>2540</v>
      </c>
    </row>
    <row r="836" spans="2:65" s="1" customFormat="1" ht="24.2" customHeight="1">
      <c r="B836" s="34"/>
      <c r="C836" s="157" t="s">
        <v>2541</v>
      </c>
      <c r="D836" s="157" t="s">
        <v>169</v>
      </c>
      <c r="E836" s="158" t="s">
        <v>2542</v>
      </c>
      <c r="F836" s="159" t="s">
        <v>2543</v>
      </c>
      <c r="G836" s="160" t="s">
        <v>339</v>
      </c>
      <c r="H836" s="161">
        <v>1.2709999999999999</v>
      </c>
      <c r="I836" s="162"/>
      <c r="J836" s="162"/>
      <c r="K836" s="163">
        <f t="shared" si="332"/>
        <v>0</v>
      </c>
      <c r="L836" s="164"/>
      <c r="M836" s="34"/>
      <c r="N836" s="165" t="s">
        <v>1</v>
      </c>
      <c r="O836" s="128" t="s">
        <v>45</v>
      </c>
      <c r="P836" s="33">
        <f t="shared" si="333"/>
        <v>0</v>
      </c>
      <c r="Q836" s="33">
        <f t="shared" si="334"/>
        <v>0</v>
      </c>
      <c r="R836" s="33">
        <f t="shared" si="335"/>
        <v>0</v>
      </c>
      <c r="T836" s="166">
        <f t="shared" si="336"/>
        <v>0</v>
      </c>
      <c r="U836" s="166">
        <v>0</v>
      </c>
      <c r="V836" s="166">
        <f t="shared" si="337"/>
        <v>0</v>
      </c>
      <c r="W836" s="166">
        <v>0</v>
      </c>
      <c r="X836" s="167">
        <f t="shared" si="338"/>
        <v>0</v>
      </c>
      <c r="AR836" s="168" t="s">
        <v>227</v>
      </c>
      <c r="AT836" s="168" t="s">
        <v>169</v>
      </c>
      <c r="AU836" s="168" t="s">
        <v>91</v>
      </c>
      <c r="AY836" s="15" t="s">
        <v>167</v>
      </c>
      <c r="BE836" s="97">
        <f t="shared" si="339"/>
        <v>0</v>
      </c>
      <c r="BF836" s="97">
        <f t="shared" si="340"/>
        <v>0</v>
      </c>
      <c r="BG836" s="97">
        <f t="shared" si="341"/>
        <v>0</v>
      </c>
      <c r="BH836" s="97">
        <f t="shared" si="342"/>
        <v>0</v>
      </c>
      <c r="BI836" s="97">
        <f t="shared" si="343"/>
        <v>0</v>
      </c>
      <c r="BJ836" s="15" t="s">
        <v>89</v>
      </c>
      <c r="BK836" s="97">
        <f t="shared" si="344"/>
        <v>0</v>
      </c>
      <c r="BL836" s="15" t="s">
        <v>227</v>
      </c>
      <c r="BM836" s="168" t="s">
        <v>2544</v>
      </c>
    </row>
    <row r="837" spans="2:65" s="11" customFormat="1" ht="22.9" customHeight="1">
      <c r="B837" s="144"/>
      <c r="D837" s="145" t="s">
        <v>81</v>
      </c>
      <c r="E837" s="155" t="s">
        <v>2545</v>
      </c>
      <c r="F837" s="155" t="s">
        <v>2546</v>
      </c>
      <c r="I837" s="147"/>
      <c r="J837" s="147"/>
      <c r="K837" s="156">
        <f>BK837</f>
        <v>0</v>
      </c>
      <c r="M837" s="144"/>
      <c r="N837" s="149"/>
      <c r="Q837" s="150">
        <f>SUM(Q838:Q840)</f>
        <v>0</v>
      </c>
      <c r="R837" s="150">
        <f>SUM(R838:R840)</f>
        <v>0</v>
      </c>
      <c r="T837" s="151">
        <f>SUM(T838:T840)</f>
        <v>0</v>
      </c>
      <c r="V837" s="151">
        <f>SUM(V838:V840)</f>
        <v>2.6200000000000001E-2</v>
      </c>
      <c r="X837" s="152">
        <f>SUM(X838:X840)</f>
        <v>0</v>
      </c>
      <c r="AR837" s="145" t="s">
        <v>91</v>
      </c>
      <c r="AT837" s="153" t="s">
        <v>81</v>
      </c>
      <c r="AU837" s="153" t="s">
        <v>89</v>
      </c>
      <c r="AY837" s="145" t="s">
        <v>167</v>
      </c>
      <c r="BK837" s="154">
        <f>SUM(BK838:BK840)</f>
        <v>0</v>
      </c>
    </row>
    <row r="838" spans="2:65" s="1" customFormat="1" ht="24.2" customHeight="1">
      <c r="B838" s="34"/>
      <c r="C838" s="157" t="s">
        <v>2547</v>
      </c>
      <c r="D838" s="157" t="s">
        <v>169</v>
      </c>
      <c r="E838" s="158" t="s">
        <v>2548</v>
      </c>
      <c r="F838" s="159" t="s">
        <v>2549</v>
      </c>
      <c r="G838" s="160" t="s">
        <v>172</v>
      </c>
      <c r="H838" s="161">
        <v>2</v>
      </c>
      <c r="I838" s="162"/>
      <c r="J838" s="162"/>
      <c r="K838" s="163">
        <f>ROUND(P838*H838,2)</f>
        <v>0</v>
      </c>
      <c r="L838" s="164"/>
      <c r="M838" s="34"/>
      <c r="N838" s="165" t="s">
        <v>1</v>
      </c>
      <c r="O838" s="128" t="s">
        <v>45</v>
      </c>
      <c r="P838" s="33">
        <f>I838+J838</f>
        <v>0</v>
      </c>
      <c r="Q838" s="33">
        <f>ROUND(I838*H838,2)</f>
        <v>0</v>
      </c>
      <c r="R838" s="33">
        <f>ROUND(J838*H838,2)</f>
        <v>0</v>
      </c>
      <c r="T838" s="166">
        <f>S838*H838</f>
        <v>0</v>
      </c>
      <c r="U838" s="166">
        <v>0</v>
      </c>
      <c r="V838" s="166">
        <f>U838*H838</f>
        <v>0</v>
      </c>
      <c r="W838" s="166">
        <v>0</v>
      </c>
      <c r="X838" s="167">
        <f>W838*H838</f>
        <v>0</v>
      </c>
      <c r="AR838" s="168" t="s">
        <v>227</v>
      </c>
      <c r="AT838" s="168" t="s">
        <v>169</v>
      </c>
      <c r="AU838" s="168" t="s">
        <v>91</v>
      </c>
      <c r="AY838" s="15" t="s">
        <v>167</v>
      </c>
      <c r="BE838" s="97">
        <f>IF(O838="základní",K838,0)</f>
        <v>0</v>
      </c>
      <c r="BF838" s="97">
        <f>IF(O838="snížená",K838,0)</f>
        <v>0</v>
      </c>
      <c r="BG838" s="97">
        <f>IF(O838="zákl. přenesená",K838,0)</f>
        <v>0</v>
      </c>
      <c r="BH838" s="97">
        <f>IF(O838="sníž. přenesená",K838,0)</f>
        <v>0</v>
      </c>
      <c r="BI838" s="97">
        <f>IF(O838="nulová",K838,0)</f>
        <v>0</v>
      </c>
      <c r="BJ838" s="15" t="s">
        <v>89</v>
      </c>
      <c r="BK838" s="97">
        <f>ROUND(P838*H838,2)</f>
        <v>0</v>
      </c>
      <c r="BL838" s="15" t="s">
        <v>227</v>
      </c>
      <c r="BM838" s="168" t="s">
        <v>2550</v>
      </c>
    </row>
    <row r="839" spans="2:65" s="1" customFormat="1" ht="16.5" customHeight="1">
      <c r="B839" s="34"/>
      <c r="C839" s="190" t="s">
        <v>2551</v>
      </c>
      <c r="D839" s="190" t="s">
        <v>654</v>
      </c>
      <c r="E839" s="191" t="s">
        <v>2552</v>
      </c>
      <c r="F839" s="192" t="s">
        <v>2553</v>
      </c>
      <c r="G839" s="193" t="s">
        <v>172</v>
      </c>
      <c r="H839" s="194">
        <v>2</v>
      </c>
      <c r="I839" s="195"/>
      <c r="J839" s="196"/>
      <c r="K839" s="197">
        <f>ROUND(P839*H839,2)</f>
        <v>0</v>
      </c>
      <c r="L839" s="196"/>
      <c r="M839" s="198"/>
      <c r="N839" s="199" t="s">
        <v>1</v>
      </c>
      <c r="O839" s="128" t="s">
        <v>45</v>
      </c>
      <c r="P839" s="33">
        <f>I839+J839</f>
        <v>0</v>
      </c>
      <c r="Q839" s="33">
        <f>ROUND(I839*H839,2)</f>
        <v>0</v>
      </c>
      <c r="R839" s="33">
        <f>ROUND(J839*H839,2)</f>
        <v>0</v>
      </c>
      <c r="T839" s="166">
        <f>S839*H839</f>
        <v>0</v>
      </c>
      <c r="U839" s="166">
        <v>1.3100000000000001E-2</v>
      </c>
      <c r="V839" s="166">
        <f>U839*H839</f>
        <v>2.6200000000000001E-2</v>
      </c>
      <c r="W839" s="166">
        <v>0</v>
      </c>
      <c r="X839" s="167">
        <f>W839*H839</f>
        <v>0</v>
      </c>
      <c r="AR839" s="168" t="s">
        <v>318</v>
      </c>
      <c r="AT839" s="168" t="s">
        <v>654</v>
      </c>
      <c r="AU839" s="168" t="s">
        <v>91</v>
      </c>
      <c r="AY839" s="15" t="s">
        <v>167</v>
      </c>
      <c r="BE839" s="97">
        <f>IF(O839="základní",K839,0)</f>
        <v>0</v>
      </c>
      <c r="BF839" s="97">
        <f>IF(O839="snížená",K839,0)</f>
        <v>0</v>
      </c>
      <c r="BG839" s="97">
        <f>IF(O839="zákl. přenesená",K839,0)</f>
        <v>0</v>
      </c>
      <c r="BH839" s="97">
        <f>IF(O839="sníž. přenesená",K839,0)</f>
        <v>0</v>
      </c>
      <c r="BI839" s="97">
        <f>IF(O839="nulová",K839,0)</f>
        <v>0</v>
      </c>
      <c r="BJ839" s="15" t="s">
        <v>89</v>
      </c>
      <c r="BK839" s="97">
        <f>ROUND(P839*H839,2)</f>
        <v>0</v>
      </c>
      <c r="BL839" s="15" t="s">
        <v>227</v>
      </c>
      <c r="BM839" s="168" t="s">
        <v>2554</v>
      </c>
    </row>
    <row r="840" spans="2:65" s="1" customFormat="1" ht="24.2" customHeight="1">
      <c r="B840" s="34"/>
      <c r="C840" s="157" t="s">
        <v>2555</v>
      </c>
      <c r="D840" s="157" t="s">
        <v>169</v>
      </c>
      <c r="E840" s="158" t="s">
        <v>2556</v>
      </c>
      <c r="F840" s="159" t="s">
        <v>2557</v>
      </c>
      <c r="G840" s="160" t="s">
        <v>339</v>
      </c>
      <c r="H840" s="161">
        <v>2.5999999999999999E-2</v>
      </c>
      <c r="I840" s="162"/>
      <c r="J840" s="162"/>
      <c r="K840" s="163">
        <f>ROUND(P840*H840,2)</f>
        <v>0</v>
      </c>
      <c r="L840" s="164"/>
      <c r="M840" s="34"/>
      <c r="N840" s="165" t="s">
        <v>1</v>
      </c>
      <c r="O840" s="128" t="s">
        <v>45</v>
      </c>
      <c r="P840" s="33">
        <f>I840+J840</f>
        <v>0</v>
      </c>
      <c r="Q840" s="33">
        <f>ROUND(I840*H840,2)</f>
        <v>0</v>
      </c>
      <c r="R840" s="33">
        <f>ROUND(J840*H840,2)</f>
        <v>0</v>
      </c>
      <c r="T840" s="166">
        <f>S840*H840</f>
        <v>0</v>
      </c>
      <c r="U840" s="166">
        <v>0</v>
      </c>
      <c r="V840" s="166">
        <f>U840*H840</f>
        <v>0</v>
      </c>
      <c r="W840" s="166">
        <v>0</v>
      </c>
      <c r="X840" s="167">
        <f>W840*H840</f>
        <v>0</v>
      </c>
      <c r="AR840" s="168" t="s">
        <v>227</v>
      </c>
      <c r="AT840" s="168" t="s">
        <v>169</v>
      </c>
      <c r="AU840" s="168" t="s">
        <v>91</v>
      </c>
      <c r="AY840" s="15" t="s">
        <v>167</v>
      </c>
      <c r="BE840" s="97">
        <f>IF(O840="základní",K840,0)</f>
        <v>0</v>
      </c>
      <c r="BF840" s="97">
        <f>IF(O840="snížená",K840,0)</f>
        <v>0</v>
      </c>
      <c r="BG840" s="97">
        <f>IF(O840="zákl. přenesená",K840,0)</f>
        <v>0</v>
      </c>
      <c r="BH840" s="97">
        <f>IF(O840="sníž. přenesená",K840,0)</f>
        <v>0</v>
      </c>
      <c r="BI840" s="97">
        <f>IF(O840="nulová",K840,0)</f>
        <v>0</v>
      </c>
      <c r="BJ840" s="15" t="s">
        <v>89</v>
      </c>
      <c r="BK840" s="97">
        <f>ROUND(P840*H840,2)</f>
        <v>0</v>
      </c>
      <c r="BL840" s="15" t="s">
        <v>227</v>
      </c>
      <c r="BM840" s="168" t="s">
        <v>2558</v>
      </c>
    </row>
    <row r="841" spans="2:65" s="11" customFormat="1" ht="22.9" customHeight="1">
      <c r="B841" s="144"/>
      <c r="D841" s="145" t="s">
        <v>81</v>
      </c>
      <c r="E841" s="155" t="s">
        <v>2559</v>
      </c>
      <c r="F841" s="155" t="s">
        <v>2560</v>
      </c>
      <c r="I841" s="147"/>
      <c r="J841" s="147"/>
      <c r="K841" s="156">
        <f>BK841</f>
        <v>0</v>
      </c>
      <c r="M841" s="144"/>
      <c r="N841" s="149"/>
      <c r="Q841" s="150">
        <f>SUM(Q842:Q889)</f>
        <v>0</v>
      </c>
      <c r="R841" s="150">
        <f>SUM(R842:R889)</f>
        <v>0</v>
      </c>
      <c r="T841" s="151">
        <f>SUM(T842:T889)</f>
        <v>0</v>
      </c>
      <c r="V841" s="151">
        <f>SUM(V842:V889)</f>
        <v>37.573991119999988</v>
      </c>
      <c r="X841" s="152">
        <f>SUM(X842:X889)</f>
        <v>0</v>
      </c>
      <c r="AR841" s="145" t="s">
        <v>91</v>
      </c>
      <c r="AT841" s="153" t="s">
        <v>81</v>
      </c>
      <c r="AU841" s="153" t="s">
        <v>89</v>
      </c>
      <c r="AY841" s="145" t="s">
        <v>167</v>
      </c>
      <c r="BK841" s="154">
        <f>SUM(BK842:BK889)</f>
        <v>0</v>
      </c>
    </row>
    <row r="842" spans="2:65" s="1" customFormat="1" ht="24.2" customHeight="1">
      <c r="B842" s="34"/>
      <c r="C842" s="157" t="s">
        <v>2561</v>
      </c>
      <c r="D842" s="157" t="s">
        <v>169</v>
      </c>
      <c r="E842" s="158" t="s">
        <v>2562</v>
      </c>
      <c r="F842" s="159" t="s">
        <v>2563</v>
      </c>
      <c r="G842" s="160" t="s">
        <v>172</v>
      </c>
      <c r="H842" s="161">
        <v>252</v>
      </c>
      <c r="I842" s="162"/>
      <c r="J842" s="162"/>
      <c r="K842" s="163">
        <f>ROUND(P842*H842,2)</f>
        <v>0</v>
      </c>
      <c r="L842" s="164"/>
      <c r="M842" s="34"/>
      <c r="N842" s="165" t="s">
        <v>1</v>
      </c>
      <c r="O842" s="128" t="s">
        <v>45</v>
      </c>
      <c r="P842" s="33">
        <f>I842+J842</f>
        <v>0</v>
      </c>
      <c r="Q842" s="33">
        <f>ROUND(I842*H842,2)</f>
        <v>0</v>
      </c>
      <c r="R842" s="33">
        <f>ROUND(J842*H842,2)</f>
        <v>0</v>
      </c>
      <c r="T842" s="166">
        <f>S842*H842</f>
        <v>0</v>
      </c>
      <c r="U842" s="166">
        <v>2.614E-2</v>
      </c>
      <c r="V842" s="166">
        <f>U842*H842</f>
        <v>6.5872799999999998</v>
      </c>
      <c r="W842" s="166">
        <v>0</v>
      </c>
      <c r="X842" s="167">
        <f>W842*H842</f>
        <v>0</v>
      </c>
      <c r="AR842" s="168" t="s">
        <v>227</v>
      </c>
      <c r="AT842" s="168" t="s">
        <v>169</v>
      </c>
      <c r="AU842" s="168" t="s">
        <v>91</v>
      </c>
      <c r="AY842" s="15" t="s">
        <v>167</v>
      </c>
      <c r="BE842" s="97">
        <f>IF(O842="základní",K842,0)</f>
        <v>0</v>
      </c>
      <c r="BF842" s="97">
        <f>IF(O842="snížená",K842,0)</f>
        <v>0</v>
      </c>
      <c r="BG842" s="97">
        <f>IF(O842="zákl. přenesená",K842,0)</f>
        <v>0</v>
      </c>
      <c r="BH842" s="97">
        <f>IF(O842="sníž. přenesená",K842,0)</f>
        <v>0</v>
      </c>
      <c r="BI842" s="97">
        <f>IF(O842="nulová",K842,0)</f>
        <v>0</v>
      </c>
      <c r="BJ842" s="15" t="s">
        <v>89</v>
      </c>
      <c r="BK842" s="97">
        <f>ROUND(P842*H842,2)</f>
        <v>0</v>
      </c>
      <c r="BL842" s="15" t="s">
        <v>227</v>
      </c>
      <c r="BM842" s="168" t="s">
        <v>2564</v>
      </c>
    </row>
    <row r="843" spans="2:65" s="12" customFormat="1" ht="11.25">
      <c r="B843" s="169"/>
      <c r="D843" s="170" t="s">
        <v>196</v>
      </c>
      <c r="E843" s="171" t="s">
        <v>1</v>
      </c>
      <c r="F843" s="172" t="s">
        <v>2565</v>
      </c>
      <c r="H843" s="173">
        <v>252</v>
      </c>
      <c r="I843" s="174"/>
      <c r="J843" s="174"/>
      <c r="M843" s="169"/>
      <c r="N843" s="175"/>
      <c r="X843" s="176"/>
      <c r="AT843" s="171" t="s">
        <v>196</v>
      </c>
      <c r="AU843" s="171" t="s">
        <v>91</v>
      </c>
      <c r="AV843" s="12" t="s">
        <v>91</v>
      </c>
      <c r="AW843" s="12" t="s">
        <v>5</v>
      </c>
      <c r="AX843" s="12" t="s">
        <v>89</v>
      </c>
      <c r="AY843" s="171" t="s">
        <v>167</v>
      </c>
    </row>
    <row r="844" spans="2:65" s="1" customFormat="1" ht="24.2" customHeight="1">
      <c r="B844" s="34"/>
      <c r="C844" s="157" t="s">
        <v>2566</v>
      </c>
      <c r="D844" s="157" t="s">
        <v>169</v>
      </c>
      <c r="E844" s="158" t="s">
        <v>2567</v>
      </c>
      <c r="F844" s="159" t="s">
        <v>2568</v>
      </c>
      <c r="G844" s="160" t="s">
        <v>172</v>
      </c>
      <c r="H844" s="161">
        <v>184</v>
      </c>
      <c r="I844" s="162"/>
      <c r="J844" s="162"/>
      <c r="K844" s="163">
        <f>ROUND(P844*H844,2)</f>
        <v>0</v>
      </c>
      <c r="L844" s="164"/>
      <c r="M844" s="34"/>
      <c r="N844" s="165" t="s">
        <v>1</v>
      </c>
      <c r="O844" s="128" t="s">
        <v>45</v>
      </c>
      <c r="P844" s="33">
        <f>I844+J844</f>
        <v>0</v>
      </c>
      <c r="Q844" s="33">
        <f>ROUND(I844*H844,2)</f>
        <v>0</v>
      </c>
      <c r="R844" s="33">
        <f>ROUND(J844*H844,2)</f>
        <v>0</v>
      </c>
      <c r="T844" s="166">
        <f>S844*H844</f>
        <v>0</v>
      </c>
      <c r="U844" s="166">
        <v>2.681E-2</v>
      </c>
      <c r="V844" s="166">
        <f>U844*H844</f>
        <v>4.9330400000000001</v>
      </c>
      <c r="W844" s="166">
        <v>0</v>
      </c>
      <c r="X844" s="167">
        <f>W844*H844</f>
        <v>0</v>
      </c>
      <c r="AR844" s="168" t="s">
        <v>227</v>
      </c>
      <c r="AT844" s="168" t="s">
        <v>169</v>
      </c>
      <c r="AU844" s="168" t="s">
        <v>91</v>
      </c>
      <c r="AY844" s="15" t="s">
        <v>167</v>
      </c>
      <c r="BE844" s="97">
        <f>IF(O844="základní",K844,0)</f>
        <v>0</v>
      </c>
      <c r="BF844" s="97">
        <f>IF(O844="snížená",K844,0)</f>
        <v>0</v>
      </c>
      <c r="BG844" s="97">
        <f>IF(O844="zákl. přenesená",K844,0)</f>
        <v>0</v>
      </c>
      <c r="BH844" s="97">
        <f>IF(O844="sníž. přenesená",K844,0)</f>
        <v>0</v>
      </c>
      <c r="BI844" s="97">
        <f>IF(O844="nulová",K844,0)</f>
        <v>0</v>
      </c>
      <c r="BJ844" s="15" t="s">
        <v>89</v>
      </c>
      <c r="BK844" s="97">
        <f>ROUND(P844*H844,2)</f>
        <v>0</v>
      </c>
      <c r="BL844" s="15" t="s">
        <v>227</v>
      </c>
      <c r="BM844" s="168" t="s">
        <v>2569</v>
      </c>
    </row>
    <row r="845" spans="2:65" s="12" customFormat="1" ht="11.25">
      <c r="B845" s="169"/>
      <c r="D845" s="170" t="s">
        <v>196</v>
      </c>
      <c r="E845" s="171" t="s">
        <v>1</v>
      </c>
      <c r="F845" s="172" t="s">
        <v>2570</v>
      </c>
      <c r="H845" s="173">
        <v>184</v>
      </c>
      <c r="I845" s="174"/>
      <c r="J845" s="174"/>
      <c r="M845" s="169"/>
      <c r="N845" s="175"/>
      <c r="X845" s="176"/>
      <c r="AT845" s="171" t="s">
        <v>196</v>
      </c>
      <c r="AU845" s="171" t="s">
        <v>91</v>
      </c>
      <c r="AV845" s="12" t="s">
        <v>91</v>
      </c>
      <c r="AW845" s="12" t="s">
        <v>5</v>
      </c>
      <c r="AX845" s="12" t="s">
        <v>89</v>
      </c>
      <c r="AY845" s="171" t="s">
        <v>167</v>
      </c>
    </row>
    <row r="846" spans="2:65" s="1" customFormat="1" ht="24.2" customHeight="1">
      <c r="B846" s="34"/>
      <c r="C846" s="157" t="s">
        <v>2571</v>
      </c>
      <c r="D846" s="157" t="s">
        <v>169</v>
      </c>
      <c r="E846" s="158" t="s">
        <v>2572</v>
      </c>
      <c r="F846" s="159" t="s">
        <v>2573</v>
      </c>
      <c r="G846" s="160" t="s">
        <v>172</v>
      </c>
      <c r="H846" s="161">
        <v>8</v>
      </c>
      <c r="I846" s="162"/>
      <c r="J846" s="162"/>
      <c r="K846" s="163">
        <f>ROUND(P846*H846,2)</f>
        <v>0</v>
      </c>
      <c r="L846" s="164"/>
      <c r="M846" s="34"/>
      <c r="N846" s="165" t="s">
        <v>1</v>
      </c>
      <c r="O846" s="128" t="s">
        <v>45</v>
      </c>
      <c r="P846" s="33">
        <f>I846+J846</f>
        <v>0</v>
      </c>
      <c r="Q846" s="33">
        <f>ROUND(I846*H846,2)</f>
        <v>0</v>
      </c>
      <c r="R846" s="33">
        <f>ROUND(J846*H846,2)</f>
        <v>0</v>
      </c>
      <c r="T846" s="166">
        <f>S846*H846</f>
        <v>0</v>
      </c>
      <c r="U846" s="166">
        <v>5.1330000000000001E-2</v>
      </c>
      <c r="V846" s="166">
        <f>U846*H846</f>
        <v>0.41064000000000001</v>
      </c>
      <c r="W846" s="166">
        <v>0</v>
      </c>
      <c r="X846" s="167">
        <f>W846*H846</f>
        <v>0</v>
      </c>
      <c r="AR846" s="168" t="s">
        <v>227</v>
      </c>
      <c r="AT846" s="168" t="s">
        <v>169</v>
      </c>
      <c r="AU846" s="168" t="s">
        <v>91</v>
      </c>
      <c r="AY846" s="15" t="s">
        <v>167</v>
      </c>
      <c r="BE846" s="97">
        <f>IF(O846="základní",K846,0)</f>
        <v>0</v>
      </c>
      <c r="BF846" s="97">
        <f>IF(O846="snížená",K846,0)</f>
        <v>0</v>
      </c>
      <c r="BG846" s="97">
        <f>IF(O846="zákl. přenesená",K846,0)</f>
        <v>0</v>
      </c>
      <c r="BH846" s="97">
        <f>IF(O846="sníž. přenesená",K846,0)</f>
        <v>0</v>
      </c>
      <c r="BI846" s="97">
        <f>IF(O846="nulová",K846,0)</f>
        <v>0</v>
      </c>
      <c r="BJ846" s="15" t="s">
        <v>89</v>
      </c>
      <c r="BK846" s="97">
        <f>ROUND(P846*H846,2)</f>
        <v>0</v>
      </c>
      <c r="BL846" s="15" t="s">
        <v>227</v>
      </c>
      <c r="BM846" s="168" t="s">
        <v>2574</v>
      </c>
    </row>
    <row r="847" spans="2:65" s="1" customFormat="1" ht="16.5" customHeight="1">
      <c r="B847" s="34"/>
      <c r="C847" s="157" t="s">
        <v>2575</v>
      </c>
      <c r="D847" s="157" t="s">
        <v>169</v>
      </c>
      <c r="E847" s="158" t="s">
        <v>2576</v>
      </c>
      <c r="F847" s="159" t="s">
        <v>2577</v>
      </c>
      <c r="G847" s="160" t="s">
        <v>172</v>
      </c>
      <c r="H847" s="161">
        <v>789</v>
      </c>
      <c r="I847" s="162"/>
      <c r="J847" s="162"/>
      <c r="K847" s="163">
        <f>ROUND(P847*H847,2)</f>
        <v>0</v>
      </c>
      <c r="L847" s="164"/>
      <c r="M847" s="34"/>
      <c r="N847" s="165" t="s">
        <v>1</v>
      </c>
      <c r="O847" s="128" t="s">
        <v>45</v>
      </c>
      <c r="P847" s="33">
        <f>I847+J847</f>
        <v>0</v>
      </c>
      <c r="Q847" s="33">
        <f>ROUND(I847*H847,2)</f>
        <v>0</v>
      </c>
      <c r="R847" s="33">
        <f>ROUND(J847*H847,2)</f>
        <v>0</v>
      </c>
      <c r="T847" s="166">
        <f>S847*H847</f>
        <v>0</v>
      </c>
      <c r="U847" s="166">
        <v>0</v>
      </c>
      <c r="V847" s="166">
        <f>U847*H847</f>
        <v>0</v>
      </c>
      <c r="W847" s="166">
        <v>0</v>
      </c>
      <c r="X847" s="167">
        <f>W847*H847</f>
        <v>0</v>
      </c>
      <c r="AR847" s="168" t="s">
        <v>227</v>
      </c>
      <c r="AT847" s="168" t="s">
        <v>169</v>
      </c>
      <c r="AU847" s="168" t="s">
        <v>91</v>
      </c>
      <c r="AY847" s="15" t="s">
        <v>167</v>
      </c>
      <c r="BE847" s="97">
        <f>IF(O847="základní",K847,0)</f>
        <v>0</v>
      </c>
      <c r="BF847" s="97">
        <f>IF(O847="snížená",K847,0)</f>
        <v>0</v>
      </c>
      <c r="BG847" s="97">
        <f>IF(O847="zákl. přenesená",K847,0)</f>
        <v>0</v>
      </c>
      <c r="BH847" s="97">
        <f>IF(O847="sníž. přenesená",K847,0)</f>
        <v>0</v>
      </c>
      <c r="BI847" s="97">
        <f>IF(O847="nulová",K847,0)</f>
        <v>0</v>
      </c>
      <c r="BJ847" s="15" t="s">
        <v>89</v>
      </c>
      <c r="BK847" s="97">
        <f>ROUND(P847*H847,2)</f>
        <v>0</v>
      </c>
      <c r="BL847" s="15" t="s">
        <v>227</v>
      </c>
      <c r="BM847" s="168" t="s">
        <v>2578</v>
      </c>
    </row>
    <row r="848" spans="2:65" s="12" customFormat="1" ht="11.25">
      <c r="B848" s="169"/>
      <c r="D848" s="170" t="s">
        <v>196</v>
      </c>
      <c r="E848" s="171" t="s">
        <v>1</v>
      </c>
      <c r="F848" s="172" t="s">
        <v>2579</v>
      </c>
      <c r="H848" s="173">
        <v>789</v>
      </c>
      <c r="I848" s="174"/>
      <c r="J848" s="174"/>
      <c r="M848" s="169"/>
      <c r="N848" s="175"/>
      <c r="X848" s="176"/>
      <c r="AT848" s="171" t="s">
        <v>196</v>
      </c>
      <c r="AU848" s="171" t="s">
        <v>91</v>
      </c>
      <c r="AV848" s="12" t="s">
        <v>91</v>
      </c>
      <c r="AW848" s="12" t="s">
        <v>5</v>
      </c>
      <c r="AX848" s="12" t="s">
        <v>89</v>
      </c>
      <c r="AY848" s="171" t="s">
        <v>167</v>
      </c>
    </row>
    <row r="849" spans="2:65" s="1" customFormat="1" ht="24.2" customHeight="1">
      <c r="B849" s="34"/>
      <c r="C849" s="190" t="s">
        <v>2580</v>
      </c>
      <c r="D849" s="190" t="s">
        <v>654</v>
      </c>
      <c r="E849" s="191" t="s">
        <v>2581</v>
      </c>
      <c r="F849" s="192" t="s">
        <v>2582</v>
      </c>
      <c r="G849" s="193" t="s">
        <v>172</v>
      </c>
      <c r="H849" s="194">
        <v>886.44200000000001</v>
      </c>
      <c r="I849" s="195"/>
      <c r="J849" s="196"/>
      <c r="K849" s="197">
        <f>ROUND(P849*H849,2)</f>
        <v>0</v>
      </c>
      <c r="L849" s="196"/>
      <c r="M849" s="198"/>
      <c r="N849" s="199" t="s">
        <v>1</v>
      </c>
      <c r="O849" s="128" t="s">
        <v>45</v>
      </c>
      <c r="P849" s="33">
        <f>I849+J849</f>
        <v>0</v>
      </c>
      <c r="Q849" s="33">
        <f>ROUND(I849*H849,2)</f>
        <v>0</v>
      </c>
      <c r="R849" s="33">
        <f>ROUND(J849*H849,2)</f>
        <v>0</v>
      </c>
      <c r="T849" s="166">
        <f>S849*H849</f>
        <v>0</v>
      </c>
      <c r="U849" s="166">
        <v>1.1E-4</v>
      </c>
      <c r="V849" s="166">
        <f>U849*H849</f>
        <v>9.7508620000000004E-2</v>
      </c>
      <c r="W849" s="166">
        <v>0</v>
      </c>
      <c r="X849" s="167">
        <f>W849*H849</f>
        <v>0</v>
      </c>
      <c r="AR849" s="168" t="s">
        <v>318</v>
      </c>
      <c r="AT849" s="168" t="s">
        <v>654</v>
      </c>
      <c r="AU849" s="168" t="s">
        <v>91</v>
      </c>
      <c r="AY849" s="15" t="s">
        <v>167</v>
      </c>
      <c r="BE849" s="97">
        <f>IF(O849="základní",K849,0)</f>
        <v>0</v>
      </c>
      <c r="BF849" s="97">
        <f>IF(O849="snížená",K849,0)</f>
        <v>0</v>
      </c>
      <c r="BG849" s="97">
        <f>IF(O849="zákl. přenesená",K849,0)</f>
        <v>0</v>
      </c>
      <c r="BH849" s="97">
        <f>IF(O849="sníž. přenesená",K849,0)</f>
        <v>0</v>
      </c>
      <c r="BI849" s="97">
        <f>IF(O849="nulová",K849,0)</f>
        <v>0</v>
      </c>
      <c r="BJ849" s="15" t="s">
        <v>89</v>
      </c>
      <c r="BK849" s="97">
        <f>ROUND(P849*H849,2)</f>
        <v>0</v>
      </c>
      <c r="BL849" s="15" t="s">
        <v>227</v>
      </c>
      <c r="BM849" s="168" t="s">
        <v>2583</v>
      </c>
    </row>
    <row r="850" spans="2:65" s="12" customFormat="1" ht="11.25">
      <c r="B850" s="169"/>
      <c r="D850" s="170" t="s">
        <v>196</v>
      </c>
      <c r="F850" s="172" t="s">
        <v>2584</v>
      </c>
      <c r="H850" s="173">
        <v>886.44200000000001</v>
      </c>
      <c r="I850" s="174"/>
      <c r="J850" s="174"/>
      <c r="M850" s="169"/>
      <c r="N850" s="175"/>
      <c r="X850" s="176"/>
      <c r="AT850" s="171" t="s">
        <v>196</v>
      </c>
      <c r="AU850" s="171" t="s">
        <v>91</v>
      </c>
      <c r="AV850" s="12" t="s">
        <v>91</v>
      </c>
      <c r="AW850" s="12" t="s">
        <v>4</v>
      </c>
      <c r="AX850" s="12" t="s">
        <v>89</v>
      </c>
      <c r="AY850" s="171" t="s">
        <v>167</v>
      </c>
    </row>
    <row r="851" spans="2:65" s="1" customFormat="1" ht="37.9" customHeight="1">
      <c r="B851" s="34"/>
      <c r="C851" s="157" t="s">
        <v>2585</v>
      </c>
      <c r="D851" s="157" t="s">
        <v>169</v>
      </c>
      <c r="E851" s="158" t="s">
        <v>2586</v>
      </c>
      <c r="F851" s="159" t="s">
        <v>2587</v>
      </c>
      <c r="G851" s="160" t="s">
        <v>172</v>
      </c>
      <c r="H851" s="161">
        <v>102</v>
      </c>
      <c r="I851" s="162"/>
      <c r="J851" s="162"/>
      <c r="K851" s="163">
        <f>ROUND(P851*H851,2)</f>
        <v>0</v>
      </c>
      <c r="L851" s="164"/>
      <c r="M851" s="34"/>
      <c r="N851" s="165" t="s">
        <v>1</v>
      </c>
      <c r="O851" s="128" t="s">
        <v>45</v>
      </c>
      <c r="P851" s="33">
        <f>I851+J851</f>
        <v>0</v>
      </c>
      <c r="Q851" s="33">
        <f>ROUND(I851*H851,2)</f>
        <v>0</v>
      </c>
      <c r="R851" s="33">
        <f>ROUND(J851*H851,2)</f>
        <v>0</v>
      </c>
      <c r="T851" s="166">
        <f>S851*H851</f>
        <v>0</v>
      </c>
      <c r="U851" s="166">
        <v>5.7430000000000002E-2</v>
      </c>
      <c r="V851" s="166">
        <f>U851*H851</f>
        <v>5.8578600000000005</v>
      </c>
      <c r="W851" s="166">
        <v>0</v>
      </c>
      <c r="X851" s="167">
        <f>W851*H851</f>
        <v>0</v>
      </c>
      <c r="AR851" s="168" t="s">
        <v>227</v>
      </c>
      <c r="AT851" s="168" t="s">
        <v>169</v>
      </c>
      <c r="AU851" s="168" t="s">
        <v>91</v>
      </c>
      <c r="AY851" s="15" t="s">
        <v>167</v>
      </c>
      <c r="BE851" s="97">
        <f>IF(O851="základní",K851,0)</f>
        <v>0</v>
      </c>
      <c r="BF851" s="97">
        <f>IF(O851="snížená",K851,0)</f>
        <v>0</v>
      </c>
      <c r="BG851" s="97">
        <f>IF(O851="zákl. přenesená",K851,0)</f>
        <v>0</v>
      </c>
      <c r="BH851" s="97">
        <f>IF(O851="sníž. přenesená",K851,0)</f>
        <v>0</v>
      </c>
      <c r="BI851" s="97">
        <f>IF(O851="nulová",K851,0)</f>
        <v>0</v>
      </c>
      <c r="BJ851" s="15" t="s">
        <v>89</v>
      </c>
      <c r="BK851" s="97">
        <f>ROUND(P851*H851,2)</f>
        <v>0</v>
      </c>
      <c r="BL851" s="15" t="s">
        <v>227</v>
      </c>
      <c r="BM851" s="168" t="s">
        <v>2588</v>
      </c>
    </row>
    <row r="852" spans="2:65" s="12" customFormat="1" ht="11.25">
      <c r="B852" s="169"/>
      <c r="D852" s="170" t="s">
        <v>196</v>
      </c>
      <c r="E852" s="171" t="s">
        <v>1</v>
      </c>
      <c r="F852" s="172" t="s">
        <v>981</v>
      </c>
      <c r="H852" s="173">
        <v>102</v>
      </c>
      <c r="I852" s="174"/>
      <c r="J852" s="174"/>
      <c r="M852" s="169"/>
      <c r="N852" s="175"/>
      <c r="X852" s="176"/>
      <c r="AT852" s="171" t="s">
        <v>196</v>
      </c>
      <c r="AU852" s="171" t="s">
        <v>91</v>
      </c>
      <c r="AV852" s="12" t="s">
        <v>91</v>
      </c>
      <c r="AW852" s="12" t="s">
        <v>5</v>
      </c>
      <c r="AX852" s="12" t="s">
        <v>89</v>
      </c>
      <c r="AY852" s="171" t="s">
        <v>167</v>
      </c>
    </row>
    <row r="853" spans="2:65" s="1" customFormat="1" ht="33" customHeight="1">
      <c r="B853" s="34"/>
      <c r="C853" s="157" t="s">
        <v>2589</v>
      </c>
      <c r="D853" s="157" t="s">
        <v>169</v>
      </c>
      <c r="E853" s="158" t="s">
        <v>2590</v>
      </c>
      <c r="F853" s="159" t="s">
        <v>2591</v>
      </c>
      <c r="G853" s="160" t="s">
        <v>172</v>
      </c>
      <c r="H853" s="161">
        <v>353</v>
      </c>
      <c r="I853" s="162"/>
      <c r="J853" s="162"/>
      <c r="K853" s="163">
        <f>ROUND(P853*H853,2)</f>
        <v>0</v>
      </c>
      <c r="L853" s="164"/>
      <c r="M853" s="34"/>
      <c r="N853" s="165" t="s">
        <v>1</v>
      </c>
      <c r="O853" s="128" t="s">
        <v>45</v>
      </c>
      <c r="P853" s="33">
        <f>I853+J853</f>
        <v>0</v>
      </c>
      <c r="Q853" s="33">
        <f>ROUND(I853*H853,2)</f>
        <v>0</v>
      </c>
      <c r="R853" s="33">
        <f>ROUND(J853*H853,2)</f>
        <v>0</v>
      </c>
      <c r="T853" s="166">
        <f>S853*H853</f>
        <v>0</v>
      </c>
      <c r="U853" s="166">
        <v>4.589E-2</v>
      </c>
      <c r="V853" s="166">
        <f>U853*H853</f>
        <v>16.199169999999999</v>
      </c>
      <c r="W853" s="166">
        <v>0</v>
      </c>
      <c r="X853" s="167">
        <f>W853*H853</f>
        <v>0</v>
      </c>
      <c r="AR853" s="168" t="s">
        <v>227</v>
      </c>
      <c r="AT853" s="168" t="s">
        <v>169</v>
      </c>
      <c r="AU853" s="168" t="s">
        <v>91</v>
      </c>
      <c r="AY853" s="15" t="s">
        <v>167</v>
      </c>
      <c r="BE853" s="97">
        <f>IF(O853="základní",K853,0)</f>
        <v>0</v>
      </c>
      <c r="BF853" s="97">
        <f>IF(O853="snížená",K853,0)</f>
        <v>0</v>
      </c>
      <c r="BG853" s="97">
        <f>IF(O853="zákl. přenesená",K853,0)</f>
        <v>0</v>
      </c>
      <c r="BH853" s="97">
        <f>IF(O853="sníž. přenesená",K853,0)</f>
        <v>0</v>
      </c>
      <c r="BI853" s="97">
        <f>IF(O853="nulová",K853,0)</f>
        <v>0</v>
      </c>
      <c r="BJ853" s="15" t="s">
        <v>89</v>
      </c>
      <c r="BK853" s="97">
        <f>ROUND(P853*H853,2)</f>
        <v>0</v>
      </c>
      <c r="BL853" s="15" t="s">
        <v>227</v>
      </c>
      <c r="BM853" s="168" t="s">
        <v>2592</v>
      </c>
    </row>
    <row r="854" spans="2:65" s="12" customFormat="1" ht="11.25">
      <c r="B854" s="169"/>
      <c r="D854" s="170" t="s">
        <v>196</v>
      </c>
      <c r="E854" s="171" t="s">
        <v>1</v>
      </c>
      <c r="F854" s="172" t="s">
        <v>2593</v>
      </c>
      <c r="H854" s="173">
        <v>353</v>
      </c>
      <c r="I854" s="174"/>
      <c r="J854" s="174"/>
      <c r="M854" s="169"/>
      <c r="N854" s="175"/>
      <c r="X854" s="176"/>
      <c r="AT854" s="171" t="s">
        <v>196</v>
      </c>
      <c r="AU854" s="171" t="s">
        <v>91</v>
      </c>
      <c r="AV854" s="12" t="s">
        <v>91</v>
      </c>
      <c r="AW854" s="12" t="s">
        <v>5</v>
      </c>
      <c r="AX854" s="12" t="s">
        <v>89</v>
      </c>
      <c r="AY854" s="171" t="s">
        <v>167</v>
      </c>
    </row>
    <row r="855" spans="2:65" s="1" customFormat="1" ht="33" customHeight="1">
      <c r="B855" s="34"/>
      <c r="C855" s="157" t="s">
        <v>2594</v>
      </c>
      <c r="D855" s="157" t="s">
        <v>169</v>
      </c>
      <c r="E855" s="158" t="s">
        <v>2595</v>
      </c>
      <c r="F855" s="159" t="s">
        <v>2596</v>
      </c>
      <c r="G855" s="160" t="s">
        <v>172</v>
      </c>
      <c r="H855" s="161">
        <v>28.75</v>
      </c>
      <c r="I855" s="162"/>
      <c r="J855" s="162"/>
      <c r="K855" s="163">
        <f>ROUND(P855*H855,2)</f>
        <v>0</v>
      </c>
      <c r="L855" s="164"/>
      <c r="M855" s="34"/>
      <c r="N855" s="165" t="s">
        <v>1</v>
      </c>
      <c r="O855" s="128" t="s">
        <v>45</v>
      </c>
      <c r="P855" s="33">
        <f>I855+J855</f>
        <v>0</v>
      </c>
      <c r="Q855" s="33">
        <f>ROUND(I855*H855,2)</f>
        <v>0</v>
      </c>
      <c r="R855" s="33">
        <f>ROUND(J855*H855,2)</f>
        <v>0</v>
      </c>
      <c r="T855" s="166">
        <f>S855*H855</f>
        <v>0</v>
      </c>
      <c r="U855" s="166">
        <v>1.355E-2</v>
      </c>
      <c r="V855" s="166">
        <f>U855*H855</f>
        <v>0.38956249999999998</v>
      </c>
      <c r="W855" s="166">
        <v>0</v>
      </c>
      <c r="X855" s="167">
        <f>W855*H855</f>
        <v>0</v>
      </c>
      <c r="AR855" s="168" t="s">
        <v>227</v>
      </c>
      <c r="AT855" s="168" t="s">
        <v>169</v>
      </c>
      <c r="AU855" s="168" t="s">
        <v>91</v>
      </c>
      <c r="AY855" s="15" t="s">
        <v>167</v>
      </c>
      <c r="BE855" s="97">
        <f>IF(O855="základní",K855,0)</f>
        <v>0</v>
      </c>
      <c r="BF855" s="97">
        <f>IF(O855="snížená",K855,0)</f>
        <v>0</v>
      </c>
      <c r="BG855" s="97">
        <f>IF(O855="zákl. přenesená",K855,0)</f>
        <v>0</v>
      </c>
      <c r="BH855" s="97">
        <f>IF(O855="sníž. přenesená",K855,0)</f>
        <v>0</v>
      </c>
      <c r="BI855" s="97">
        <f>IF(O855="nulová",K855,0)</f>
        <v>0</v>
      </c>
      <c r="BJ855" s="15" t="s">
        <v>89</v>
      </c>
      <c r="BK855" s="97">
        <f>ROUND(P855*H855,2)</f>
        <v>0</v>
      </c>
      <c r="BL855" s="15" t="s">
        <v>227</v>
      </c>
      <c r="BM855" s="168" t="s">
        <v>2597</v>
      </c>
    </row>
    <row r="856" spans="2:65" s="12" customFormat="1" ht="11.25">
      <c r="B856" s="169"/>
      <c r="D856" s="170" t="s">
        <v>196</v>
      </c>
      <c r="E856" s="171" t="s">
        <v>1</v>
      </c>
      <c r="F856" s="172" t="s">
        <v>2598</v>
      </c>
      <c r="H856" s="173">
        <v>25</v>
      </c>
      <c r="I856" s="174"/>
      <c r="J856" s="174"/>
      <c r="M856" s="169"/>
      <c r="N856" s="175"/>
      <c r="X856" s="176"/>
      <c r="AT856" s="171" t="s">
        <v>196</v>
      </c>
      <c r="AU856" s="171" t="s">
        <v>91</v>
      </c>
      <c r="AV856" s="12" t="s">
        <v>91</v>
      </c>
      <c r="AW856" s="12" t="s">
        <v>5</v>
      </c>
      <c r="AX856" s="12" t="s">
        <v>82</v>
      </c>
      <c r="AY856" s="171" t="s">
        <v>167</v>
      </c>
    </row>
    <row r="857" spans="2:65" s="12" customFormat="1" ht="11.25">
      <c r="B857" s="169"/>
      <c r="D857" s="170" t="s">
        <v>196</v>
      </c>
      <c r="E857" s="171" t="s">
        <v>1</v>
      </c>
      <c r="F857" s="172" t="s">
        <v>2599</v>
      </c>
      <c r="H857" s="173">
        <v>3.75</v>
      </c>
      <c r="I857" s="174"/>
      <c r="J857" s="174"/>
      <c r="M857" s="169"/>
      <c r="N857" s="175"/>
      <c r="X857" s="176"/>
      <c r="AT857" s="171" t="s">
        <v>196</v>
      </c>
      <c r="AU857" s="171" t="s">
        <v>91</v>
      </c>
      <c r="AV857" s="12" t="s">
        <v>91</v>
      </c>
      <c r="AW857" s="12" t="s">
        <v>5</v>
      </c>
      <c r="AX857" s="12" t="s">
        <v>82</v>
      </c>
      <c r="AY857" s="171" t="s">
        <v>167</v>
      </c>
    </row>
    <row r="858" spans="2:65" s="13" customFormat="1" ht="11.25">
      <c r="B858" s="177"/>
      <c r="D858" s="170" t="s">
        <v>196</v>
      </c>
      <c r="E858" s="178" t="s">
        <v>1</v>
      </c>
      <c r="F858" s="179" t="s">
        <v>204</v>
      </c>
      <c r="H858" s="180">
        <v>28.75</v>
      </c>
      <c r="I858" s="181"/>
      <c r="J858" s="181"/>
      <c r="M858" s="177"/>
      <c r="N858" s="182"/>
      <c r="X858" s="183"/>
      <c r="AT858" s="178" t="s">
        <v>196</v>
      </c>
      <c r="AU858" s="178" t="s">
        <v>91</v>
      </c>
      <c r="AV858" s="13" t="s">
        <v>173</v>
      </c>
      <c r="AW858" s="13" t="s">
        <v>5</v>
      </c>
      <c r="AX858" s="13" t="s">
        <v>89</v>
      </c>
      <c r="AY858" s="178" t="s">
        <v>167</v>
      </c>
    </row>
    <row r="859" spans="2:65" s="1" customFormat="1" ht="44.25" customHeight="1">
      <c r="B859" s="34"/>
      <c r="C859" s="157" t="s">
        <v>2600</v>
      </c>
      <c r="D859" s="157" t="s">
        <v>169</v>
      </c>
      <c r="E859" s="158" t="s">
        <v>2601</v>
      </c>
      <c r="F859" s="159" t="s">
        <v>2602</v>
      </c>
      <c r="G859" s="160" t="s">
        <v>177</v>
      </c>
      <c r="H859" s="161">
        <v>83</v>
      </c>
      <c r="I859" s="162"/>
      <c r="J859" s="162"/>
      <c r="K859" s="163">
        <f>ROUND(P859*H859,2)</f>
        <v>0</v>
      </c>
      <c r="L859" s="164"/>
      <c r="M859" s="34"/>
      <c r="N859" s="165" t="s">
        <v>1</v>
      </c>
      <c r="O859" s="128" t="s">
        <v>45</v>
      </c>
      <c r="P859" s="33">
        <f>I859+J859</f>
        <v>0</v>
      </c>
      <c r="Q859" s="33">
        <f>ROUND(I859*H859,2)</f>
        <v>0</v>
      </c>
      <c r="R859" s="33">
        <f>ROUND(J859*H859,2)</f>
        <v>0</v>
      </c>
      <c r="T859" s="166">
        <f>S859*H859</f>
        <v>0</v>
      </c>
      <c r="U859" s="166">
        <v>1.0200000000000001E-3</v>
      </c>
      <c r="V859" s="166">
        <f>U859*H859</f>
        <v>8.4660000000000013E-2</v>
      </c>
      <c r="W859" s="166">
        <v>0</v>
      </c>
      <c r="X859" s="167">
        <f>W859*H859</f>
        <v>0</v>
      </c>
      <c r="AR859" s="168" t="s">
        <v>227</v>
      </c>
      <c r="AT859" s="168" t="s">
        <v>169</v>
      </c>
      <c r="AU859" s="168" t="s">
        <v>91</v>
      </c>
      <c r="AY859" s="15" t="s">
        <v>167</v>
      </c>
      <c r="BE859" s="97">
        <f>IF(O859="základní",K859,0)</f>
        <v>0</v>
      </c>
      <c r="BF859" s="97">
        <f>IF(O859="snížená",K859,0)</f>
        <v>0</v>
      </c>
      <c r="BG859" s="97">
        <f>IF(O859="zákl. přenesená",K859,0)</f>
        <v>0</v>
      </c>
      <c r="BH859" s="97">
        <f>IF(O859="sníž. přenesená",K859,0)</f>
        <v>0</v>
      </c>
      <c r="BI859" s="97">
        <f>IF(O859="nulová",K859,0)</f>
        <v>0</v>
      </c>
      <c r="BJ859" s="15" t="s">
        <v>89</v>
      </c>
      <c r="BK859" s="97">
        <f>ROUND(P859*H859,2)</f>
        <v>0</v>
      </c>
      <c r="BL859" s="15" t="s">
        <v>227</v>
      </c>
      <c r="BM859" s="168" t="s">
        <v>2603</v>
      </c>
    </row>
    <row r="860" spans="2:65" s="12" customFormat="1" ht="11.25">
      <c r="B860" s="169"/>
      <c r="D860" s="170" t="s">
        <v>196</v>
      </c>
      <c r="E860" s="171" t="s">
        <v>1</v>
      </c>
      <c r="F860" s="172" t="s">
        <v>2604</v>
      </c>
      <c r="H860" s="173">
        <v>83</v>
      </c>
      <c r="I860" s="174"/>
      <c r="J860" s="174"/>
      <c r="M860" s="169"/>
      <c r="N860" s="175"/>
      <c r="X860" s="176"/>
      <c r="AT860" s="171" t="s">
        <v>196</v>
      </c>
      <c r="AU860" s="171" t="s">
        <v>91</v>
      </c>
      <c r="AV860" s="12" t="s">
        <v>91</v>
      </c>
      <c r="AW860" s="12" t="s">
        <v>5</v>
      </c>
      <c r="AX860" s="12" t="s">
        <v>89</v>
      </c>
      <c r="AY860" s="171" t="s">
        <v>167</v>
      </c>
    </row>
    <row r="861" spans="2:65" s="1" customFormat="1" ht="33" customHeight="1">
      <c r="B861" s="34"/>
      <c r="C861" s="190" t="s">
        <v>2605</v>
      </c>
      <c r="D861" s="190" t="s">
        <v>654</v>
      </c>
      <c r="E861" s="191" t="s">
        <v>2606</v>
      </c>
      <c r="F861" s="192" t="s">
        <v>2607</v>
      </c>
      <c r="G861" s="193" t="s">
        <v>177</v>
      </c>
      <c r="H861" s="194">
        <v>53</v>
      </c>
      <c r="I861" s="195"/>
      <c r="J861" s="196"/>
      <c r="K861" s="197">
        <f t="shared" ref="K861:K866" si="345">ROUND(P861*H861,2)</f>
        <v>0</v>
      </c>
      <c r="L861" s="196"/>
      <c r="M861" s="198"/>
      <c r="N861" s="199" t="s">
        <v>1</v>
      </c>
      <c r="O861" s="128" t="s">
        <v>45</v>
      </c>
      <c r="P861" s="33">
        <f t="shared" ref="P861:P866" si="346">I861+J861</f>
        <v>0</v>
      </c>
      <c r="Q861" s="33">
        <f t="shared" ref="Q861:Q866" si="347">ROUND(I861*H861,2)</f>
        <v>0</v>
      </c>
      <c r="R861" s="33">
        <f t="shared" ref="R861:R866" si="348">ROUND(J861*H861,2)</f>
        <v>0</v>
      </c>
      <c r="T861" s="166">
        <f t="shared" ref="T861:T866" si="349">S861*H861</f>
        <v>0</v>
      </c>
      <c r="U861" s="166">
        <v>5.3E-3</v>
      </c>
      <c r="V861" s="166">
        <f t="shared" ref="V861:V866" si="350">U861*H861</f>
        <v>0.28089999999999998</v>
      </c>
      <c r="W861" s="166">
        <v>0</v>
      </c>
      <c r="X861" s="167">
        <f t="shared" ref="X861:X866" si="351">W861*H861</f>
        <v>0</v>
      </c>
      <c r="AR861" s="168" t="s">
        <v>318</v>
      </c>
      <c r="AT861" s="168" t="s">
        <v>654</v>
      </c>
      <c r="AU861" s="168" t="s">
        <v>91</v>
      </c>
      <c r="AY861" s="15" t="s">
        <v>167</v>
      </c>
      <c r="BE861" s="97">
        <f t="shared" ref="BE861:BE866" si="352">IF(O861="základní",K861,0)</f>
        <v>0</v>
      </c>
      <c r="BF861" s="97">
        <f t="shared" ref="BF861:BF866" si="353">IF(O861="snížená",K861,0)</f>
        <v>0</v>
      </c>
      <c r="BG861" s="97">
        <f t="shared" ref="BG861:BG866" si="354">IF(O861="zákl. přenesená",K861,0)</f>
        <v>0</v>
      </c>
      <c r="BH861" s="97">
        <f t="shared" ref="BH861:BH866" si="355">IF(O861="sníž. přenesená",K861,0)</f>
        <v>0</v>
      </c>
      <c r="BI861" s="97">
        <f t="shared" ref="BI861:BI866" si="356">IF(O861="nulová",K861,0)</f>
        <v>0</v>
      </c>
      <c r="BJ861" s="15" t="s">
        <v>89</v>
      </c>
      <c r="BK861" s="97">
        <f t="shared" ref="BK861:BK866" si="357">ROUND(P861*H861,2)</f>
        <v>0</v>
      </c>
      <c r="BL861" s="15" t="s">
        <v>227</v>
      </c>
      <c r="BM861" s="168" t="s">
        <v>2608</v>
      </c>
    </row>
    <row r="862" spans="2:65" s="1" customFormat="1" ht="33" customHeight="1">
      <c r="B862" s="34"/>
      <c r="C862" s="190" t="s">
        <v>2609</v>
      </c>
      <c r="D862" s="190" t="s">
        <v>654</v>
      </c>
      <c r="E862" s="191" t="s">
        <v>2610</v>
      </c>
      <c r="F862" s="192" t="s">
        <v>2611</v>
      </c>
      <c r="G862" s="193" t="s">
        <v>177</v>
      </c>
      <c r="H862" s="194">
        <v>30</v>
      </c>
      <c r="I862" s="195"/>
      <c r="J862" s="196"/>
      <c r="K862" s="197">
        <f t="shared" si="345"/>
        <v>0</v>
      </c>
      <c r="L862" s="196"/>
      <c r="M862" s="198"/>
      <c r="N862" s="199" t="s">
        <v>1</v>
      </c>
      <c r="O862" s="128" t="s">
        <v>45</v>
      </c>
      <c r="P862" s="33">
        <f t="shared" si="346"/>
        <v>0</v>
      </c>
      <c r="Q862" s="33">
        <f t="shared" si="347"/>
        <v>0</v>
      </c>
      <c r="R862" s="33">
        <f t="shared" si="348"/>
        <v>0</v>
      </c>
      <c r="T862" s="166">
        <f t="shared" si="349"/>
        <v>0</v>
      </c>
      <c r="U862" s="166">
        <v>9.1500000000000001E-3</v>
      </c>
      <c r="V862" s="166">
        <f t="shared" si="350"/>
        <v>0.27450000000000002</v>
      </c>
      <c r="W862" s="166">
        <v>0</v>
      </c>
      <c r="X862" s="167">
        <f t="shared" si="351"/>
        <v>0</v>
      </c>
      <c r="AR862" s="168" t="s">
        <v>318</v>
      </c>
      <c r="AT862" s="168" t="s">
        <v>654</v>
      </c>
      <c r="AU862" s="168" t="s">
        <v>91</v>
      </c>
      <c r="AY862" s="15" t="s">
        <v>167</v>
      </c>
      <c r="BE862" s="97">
        <f t="shared" si="352"/>
        <v>0</v>
      </c>
      <c r="BF862" s="97">
        <f t="shared" si="353"/>
        <v>0</v>
      </c>
      <c r="BG862" s="97">
        <f t="shared" si="354"/>
        <v>0</v>
      </c>
      <c r="BH862" s="97">
        <f t="shared" si="355"/>
        <v>0</v>
      </c>
      <c r="BI862" s="97">
        <f t="shared" si="356"/>
        <v>0</v>
      </c>
      <c r="BJ862" s="15" t="s">
        <v>89</v>
      </c>
      <c r="BK862" s="97">
        <f t="shared" si="357"/>
        <v>0</v>
      </c>
      <c r="BL862" s="15" t="s">
        <v>227</v>
      </c>
      <c r="BM862" s="168" t="s">
        <v>2612</v>
      </c>
    </row>
    <row r="863" spans="2:65" s="1" customFormat="1" ht="44.25" customHeight="1">
      <c r="B863" s="34"/>
      <c r="C863" s="157" t="s">
        <v>2613</v>
      </c>
      <c r="D863" s="157" t="s">
        <v>169</v>
      </c>
      <c r="E863" s="158" t="s">
        <v>2614</v>
      </c>
      <c r="F863" s="159" t="s">
        <v>2615</v>
      </c>
      <c r="G863" s="160" t="s">
        <v>177</v>
      </c>
      <c r="H863" s="161">
        <v>5</v>
      </c>
      <c r="I863" s="162"/>
      <c r="J863" s="162"/>
      <c r="K863" s="163">
        <f t="shared" si="345"/>
        <v>0</v>
      </c>
      <c r="L863" s="164"/>
      <c r="M863" s="34"/>
      <c r="N863" s="165" t="s">
        <v>1</v>
      </c>
      <c r="O863" s="128" t="s">
        <v>45</v>
      </c>
      <c r="P863" s="33">
        <f t="shared" si="346"/>
        <v>0</v>
      </c>
      <c r="Q863" s="33">
        <f t="shared" si="347"/>
        <v>0</v>
      </c>
      <c r="R863" s="33">
        <f t="shared" si="348"/>
        <v>0</v>
      </c>
      <c r="T863" s="166">
        <f t="shared" si="349"/>
        <v>0</v>
      </c>
      <c r="U863" s="166">
        <v>1.0499999999999999E-3</v>
      </c>
      <c r="V863" s="166">
        <f t="shared" si="350"/>
        <v>5.2499999999999995E-3</v>
      </c>
      <c r="W863" s="166">
        <v>0</v>
      </c>
      <c r="X863" s="167">
        <f t="shared" si="351"/>
        <v>0</v>
      </c>
      <c r="AR863" s="168" t="s">
        <v>227</v>
      </c>
      <c r="AT863" s="168" t="s">
        <v>169</v>
      </c>
      <c r="AU863" s="168" t="s">
        <v>91</v>
      </c>
      <c r="AY863" s="15" t="s">
        <v>167</v>
      </c>
      <c r="BE863" s="97">
        <f t="shared" si="352"/>
        <v>0</v>
      </c>
      <c r="BF863" s="97">
        <f t="shared" si="353"/>
        <v>0</v>
      </c>
      <c r="BG863" s="97">
        <f t="shared" si="354"/>
        <v>0</v>
      </c>
      <c r="BH863" s="97">
        <f t="shared" si="355"/>
        <v>0</v>
      </c>
      <c r="BI863" s="97">
        <f t="shared" si="356"/>
        <v>0</v>
      </c>
      <c r="BJ863" s="15" t="s">
        <v>89</v>
      </c>
      <c r="BK863" s="97">
        <f t="shared" si="357"/>
        <v>0</v>
      </c>
      <c r="BL863" s="15" t="s">
        <v>227</v>
      </c>
      <c r="BM863" s="168" t="s">
        <v>2616</v>
      </c>
    </row>
    <row r="864" spans="2:65" s="1" customFormat="1" ht="33" customHeight="1">
      <c r="B864" s="34"/>
      <c r="C864" s="190" t="s">
        <v>2617</v>
      </c>
      <c r="D864" s="190" t="s">
        <v>654</v>
      </c>
      <c r="E864" s="191" t="s">
        <v>2618</v>
      </c>
      <c r="F864" s="192" t="s">
        <v>2619</v>
      </c>
      <c r="G864" s="193" t="s">
        <v>177</v>
      </c>
      <c r="H864" s="194">
        <v>5</v>
      </c>
      <c r="I864" s="195"/>
      <c r="J864" s="196"/>
      <c r="K864" s="197">
        <f t="shared" si="345"/>
        <v>0</v>
      </c>
      <c r="L864" s="196"/>
      <c r="M864" s="198"/>
      <c r="N864" s="199" t="s">
        <v>1</v>
      </c>
      <c r="O864" s="128" t="s">
        <v>45</v>
      </c>
      <c r="P864" s="33">
        <f t="shared" si="346"/>
        <v>0</v>
      </c>
      <c r="Q864" s="33">
        <f t="shared" si="347"/>
        <v>0</v>
      </c>
      <c r="R864" s="33">
        <f t="shared" si="348"/>
        <v>0</v>
      </c>
      <c r="T864" s="166">
        <f t="shared" si="349"/>
        <v>0</v>
      </c>
      <c r="U864" s="166">
        <v>7.9500000000000005E-3</v>
      </c>
      <c r="V864" s="166">
        <f t="shared" si="350"/>
        <v>3.9750000000000001E-2</v>
      </c>
      <c r="W864" s="166">
        <v>0</v>
      </c>
      <c r="X864" s="167">
        <f t="shared" si="351"/>
        <v>0</v>
      </c>
      <c r="AR864" s="168" t="s">
        <v>318</v>
      </c>
      <c r="AT864" s="168" t="s">
        <v>654</v>
      </c>
      <c r="AU864" s="168" t="s">
        <v>91</v>
      </c>
      <c r="AY864" s="15" t="s">
        <v>167</v>
      </c>
      <c r="BE864" s="97">
        <f t="shared" si="352"/>
        <v>0</v>
      </c>
      <c r="BF864" s="97">
        <f t="shared" si="353"/>
        <v>0</v>
      </c>
      <c r="BG864" s="97">
        <f t="shared" si="354"/>
        <v>0</v>
      </c>
      <c r="BH864" s="97">
        <f t="shared" si="355"/>
        <v>0</v>
      </c>
      <c r="BI864" s="97">
        <f t="shared" si="356"/>
        <v>0</v>
      </c>
      <c r="BJ864" s="15" t="s">
        <v>89</v>
      </c>
      <c r="BK864" s="97">
        <f t="shared" si="357"/>
        <v>0</v>
      </c>
      <c r="BL864" s="15" t="s">
        <v>227</v>
      </c>
      <c r="BM864" s="168" t="s">
        <v>2620</v>
      </c>
    </row>
    <row r="865" spans="2:65" s="1" customFormat="1" ht="24.2" customHeight="1">
      <c r="B865" s="34"/>
      <c r="C865" s="157" t="s">
        <v>2621</v>
      </c>
      <c r="D865" s="157" t="s">
        <v>169</v>
      </c>
      <c r="E865" s="158" t="s">
        <v>2622</v>
      </c>
      <c r="F865" s="159" t="s">
        <v>2623</v>
      </c>
      <c r="G865" s="160" t="s">
        <v>172</v>
      </c>
      <c r="H865" s="161">
        <v>3</v>
      </c>
      <c r="I865" s="162"/>
      <c r="J865" s="162"/>
      <c r="K865" s="163">
        <f t="shared" si="345"/>
        <v>0</v>
      </c>
      <c r="L865" s="164"/>
      <c r="M865" s="34"/>
      <c r="N865" s="165" t="s">
        <v>1</v>
      </c>
      <c r="O865" s="128" t="s">
        <v>45</v>
      </c>
      <c r="P865" s="33">
        <f t="shared" si="346"/>
        <v>0</v>
      </c>
      <c r="Q865" s="33">
        <f t="shared" si="347"/>
        <v>0</v>
      </c>
      <c r="R865" s="33">
        <f t="shared" si="348"/>
        <v>0</v>
      </c>
      <c r="T865" s="166">
        <f t="shared" si="349"/>
        <v>0</v>
      </c>
      <c r="U865" s="166">
        <v>1.2200000000000001E-2</v>
      </c>
      <c r="V865" s="166">
        <f t="shared" si="350"/>
        <v>3.6600000000000001E-2</v>
      </c>
      <c r="W865" s="166">
        <v>0</v>
      </c>
      <c r="X865" s="167">
        <f t="shared" si="351"/>
        <v>0</v>
      </c>
      <c r="AR865" s="168" t="s">
        <v>227</v>
      </c>
      <c r="AT865" s="168" t="s">
        <v>169</v>
      </c>
      <c r="AU865" s="168" t="s">
        <v>91</v>
      </c>
      <c r="AY865" s="15" t="s">
        <v>167</v>
      </c>
      <c r="BE865" s="97">
        <f t="shared" si="352"/>
        <v>0</v>
      </c>
      <c r="BF865" s="97">
        <f t="shared" si="353"/>
        <v>0</v>
      </c>
      <c r="BG865" s="97">
        <f t="shared" si="354"/>
        <v>0</v>
      </c>
      <c r="BH865" s="97">
        <f t="shared" si="355"/>
        <v>0</v>
      </c>
      <c r="BI865" s="97">
        <f t="shared" si="356"/>
        <v>0</v>
      </c>
      <c r="BJ865" s="15" t="s">
        <v>89</v>
      </c>
      <c r="BK865" s="97">
        <f t="shared" si="357"/>
        <v>0</v>
      </c>
      <c r="BL865" s="15" t="s">
        <v>227</v>
      </c>
      <c r="BM865" s="168" t="s">
        <v>2624</v>
      </c>
    </row>
    <row r="866" spans="2:65" s="1" customFormat="1" ht="24.2" customHeight="1">
      <c r="B866" s="34"/>
      <c r="C866" s="157" t="s">
        <v>2625</v>
      </c>
      <c r="D866" s="157" t="s">
        <v>169</v>
      </c>
      <c r="E866" s="158" t="s">
        <v>2626</v>
      </c>
      <c r="F866" s="159" t="s">
        <v>2627</v>
      </c>
      <c r="G866" s="160" t="s">
        <v>172</v>
      </c>
      <c r="H866" s="161">
        <v>61</v>
      </c>
      <c r="I866" s="162"/>
      <c r="J866" s="162"/>
      <c r="K866" s="163">
        <f t="shared" si="345"/>
        <v>0</v>
      </c>
      <c r="L866" s="164"/>
      <c r="M866" s="34"/>
      <c r="N866" s="165" t="s">
        <v>1</v>
      </c>
      <c r="O866" s="128" t="s">
        <v>45</v>
      </c>
      <c r="P866" s="33">
        <f t="shared" si="346"/>
        <v>0</v>
      </c>
      <c r="Q866" s="33">
        <f t="shared" si="347"/>
        <v>0</v>
      </c>
      <c r="R866" s="33">
        <f t="shared" si="348"/>
        <v>0</v>
      </c>
      <c r="T866" s="166">
        <f t="shared" si="349"/>
        <v>0</v>
      </c>
      <c r="U866" s="166">
        <v>1.5769999999999999E-2</v>
      </c>
      <c r="V866" s="166">
        <f t="shared" si="350"/>
        <v>0.96196999999999999</v>
      </c>
      <c r="W866" s="166">
        <v>0</v>
      </c>
      <c r="X866" s="167">
        <f t="shared" si="351"/>
        <v>0</v>
      </c>
      <c r="AR866" s="168" t="s">
        <v>227</v>
      </c>
      <c r="AT866" s="168" t="s">
        <v>169</v>
      </c>
      <c r="AU866" s="168" t="s">
        <v>91</v>
      </c>
      <c r="AY866" s="15" t="s">
        <v>167</v>
      </c>
      <c r="BE866" s="97">
        <f t="shared" si="352"/>
        <v>0</v>
      </c>
      <c r="BF866" s="97">
        <f t="shared" si="353"/>
        <v>0</v>
      </c>
      <c r="BG866" s="97">
        <f t="shared" si="354"/>
        <v>0</v>
      </c>
      <c r="BH866" s="97">
        <f t="shared" si="355"/>
        <v>0</v>
      </c>
      <c r="BI866" s="97">
        <f t="shared" si="356"/>
        <v>0</v>
      </c>
      <c r="BJ866" s="15" t="s">
        <v>89</v>
      </c>
      <c r="BK866" s="97">
        <f t="shared" si="357"/>
        <v>0</v>
      </c>
      <c r="BL866" s="15" t="s">
        <v>227</v>
      </c>
      <c r="BM866" s="168" t="s">
        <v>2628</v>
      </c>
    </row>
    <row r="867" spans="2:65" s="12" customFormat="1" ht="11.25">
      <c r="B867" s="169"/>
      <c r="D867" s="170" t="s">
        <v>196</v>
      </c>
      <c r="E867" s="171" t="s">
        <v>1</v>
      </c>
      <c r="F867" s="172" t="s">
        <v>2629</v>
      </c>
      <c r="H867" s="173">
        <v>61</v>
      </c>
      <c r="I867" s="174"/>
      <c r="J867" s="174"/>
      <c r="M867" s="169"/>
      <c r="N867" s="175"/>
      <c r="X867" s="176"/>
      <c r="AT867" s="171" t="s">
        <v>196</v>
      </c>
      <c r="AU867" s="171" t="s">
        <v>91</v>
      </c>
      <c r="AV867" s="12" t="s">
        <v>91</v>
      </c>
      <c r="AW867" s="12" t="s">
        <v>5</v>
      </c>
      <c r="AX867" s="12" t="s">
        <v>89</v>
      </c>
      <c r="AY867" s="171" t="s">
        <v>167</v>
      </c>
    </row>
    <row r="868" spans="2:65" s="1" customFormat="1" ht="24.2" customHeight="1">
      <c r="B868" s="34"/>
      <c r="C868" s="157" t="s">
        <v>2630</v>
      </c>
      <c r="D868" s="157" t="s">
        <v>169</v>
      </c>
      <c r="E868" s="158" t="s">
        <v>2631</v>
      </c>
      <c r="F868" s="159" t="s">
        <v>2632</v>
      </c>
      <c r="G868" s="160" t="s">
        <v>172</v>
      </c>
      <c r="H868" s="161">
        <v>70</v>
      </c>
      <c r="I868" s="162"/>
      <c r="J868" s="162"/>
      <c r="K868" s="163">
        <f>ROUND(P868*H868,2)</f>
        <v>0</v>
      </c>
      <c r="L868" s="164"/>
      <c r="M868" s="34"/>
      <c r="N868" s="165" t="s">
        <v>1</v>
      </c>
      <c r="O868" s="128" t="s">
        <v>45</v>
      </c>
      <c r="P868" s="33">
        <f>I868+J868</f>
        <v>0</v>
      </c>
      <c r="Q868" s="33">
        <f>ROUND(I868*H868,2)</f>
        <v>0</v>
      </c>
      <c r="R868" s="33">
        <f>ROUND(J868*H868,2)</f>
        <v>0</v>
      </c>
      <c r="T868" s="166">
        <f>S868*H868</f>
        <v>0</v>
      </c>
      <c r="U868" s="166">
        <v>1.259E-2</v>
      </c>
      <c r="V868" s="166">
        <f>U868*H868</f>
        <v>0.88130000000000008</v>
      </c>
      <c r="W868" s="166">
        <v>0</v>
      </c>
      <c r="X868" s="167">
        <f>W868*H868</f>
        <v>0</v>
      </c>
      <c r="AR868" s="168" t="s">
        <v>227</v>
      </c>
      <c r="AT868" s="168" t="s">
        <v>169</v>
      </c>
      <c r="AU868" s="168" t="s">
        <v>91</v>
      </c>
      <c r="AY868" s="15" t="s">
        <v>167</v>
      </c>
      <c r="BE868" s="97">
        <f>IF(O868="základní",K868,0)</f>
        <v>0</v>
      </c>
      <c r="BF868" s="97">
        <f>IF(O868="snížená",K868,0)</f>
        <v>0</v>
      </c>
      <c r="BG868" s="97">
        <f>IF(O868="zákl. přenesená",K868,0)</f>
        <v>0</v>
      </c>
      <c r="BH868" s="97">
        <f>IF(O868="sníž. přenesená",K868,0)</f>
        <v>0</v>
      </c>
      <c r="BI868" s="97">
        <f>IF(O868="nulová",K868,0)</f>
        <v>0</v>
      </c>
      <c r="BJ868" s="15" t="s">
        <v>89</v>
      </c>
      <c r="BK868" s="97">
        <f>ROUND(P868*H868,2)</f>
        <v>0</v>
      </c>
      <c r="BL868" s="15" t="s">
        <v>227</v>
      </c>
      <c r="BM868" s="168" t="s">
        <v>2633</v>
      </c>
    </row>
    <row r="869" spans="2:65" s="12" customFormat="1" ht="11.25">
      <c r="B869" s="169"/>
      <c r="D869" s="170" t="s">
        <v>196</v>
      </c>
      <c r="E869" s="171" t="s">
        <v>1</v>
      </c>
      <c r="F869" s="172" t="s">
        <v>192</v>
      </c>
      <c r="H869" s="173">
        <v>5</v>
      </c>
      <c r="I869" s="174"/>
      <c r="J869" s="174"/>
      <c r="M869" s="169"/>
      <c r="N869" s="175"/>
      <c r="X869" s="176"/>
      <c r="AT869" s="171" t="s">
        <v>196</v>
      </c>
      <c r="AU869" s="171" t="s">
        <v>91</v>
      </c>
      <c r="AV869" s="12" t="s">
        <v>91</v>
      </c>
      <c r="AW869" s="12" t="s">
        <v>5</v>
      </c>
      <c r="AX869" s="12" t="s">
        <v>82</v>
      </c>
      <c r="AY869" s="171" t="s">
        <v>167</v>
      </c>
    </row>
    <row r="870" spans="2:65" s="12" customFormat="1" ht="11.25">
      <c r="B870" s="169"/>
      <c r="D870" s="170" t="s">
        <v>196</v>
      </c>
      <c r="E870" s="171" t="s">
        <v>1</v>
      </c>
      <c r="F870" s="172" t="s">
        <v>395</v>
      </c>
      <c r="H870" s="173">
        <v>44</v>
      </c>
      <c r="I870" s="174"/>
      <c r="J870" s="174"/>
      <c r="M870" s="169"/>
      <c r="N870" s="175"/>
      <c r="X870" s="176"/>
      <c r="AT870" s="171" t="s">
        <v>196</v>
      </c>
      <c r="AU870" s="171" t="s">
        <v>91</v>
      </c>
      <c r="AV870" s="12" t="s">
        <v>91</v>
      </c>
      <c r="AW870" s="12" t="s">
        <v>5</v>
      </c>
      <c r="AX870" s="12" t="s">
        <v>82</v>
      </c>
      <c r="AY870" s="171" t="s">
        <v>167</v>
      </c>
    </row>
    <row r="871" spans="2:65" s="12" customFormat="1" ht="11.25">
      <c r="B871" s="169"/>
      <c r="D871" s="170" t="s">
        <v>196</v>
      </c>
      <c r="E871" s="171" t="s">
        <v>1</v>
      </c>
      <c r="F871" s="172" t="s">
        <v>224</v>
      </c>
      <c r="H871" s="173">
        <v>11</v>
      </c>
      <c r="I871" s="174"/>
      <c r="J871" s="174"/>
      <c r="M871" s="169"/>
      <c r="N871" s="175"/>
      <c r="X871" s="176"/>
      <c r="AT871" s="171" t="s">
        <v>196</v>
      </c>
      <c r="AU871" s="171" t="s">
        <v>91</v>
      </c>
      <c r="AV871" s="12" t="s">
        <v>91</v>
      </c>
      <c r="AW871" s="12" t="s">
        <v>5</v>
      </c>
      <c r="AX871" s="12" t="s">
        <v>82</v>
      </c>
      <c r="AY871" s="171" t="s">
        <v>167</v>
      </c>
    </row>
    <row r="872" spans="2:65" s="12" customFormat="1" ht="11.25">
      <c r="B872" s="169"/>
      <c r="D872" s="170" t="s">
        <v>196</v>
      </c>
      <c r="E872" s="171" t="s">
        <v>1</v>
      </c>
      <c r="F872" s="172" t="s">
        <v>219</v>
      </c>
      <c r="H872" s="173">
        <v>10</v>
      </c>
      <c r="I872" s="174"/>
      <c r="J872" s="174"/>
      <c r="M872" s="169"/>
      <c r="N872" s="175"/>
      <c r="X872" s="176"/>
      <c r="AT872" s="171" t="s">
        <v>196</v>
      </c>
      <c r="AU872" s="171" t="s">
        <v>91</v>
      </c>
      <c r="AV872" s="12" t="s">
        <v>91</v>
      </c>
      <c r="AW872" s="12" t="s">
        <v>5</v>
      </c>
      <c r="AX872" s="12" t="s">
        <v>82</v>
      </c>
      <c r="AY872" s="171" t="s">
        <v>167</v>
      </c>
    </row>
    <row r="873" spans="2:65" s="13" customFormat="1" ht="11.25">
      <c r="B873" s="177"/>
      <c r="D873" s="170" t="s">
        <v>196</v>
      </c>
      <c r="E873" s="178" t="s">
        <v>1</v>
      </c>
      <c r="F873" s="179" t="s">
        <v>204</v>
      </c>
      <c r="H873" s="180">
        <v>70</v>
      </c>
      <c r="I873" s="181"/>
      <c r="J873" s="181"/>
      <c r="M873" s="177"/>
      <c r="N873" s="182"/>
      <c r="X873" s="183"/>
      <c r="AT873" s="178" t="s">
        <v>196</v>
      </c>
      <c r="AU873" s="178" t="s">
        <v>91</v>
      </c>
      <c r="AV873" s="13" t="s">
        <v>173</v>
      </c>
      <c r="AW873" s="13" t="s">
        <v>5</v>
      </c>
      <c r="AX873" s="13" t="s">
        <v>89</v>
      </c>
      <c r="AY873" s="178" t="s">
        <v>167</v>
      </c>
    </row>
    <row r="874" spans="2:65" s="1" customFormat="1" ht="16.5" customHeight="1">
      <c r="B874" s="34"/>
      <c r="C874" s="157" t="s">
        <v>2634</v>
      </c>
      <c r="D874" s="157" t="s">
        <v>169</v>
      </c>
      <c r="E874" s="158" t="s">
        <v>2635</v>
      </c>
      <c r="F874" s="159" t="s">
        <v>2636</v>
      </c>
      <c r="G874" s="160" t="s">
        <v>172</v>
      </c>
      <c r="H874" s="161">
        <v>752</v>
      </c>
      <c r="I874" s="162"/>
      <c r="J874" s="162"/>
      <c r="K874" s="163">
        <f>ROUND(P874*H874,2)</f>
        <v>0</v>
      </c>
      <c r="L874" s="164"/>
      <c r="M874" s="34"/>
      <c r="N874" s="165" t="s">
        <v>1</v>
      </c>
      <c r="O874" s="128" t="s">
        <v>45</v>
      </c>
      <c r="P874" s="33">
        <f>I874+J874</f>
        <v>0</v>
      </c>
      <c r="Q874" s="33">
        <f>ROUND(I874*H874,2)</f>
        <v>0</v>
      </c>
      <c r="R874" s="33">
        <f>ROUND(J874*H874,2)</f>
        <v>0</v>
      </c>
      <c r="T874" s="166">
        <f>S874*H874</f>
        <v>0</v>
      </c>
      <c r="U874" s="166">
        <v>1E-4</v>
      </c>
      <c r="V874" s="166">
        <f>U874*H874</f>
        <v>7.5200000000000003E-2</v>
      </c>
      <c r="W874" s="166">
        <v>0</v>
      </c>
      <c r="X874" s="167">
        <f>W874*H874</f>
        <v>0</v>
      </c>
      <c r="AR874" s="168" t="s">
        <v>227</v>
      </c>
      <c r="AT874" s="168" t="s">
        <v>169</v>
      </c>
      <c r="AU874" s="168" t="s">
        <v>91</v>
      </c>
      <c r="AY874" s="15" t="s">
        <v>167</v>
      </c>
      <c r="BE874" s="97">
        <f>IF(O874="základní",K874,0)</f>
        <v>0</v>
      </c>
      <c r="BF874" s="97">
        <f>IF(O874="snížená",K874,0)</f>
        <v>0</v>
      </c>
      <c r="BG874" s="97">
        <f>IF(O874="zákl. přenesená",K874,0)</f>
        <v>0</v>
      </c>
      <c r="BH874" s="97">
        <f>IF(O874="sníž. přenesená",K874,0)</f>
        <v>0</v>
      </c>
      <c r="BI874" s="97">
        <f>IF(O874="nulová",K874,0)</f>
        <v>0</v>
      </c>
      <c r="BJ874" s="15" t="s">
        <v>89</v>
      </c>
      <c r="BK874" s="97">
        <f>ROUND(P874*H874,2)</f>
        <v>0</v>
      </c>
      <c r="BL874" s="15" t="s">
        <v>227</v>
      </c>
      <c r="BM874" s="168" t="s">
        <v>2637</v>
      </c>
    </row>
    <row r="875" spans="2:65" s="12" customFormat="1" ht="11.25">
      <c r="B875" s="169"/>
      <c r="D875" s="170" t="s">
        <v>196</v>
      </c>
      <c r="E875" s="171" t="s">
        <v>1</v>
      </c>
      <c r="F875" s="172" t="s">
        <v>2638</v>
      </c>
      <c r="H875" s="173">
        <v>752</v>
      </c>
      <c r="I875" s="174"/>
      <c r="J875" s="174"/>
      <c r="M875" s="169"/>
      <c r="N875" s="175"/>
      <c r="X875" s="176"/>
      <c r="AT875" s="171" t="s">
        <v>196</v>
      </c>
      <c r="AU875" s="171" t="s">
        <v>91</v>
      </c>
      <c r="AV875" s="12" t="s">
        <v>91</v>
      </c>
      <c r="AW875" s="12" t="s">
        <v>5</v>
      </c>
      <c r="AX875" s="12" t="s">
        <v>89</v>
      </c>
      <c r="AY875" s="171" t="s">
        <v>167</v>
      </c>
    </row>
    <row r="876" spans="2:65" s="1" customFormat="1" ht="16.5" customHeight="1">
      <c r="B876" s="34"/>
      <c r="C876" s="157" t="s">
        <v>2639</v>
      </c>
      <c r="D876" s="157" t="s">
        <v>169</v>
      </c>
      <c r="E876" s="158" t="s">
        <v>2640</v>
      </c>
      <c r="F876" s="159" t="s">
        <v>2641</v>
      </c>
      <c r="G876" s="160" t="s">
        <v>177</v>
      </c>
      <c r="H876" s="161">
        <v>7</v>
      </c>
      <c r="I876" s="162"/>
      <c r="J876" s="162"/>
      <c r="K876" s="163">
        <f>ROUND(P876*H876,2)</f>
        <v>0</v>
      </c>
      <c r="L876" s="164"/>
      <c r="M876" s="34"/>
      <c r="N876" s="165" t="s">
        <v>1</v>
      </c>
      <c r="O876" s="128" t="s">
        <v>45</v>
      </c>
      <c r="P876" s="33">
        <f>I876+J876</f>
        <v>0</v>
      </c>
      <c r="Q876" s="33">
        <f>ROUND(I876*H876,2)</f>
        <v>0</v>
      </c>
      <c r="R876" s="33">
        <f>ROUND(J876*H876,2)</f>
        <v>0</v>
      </c>
      <c r="T876" s="166">
        <f>S876*H876</f>
        <v>0</v>
      </c>
      <c r="U876" s="166">
        <v>4.3800000000000002E-3</v>
      </c>
      <c r="V876" s="166">
        <f>U876*H876</f>
        <v>3.066E-2</v>
      </c>
      <c r="W876" s="166">
        <v>0</v>
      </c>
      <c r="X876" s="167">
        <f>W876*H876</f>
        <v>0</v>
      </c>
      <c r="AR876" s="168" t="s">
        <v>227</v>
      </c>
      <c r="AT876" s="168" t="s">
        <v>169</v>
      </c>
      <c r="AU876" s="168" t="s">
        <v>91</v>
      </c>
      <c r="AY876" s="15" t="s">
        <v>167</v>
      </c>
      <c r="BE876" s="97">
        <f>IF(O876="základní",K876,0)</f>
        <v>0</v>
      </c>
      <c r="BF876" s="97">
        <f>IF(O876="snížená",K876,0)</f>
        <v>0</v>
      </c>
      <c r="BG876" s="97">
        <f>IF(O876="zákl. přenesená",K876,0)</f>
        <v>0</v>
      </c>
      <c r="BH876" s="97">
        <f>IF(O876="sníž. přenesená",K876,0)</f>
        <v>0</v>
      </c>
      <c r="BI876" s="97">
        <f>IF(O876="nulová",K876,0)</f>
        <v>0</v>
      </c>
      <c r="BJ876" s="15" t="s">
        <v>89</v>
      </c>
      <c r="BK876" s="97">
        <f>ROUND(P876*H876,2)</f>
        <v>0</v>
      </c>
      <c r="BL876" s="15" t="s">
        <v>227</v>
      </c>
      <c r="BM876" s="168" t="s">
        <v>2642</v>
      </c>
    </row>
    <row r="877" spans="2:65" s="1" customFormat="1" ht="24.2" customHeight="1">
      <c r="B877" s="34"/>
      <c r="C877" s="157" t="s">
        <v>2643</v>
      </c>
      <c r="D877" s="157" t="s">
        <v>169</v>
      </c>
      <c r="E877" s="158" t="s">
        <v>2644</v>
      </c>
      <c r="F877" s="159" t="s">
        <v>2645</v>
      </c>
      <c r="G877" s="160" t="s">
        <v>184</v>
      </c>
      <c r="H877" s="161">
        <v>50</v>
      </c>
      <c r="I877" s="162"/>
      <c r="J877" s="162"/>
      <c r="K877" s="163">
        <f>ROUND(P877*H877,2)</f>
        <v>0</v>
      </c>
      <c r="L877" s="164"/>
      <c r="M877" s="34"/>
      <c r="N877" s="165" t="s">
        <v>1</v>
      </c>
      <c r="O877" s="128" t="s">
        <v>45</v>
      </c>
      <c r="P877" s="33">
        <f>I877+J877</f>
        <v>0</v>
      </c>
      <c r="Q877" s="33">
        <f>ROUND(I877*H877,2)</f>
        <v>0</v>
      </c>
      <c r="R877" s="33">
        <f>ROUND(J877*H877,2)</f>
        <v>0</v>
      </c>
      <c r="T877" s="166">
        <f>S877*H877</f>
        <v>0</v>
      </c>
      <c r="U877" s="166">
        <v>3.0000000000000001E-5</v>
      </c>
      <c r="V877" s="166">
        <f>U877*H877</f>
        <v>1.5E-3</v>
      </c>
      <c r="W877" s="166">
        <v>0</v>
      </c>
      <c r="X877" s="167">
        <f>W877*H877</f>
        <v>0</v>
      </c>
      <c r="AR877" s="168" t="s">
        <v>227</v>
      </c>
      <c r="AT877" s="168" t="s">
        <v>169</v>
      </c>
      <c r="AU877" s="168" t="s">
        <v>91</v>
      </c>
      <c r="AY877" s="15" t="s">
        <v>167</v>
      </c>
      <c r="BE877" s="97">
        <f>IF(O877="základní",K877,0)</f>
        <v>0</v>
      </c>
      <c r="BF877" s="97">
        <f>IF(O877="snížená",K877,0)</f>
        <v>0</v>
      </c>
      <c r="BG877" s="97">
        <f>IF(O877="zákl. přenesená",K877,0)</f>
        <v>0</v>
      </c>
      <c r="BH877" s="97">
        <f>IF(O877="sníž. přenesená",K877,0)</f>
        <v>0</v>
      </c>
      <c r="BI877" s="97">
        <f>IF(O877="nulová",K877,0)</f>
        <v>0</v>
      </c>
      <c r="BJ877" s="15" t="s">
        <v>89</v>
      </c>
      <c r="BK877" s="97">
        <f>ROUND(P877*H877,2)</f>
        <v>0</v>
      </c>
      <c r="BL877" s="15" t="s">
        <v>227</v>
      </c>
      <c r="BM877" s="168" t="s">
        <v>2646</v>
      </c>
    </row>
    <row r="878" spans="2:65" s="1" customFormat="1" ht="24.2" customHeight="1">
      <c r="B878" s="34"/>
      <c r="C878" s="190" t="s">
        <v>2647</v>
      </c>
      <c r="D878" s="190" t="s">
        <v>654</v>
      </c>
      <c r="E878" s="191" t="s">
        <v>2648</v>
      </c>
      <c r="F878" s="192" t="s">
        <v>2649</v>
      </c>
      <c r="G878" s="193" t="s">
        <v>184</v>
      </c>
      <c r="H878" s="194">
        <v>50</v>
      </c>
      <c r="I878" s="195"/>
      <c r="J878" s="196"/>
      <c r="K878" s="197">
        <f>ROUND(P878*H878,2)</f>
        <v>0</v>
      </c>
      <c r="L878" s="196"/>
      <c r="M878" s="198"/>
      <c r="N878" s="199" t="s">
        <v>1</v>
      </c>
      <c r="O878" s="128" t="s">
        <v>45</v>
      </c>
      <c r="P878" s="33">
        <f>I878+J878</f>
        <v>0</v>
      </c>
      <c r="Q878" s="33">
        <f>ROUND(I878*H878,2)</f>
        <v>0</v>
      </c>
      <c r="R878" s="33">
        <f>ROUND(J878*H878,2)</f>
        <v>0</v>
      </c>
      <c r="T878" s="166">
        <f>S878*H878</f>
        <v>0</v>
      </c>
      <c r="U878" s="166">
        <v>2.2000000000000001E-3</v>
      </c>
      <c r="V878" s="166">
        <f>U878*H878</f>
        <v>0.11</v>
      </c>
      <c r="W878" s="166">
        <v>0</v>
      </c>
      <c r="X878" s="167">
        <f>W878*H878</f>
        <v>0</v>
      </c>
      <c r="AR878" s="168" t="s">
        <v>318</v>
      </c>
      <c r="AT878" s="168" t="s">
        <v>654</v>
      </c>
      <c r="AU878" s="168" t="s">
        <v>91</v>
      </c>
      <c r="AY878" s="15" t="s">
        <v>167</v>
      </c>
      <c r="BE878" s="97">
        <f>IF(O878="základní",K878,0)</f>
        <v>0</v>
      </c>
      <c r="BF878" s="97">
        <f>IF(O878="snížená",K878,0)</f>
        <v>0</v>
      </c>
      <c r="BG878" s="97">
        <f>IF(O878="zákl. přenesená",K878,0)</f>
        <v>0</v>
      </c>
      <c r="BH878" s="97">
        <f>IF(O878="sníž. přenesená",K878,0)</f>
        <v>0</v>
      </c>
      <c r="BI878" s="97">
        <f>IF(O878="nulová",K878,0)</f>
        <v>0</v>
      </c>
      <c r="BJ878" s="15" t="s">
        <v>89</v>
      </c>
      <c r="BK878" s="97">
        <f>ROUND(P878*H878,2)</f>
        <v>0</v>
      </c>
      <c r="BL878" s="15" t="s">
        <v>227</v>
      </c>
      <c r="BM878" s="168" t="s">
        <v>2650</v>
      </c>
    </row>
    <row r="879" spans="2:65" s="1" customFormat="1" ht="16.5" customHeight="1">
      <c r="B879" s="34"/>
      <c r="C879" s="157" t="s">
        <v>2651</v>
      </c>
      <c r="D879" s="157" t="s">
        <v>169</v>
      </c>
      <c r="E879" s="158" t="s">
        <v>2652</v>
      </c>
      <c r="F879" s="159" t="s">
        <v>2653</v>
      </c>
      <c r="G879" s="160" t="s">
        <v>184</v>
      </c>
      <c r="H879" s="161">
        <v>39</v>
      </c>
      <c r="I879" s="162"/>
      <c r="J879" s="162"/>
      <c r="K879" s="163">
        <f>ROUND(P879*H879,2)</f>
        <v>0</v>
      </c>
      <c r="L879" s="164"/>
      <c r="M879" s="34"/>
      <c r="N879" s="165" t="s">
        <v>1</v>
      </c>
      <c r="O879" s="128" t="s">
        <v>45</v>
      </c>
      <c r="P879" s="33">
        <f>I879+J879</f>
        <v>0</v>
      </c>
      <c r="Q879" s="33">
        <f>ROUND(I879*H879,2)</f>
        <v>0</v>
      </c>
      <c r="R879" s="33">
        <f>ROUND(J879*H879,2)</f>
        <v>0</v>
      </c>
      <c r="T879" s="166">
        <f>S879*H879</f>
        <v>0</v>
      </c>
      <c r="U879" s="166">
        <v>1.0000000000000001E-5</v>
      </c>
      <c r="V879" s="166">
        <f>U879*H879</f>
        <v>3.9000000000000005E-4</v>
      </c>
      <c r="W879" s="166">
        <v>0</v>
      </c>
      <c r="X879" s="167">
        <f>W879*H879</f>
        <v>0</v>
      </c>
      <c r="AR879" s="168" t="s">
        <v>227</v>
      </c>
      <c r="AT879" s="168" t="s">
        <v>169</v>
      </c>
      <c r="AU879" s="168" t="s">
        <v>91</v>
      </c>
      <c r="AY879" s="15" t="s">
        <v>167</v>
      </c>
      <c r="BE879" s="97">
        <f>IF(O879="základní",K879,0)</f>
        <v>0</v>
      </c>
      <c r="BF879" s="97">
        <f>IF(O879="snížená",K879,0)</f>
        <v>0</v>
      </c>
      <c r="BG879" s="97">
        <f>IF(O879="zákl. přenesená",K879,0)</f>
        <v>0</v>
      </c>
      <c r="BH879" s="97">
        <f>IF(O879="sníž. přenesená",K879,0)</f>
        <v>0</v>
      </c>
      <c r="BI879" s="97">
        <f>IF(O879="nulová",K879,0)</f>
        <v>0</v>
      </c>
      <c r="BJ879" s="15" t="s">
        <v>89</v>
      </c>
      <c r="BK879" s="97">
        <f>ROUND(P879*H879,2)</f>
        <v>0</v>
      </c>
      <c r="BL879" s="15" t="s">
        <v>227</v>
      </c>
      <c r="BM879" s="168" t="s">
        <v>2654</v>
      </c>
    </row>
    <row r="880" spans="2:65" s="12" customFormat="1" ht="11.25">
      <c r="B880" s="169"/>
      <c r="D880" s="170" t="s">
        <v>196</v>
      </c>
      <c r="E880" s="171" t="s">
        <v>1</v>
      </c>
      <c r="F880" s="172" t="s">
        <v>2655</v>
      </c>
      <c r="H880" s="173">
        <v>39</v>
      </c>
      <c r="I880" s="174"/>
      <c r="J880" s="174"/>
      <c r="M880" s="169"/>
      <c r="N880" s="175"/>
      <c r="X880" s="176"/>
      <c r="AT880" s="171" t="s">
        <v>196</v>
      </c>
      <c r="AU880" s="171" t="s">
        <v>91</v>
      </c>
      <c r="AV880" s="12" t="s">
        <v>91</v>
      </c>
      <c r="AW880" s="12" t="s">
        <v>5</v>
      </c>
      <c r="AX880" s="12" t="s">
        <v>89</v>
      </c>
      <c r="AY880" s="171" t="s">
        <v>167</v>
      </c>
    </row>
    <row r="881" spans="2:65" s="1" customFormat="1" ht="24.2" customHeight="1">
      <c r="B881" s="34"/>
      <c r="C881" s="190" t="s">
        <v>2656</v>
      </c>
      <c r="D881" s="190" t="s">
        <v>654</v>
      </c>
      <c r="E881" s="191" t="s">
        <v>2657</v>
      </c>
      <c r="F881" s="192" t="s">
        <v>2658</v>
      </c>
      <c r="G881" s="193" t="s">
        <v>184</v>
      </c>
      <c r="H881" s="194">
        <v>39</v>
      </c>
      <c r="I881" s="195"/>
      <c r="J881" s="196"/>
      <c r="K881" s="197">
        <f t="shared" ref="K881:K889" si="358">ROUND(P881*H881,2)</f>
        <v>0</v>
      </c>
      <c r="L881" s="196"/>
      <c r="M881" s="198"/>
      <c r="N881" s="199" t="s">
        <v>1</v>
      </c>
      <c r="O881" s="128" t="s">
        <v>45</v>
      </c>
      <c r="P881" s="33">
        <f t="shared" ref="P881:P889" si="359">I881+J881</f>
        <v>0</v>
      </c>
      <c r="Q881" s="33">
        <f t="shared" ref="Q881:Q889" si="360">ROUND(I881*H881,2)</f>
        <v>0</v>
      </c>
      <c r="R881" s="33">
        <f t="shared" ref="R881:R889" si="361">ROUND(J881*H881,2)</f>
        <v>0</v>
      </c>
      <c r="T881" s="166">
        <f t="shared" ref="T881:T889" si="362">S881*H881</f>
        <v>0</v>
      </c>
      <c r="U881" s="166">
        <v>2.5000000000000001E-3</v>
      </c>
      <c r="V881" s="166">
        <f t="shared" ref="V881:V889" si="363">U881*H881</f>
        <v>9.7500000000000003E-2</v>
      </c>
      <c r="W881" s="166">
        <v>0</v>
      </c>
      <c r="X881" s="167">
        <f t="shared" ref="X881:X889" si="364">W881*H881</f>
        <v>0</v>
      </c>
      <c r="AR881" s="168" t="s">
        <v>318</v>
      </c>
      <c r="AT881" s="168" t="s">
        <v>654</v>
      </c>
      <c r="AU881" s="168" t="s">
        <v>91</v>
      </c>
      <c r="AY881" s="15" t="s">
        <v>167</v>
      </c>
      <c r="BE881" s="97">
        <f t="shared" ref="BE881:BE889" si="365">IF(O881="základní",K881,0)</f>
        <v>0</v>
      </c>
      <c r="BF881" s="97">
        <f t="shared" ref="BF881:BF889" si="366">IF(O881="snížená",K881,0)</f>
        <v>0</v>
      </c>
      <c r="BG881" s="97">
        <f t="shared" ref="BG881:BG889" si="367">IF(O881="zákl. přenesená",K881,0)</f>
        <v>0</v>
      </c>
      <c r="BH881" s="97">
        <f t="shared" ref="BH881:BH889" si="368">IF(O881="sníž. přenesená",K881,0)</f>
        <v>0</v>
      </c>
      <c r="BI881" s="97">
        <f t="shared" ref="BI881:BI889" si="369">IF(O881="nulová",K881,0)</f>
        <v>0</v>
      </c>
      <c r="BJ881" s="15" t="s">
        <v>89</v>
      </c>
      <c r="BK881" s="97">
        <f t="shared" ref="BK881:BK889" si="370">ROUND(P881*H881,2)</f>
        <v>0</v>
      </c>
      <c r="BL881" s="15" t="s">
        <v>227</v>
      </c>
      <c r="BM881" s="168" t="s">
        <v>2659</v>
      </c>
    </row>
    <row r="882" spans="2:65" s="1" customFormat="1" ht="16.5" customHeight="1">
      <c r="B882" s="34"/>
      <c r="C882" s="157" t="s">
        <v>2660</v>
      </c>
      <c r="D882" s="157" t="s">
        <v>169</v>
      </c>
      <c r="E882" s="158" t="s">
        <v>2661</v>
      </c>
      <c r="F882" s="159" t="s">
        <v>2662</v>
      </c>
      <c r="G882" s="160" t="s">
        <v>184</v>
      </c>
      <c r="H882" s="161">
        <v>8</v>
      </c>
      <c r="I882" s="162"/>
      <c r="J882" s="162"/>
      <c r="K882" s="163">
        <f t="shared" si="358"/>
        <v>0</v>
      </c>
      <c r="L882" s="164"/>
      <c r="M882" s="34"/>
      <c r="N882" s="165" t="s">
        <v>1</v>
      </c>
      <c r="O882" s="128" t="s">
        <v>45</v>
      </c>
      <c r="P882" s="33">
        <f t="shared" si="359"/>
        <v>0</v>
      </c>
      <c r="Q882" s="33">
        <f t="shared" si="360"/>
        <v>0</v>
      </c>
      <c r="R882" s="33">
        <f t="shared" si="361"/>
        <v>0</v>
      </c>
      <c r="T882" s="166">
        <f t="shared" si="362"/>
        <v>0</v>
      </c>
      <c r="U882" s="166">
        <v>1.0000000000000001E-5</v>
      </c>
      <c r="V882" s="166">
        <f t="shared" si="363"/>
        <v>8.0000000000000007E-5</v>
      </c>
      <c r="W882" s="166">
        <v>0</v>
      </c>
      <c r="X882" s="167">
        <f t="shared" si="364"/>
        <v>0</v>
      </c>
      <c r="AR882" s="168" t="s">
        <v>227</v>
      </c>
      <c r="AT882" s="168" t="s">
        <v>169</v>
      </c>
      <c r="AU882" s="168" t="s">
        <v>91</v>
      </c>
      <c r="AY882" s="15" t="s">
        <v>167</v>
      </c>
      <c r="BE882" s="97">
        <f t="shared" si="365"/>
        <v>0</v>
      </c>
      <c r="BF882" s="97">
        <f t="shared" si="366"/>
        <v>0</v>
      </c>
      <c r="BG882" s="97">
        <f t="shared" si="367"/>
        <v>0</v>
      </c>
      <c r="BH882" s="97">
        <f t="shared" si="368"/>
        <v>0</v>
      </c>
      <c r="BI882" s="97">
        <f t="shared" si="369"/>
        <v>0</v>
      </c>
      <c r="BJ882" s="15" t="s">
        <v>89</v>
      </c>
      <c r="BK882" s="97">
        <f t="shared" si="370"/>
        <v>0</v>
      </c>
      <c r="BL882" s="15" t="s">
        <v>227</v>
      </c>
      <c r="BM882" s="168" t="s">
        <v>2663</v>
      </c>
    </row>
    <row r="883" spans="2:65" s="1" customFormat="1" ht="24.2" customHeight="1">
      <c r="B883" s="34"/>
      <c r="C883" s="190" t="s">
        <v>2664</v>
      </c>
      <c r="D883" s="190" t="s">
        <v>654</v>
      </c>
      <c r="E883" s="191" t="s">
        <v>2665</v>
      </c>
      <c r="F883" s="192" t="s">
        <v>2666</v>
      </c>
      <c r="G883" s="193" t="s">
        <v>184</v>
      </c>
      <c r="H883" s="194">
        <v>8</v>
      </c>
      <c r="I883" s="195"/>
      <c r="J883" s="196"/>
      <c r="K883" s="197">
        <f t="shared" si="358"/>
        <v>0</v>
      </c>
      <c r="L883" s="196"/>
      <c r="M883" s="198"/>
      <c r="N883" s="199" t="s">
        <v>1</v>
      </c>
      <c r="O883" s="128" t="s">
        <v>45</v>
      </c>
      <c r="P883" s="33">
        <f t="shared" si="359"/>
        <v>0</v>
      </c>
      <c r="Q883" s="33">
        <f t="shared" si="360"/>
        <v>0</v>
      </c>
      <c r="R883" s="33">
        <f t="shared" si="361"/>
        <v>0</v>
      </c>
      <c r="T883" s="166">
        <f t="shared" si="362"/>
        <v>0</v>
      </c>
      <c r="U883" s="166">
        <v>2.5000000000000001E-3</v>
      </c>
      <c r="V883" s="166">
        <f t="shared" si="363"/>
        <v>0.02</v>
      </c>
      <c r="W883" s="166">
        <v>0</v>
      </c>
      <c r="X883" s="167">
        <f t="shared" si="364"/>
        <v>0</v>
      </c>
      <c r="AR883" s="168" t="s">
        <v>318</v>
      </c>
      <c r="AT883" s="168" t="s">
        <v>654</v>
      </c>
      <c r="AU883" s="168" t="s">
        <v>91</v>
      </c>
      <c r="AY883" s="15" t="s">
        <v>167</v>
      </c>
      <c r="BE883" s="97">
        <f t="shared" si="365"/>
        <v>0</v>
      </c>
      <c r="BF883" s="97">
        <f t="shared" si="366"/>
        <v>0</v>
      </c>
      <c r="BG883" s="97">
        <f t="shared" si="367"/>
        <v>0</v>
      </c>
      <c r="BH883" s="97">
        <f t="shared" si="368"/>
        <v>0</v>
      </c>
      <c r="BI883" s="97">
        <f t="shared" si="369"/>
        <v>0</v>
      </c>
      <c r="BJ883" s="15" t="s">
        <v>89</v>
      </c>
      <c r="BK883" s="97">
        <f t="shared" si="370"/>
        <v>0</v>
      </c>
      <c r="BL883" s="15" t="s">
        <v>227</v>
      </c>
      <c r="BM883" s="168" t="s">
        <v>2667</v>
      </c>
    </row>
    <row r="884" spans="2:65" s="1" customFormat="1" ht="16.5" customHeight="1">
      <c r="B884" s="34"/>
      <c r="C884" s="157" t="s">
        <v>2668</v>
      </c>
      <c r="D884" s="157" t="s">
        <v>169</v>
      </c>
      <c r="E884" s="158" t="s">
        <v>2669</v>
      </c>
      <c r="F884" s="159" t="s">
        <v>2670</v>
      </c>
      <c r="G884" s="160" t="s">
        <v>184</v>
      </c>
      <c r="H884" s="161">
        <v>17</v>
      </c>
      <c r="I884" s="162"/>
      <c r="J884" s="162"/>
      <c r="K884" s="163">
        <f t="shared" si="358"/>
        <v>0</v>
      </c>
      <c r="L884" s="164"/>
      <c r="M884" s="34"/>
      <c r="N884" s="165" t="s">
        <v>1</v>
      </c>
      <c r="O884" s="128" t="s">
        <v>45</v>
      </c>
      <c r="P884" s="33">
        <f t="shared" si="359"/>
        <v>0</v>
      </c>
      <c r="Q884" s="33">
        <f t="shared" si="360"/>
        <v>0</v>
      </c>
      <c r="R884" s="33">
        <f t="shared" si="361"/>
        <v>0</v>
      </c>
      <c r="T884" s="166">
        <f t="shared" si="362"/>
        <v>0</v>
      </c>
      <c r="U884" s="166">
        <v>1.0000000000000001E-5</v>
      </c>
      <c r="V884" s="166">
        <f t="shared" si="363"/>
        <v>1.7000000000000001E-4</v>
      </c>
      <c r="W884" s="166">
        <v>0</v>
      </c>
      <c r="X884" s="167">
        <f t="shared" si="364"/>
        <v>0</v>
      </c>
      <c r="AR884" s="168" t="s">
        <v>227</v>
      </c>
      <c r="AT884" s="168" t="s">
        <v>169</v>
      </c>
      <c r="AU884" s="168" t="s">
        <v>91</v>
      </c>
      <c r="AY884" s="15" t="s">
        <v>167</v>
      </c>
      <c r="BE884" s="97">
        <f t="shared" si="365"/>
        <v>0</v>
      </c>
      <c r="BF884" s="97">
        <f t="shared" si="366"/>
        <v>0</v>
      </c>
      <c r="BG884" s="97">
        <f t="shared" si="367"/>
        <v>0</v>
      </c>
      <c r="BH884" s="97">
        <f t="shared" si="368"/>
        <v>0</v>
      </c>
      <c r="BI884" s="97">
        <f t="shared" si="369"/>
        <v>0</v>
      </c>
      <c r="BJ884" s="15" t="s">
        <v>89</v>
      </c>
      <c r="BK884" s="97">
        <f t="shared" si="370"/>
        <v>0</v>
      </c>
      <c r="BL884" s="15" t="s">
        <v>227</v>
      </c>
      <c r="BM884" s="168" t="s">
        <v>2671</v>
      </c>
    </row>
    <row r="885" spans="2:65" s="1" customFormat="1" ht="24.2" customHeight="1">
      <c r="B885" s="34"/>
      <c r="C885" s="190" t="s">
        <v>2672</v>
      </c>
      <c r="D885" s="190" t="s">
        <v>654</v>
      </c>
      <c r="E885" s="191" t="s">
        <v>2673</v>
      </c>
      <c r="F885" s="192" t="s">
        <v>2674</v>
      </c>
      <c r="G885" s="193" t="s">
        <v>184</v>
      </c>
      <c r="H885" s="194">
        <v>17</v>
      </c>
      <c r="I885" s="195"/>
      <c r="J885" s="196"/>
      <c r="K885" s="197">
        <f t="shared" si="358"/>
        <v>0</v>
      </c>
      <c r="L885" s="196"/>
      <c r="M885" s="198"/>
      <c r="N885" s="199" t="s">
        <v>1</v>
      </c>
      <c r="O885" s="128" t="s">
        <v>45</v>
      </c>
      <c r="P885" s="33">
        <f t="shared" si="359"/>
        <v>0</v>
      </c>
      <c r="Q885" s="33">
        <f t="shared" si="360"/>
        <v>0</v>
      </c>
      <c r="R885" s="33">
        <f t="shared" si="361"/>
        <v>0</v>
      </c>
      <c r="T885" s="166">
        <f t="shared" si="362"/>
        <v>0</v>
      </c>
      <c r="U885" s="166">
        <v>6.7000000000000002E-3</v>
      </c>
      <c r="V885" s="166">
        <f t="shared" si="363"/>
        <v>0.1139</v>
      </c>
      <c r="W885" s="166">
        <v>0</v>
      </c>
      <c r="X885" s="167">
        <f t="shared" si="364"/>
        <v>0</v>
      </c>
      <c r="AR885" s="168" t="s">
        <v>318</v>
      </c>
      <c r="AT885" s="168" t="s">
        <v>654</v>
      </c>
      <c r="AU885" s="168" t="s">
        <v>91</v>
      </c>
      <c r="AY885" s="15" t="s">
        <v>167</v>
      </c>
      <c r="BE885" s="97">
        <f t="shared" si="365"/>
        <v>0</v>
      </c>
      <c r="BF885" s="97">
        <f t="shared" si="366"/>
        <v>0</v>
      </c>
      <c r="BG885" s="97">
        <f t="shared" si="367"/>
        <v>0</v>
      </c>
      <c r="BH885" s="97">
        <f t="shared" si="368"/>
        <v>0</v>
      </c>
      <c r="BI885" s="97">
        <f t="shared" si="369"/>
        <v>0</v>
      </c>
      <c r="BJ885" s="15" t="s">
        <v>89</v>
      </c>
      <c r="BK885" s="97">
        <f t="shared" si="370"/>
        <v>0</v>
      </c>
      <c r="BL885" s="15" t="s">
        <v>227</v>
      </c>
      <c r="BM885" s="168" t="s">
        <v>2675</v>
      </c>
    </row>
    <row r="886" spans="2:65" s="1" customFormat="1" ht="16.5" customHeight="1">
      <c r="B886" s="34"/>
      <c r="C886" s="157" t="s">
        <v>2676</v>
      </c>
      <c r="D886" s="157" t="s">
        <v>169</v>
      </c>
      <c r="E886" s="158" t="s">
        <v>2677</v>
      </c>
      <c r="F886" s="159" t="s">
        <v>2678</v>
      </c>
      <c r="G886" s="160" t="s">
        <v>184</v>
      </c>
      <c r="H886" s="161">
        <v>36</v>
      </c>
      <c r="I886" s="162"/>
      <c r="J886" s="162"/>
      <c r="K886" s="163">
        <f t="shared" si="358"/>
        <v>0</v>
      </c>
      <c r="L886" s="164"/>
      <c r="M886" s="34"/>
      <c r="N886" s="165" t="s">
        <v>1</v>
      </c>
      <c r="O886" s="128" t="s">
        <v>45</v>
      </c>
      <c r="P886" s="33">
        <f t="shared" si="359"/>
        <v>0</v>
      </c>
      <c r="Q886" s="33">
        <f t="shared" si="360"/>
        <v>0</v>
      </c>
      <c r="R886" s="33">
        <f t="shared" si="361"/>
        <v>0</v>
      </c>
      <c r="T886" s="166">
        <f t="shared" si="362"/>
        <v>0</v>
      </c>
      <c r="U886" s="166">
        <v>1.0000000000000001E-5</v>
      </c>
      <c r="V886" s="166">
        <f t="shared" si="363"/>
        <v>3.6000000000000002E-4</v>
      </c>
      <c r="W886" s="166">
        <v>0</v>
      </c>
      <c r="X886" s="167">
        <f t="shared" si="364"/>
        <v>0</v>
      </c>
      <c r="AR886" s="168" t="s">
        <v>227</v>
      </c>
      <c r="AT886" s="168" t="s">
        <v>169</v>
      </c>
      <c r="AU886" s="168" t="s">
        <v>91</v>
      </c>
      <c r="AY886" s="15" t="s">
        <v>167</v>
      </c>
      <c r="BE886" s="97">
        <f t="shared" si="365"/>
        <v>0</v>
      </c>
      <c r="BF886" s="97">
        <f t="shared" si="366"/>
        <v>0</v>
      </c>
      <c r="BG886" s="97">
        <f t="shared" si="367"/>
        <v>0</v>
      </c>
      <c r="BH886" s="97">
        <f t="shared" si="368"/>
        <v>0</v>
      </c>
      <c r="BI886" s="97">
        <f t="shared" si="369"/>
        <v>0</v>
      </c>
      <c r="BJ886" s="15" t="s">
        <v>89</v>
      </c>
      <c r="BK886" s="97">
        <f t="shared" si="370"/>
        <v>0</v>
      </c>
      <c r="BL886" s="15" t="s">
        <v>227</v>
      </c>
      <c r="BM886" s="168" t="s">
        <v>2679</v>
      </c>
    </row>
    <row r="887" spans="2:65" s="1" customFormat="1" ht="24.2" customHeight="1">
      <c r="B887" s="34"/>
      <c r="C887" s="190" t="s">
        <v>2680</v>
      </c>
      <c r="D887" s="190" t="s">
        <v>654</v>
      </c>
      <c r="E887" s="191" t="s">
        <v>2681</v>
      </c>
      <c r="F887" s="192" t="s">
        <v>2682</v>
      </c>
      <c r="G887" s="193" t="s">
        <v>184</v>
      </c>
      <c r="H887" s="194">
        <v>36</v>
      </c>
      <c r="I887" s="195"/>
      <c r="J887" s="196"/>
      <c r="K887" s="197">
        <f t="shared" si="358"/>
        <v>0</v>
      </c>
      <c r="L887" s="196"/>
      <c r="M887" s="198"/>
      <c r="N887" s="199" t="s">
        <v>1</v>
      </c>
      <c r="O887" s="128" t="s">
        <v>45</v>
      </c>
      <c r="P887" s="33">
        <f t="shared" si="359"/>
        <v>0</v>
      </c>
      <c r="Q887" s="33">
        <f t="shared" si="360"/>
        <v>0</v>
      </c>
      <c r="R887" s="33">
        <f t="shared" si="361"/>
        <v>0</v>
      </c>
      <c r="T887" s="166">
        <f t="shared" si="362"/>
        <v>0</v>
      </c>
      <c r="U887" s="166">
        <v>8.0000000000000004E-4</v>
      </c>
      <c r="V887" s="166">
        <f t="shared" si="363"/>
        <v>2.8800000000000003E-2</v>
      </c>
      <c r="W887" s="166">
        <v>0</v>
      </c>
      <c r="X887" s="167">
        <f t="shared" si="364"/>
        <v>0</v>
      </c>
      <c r="AR887" s="168" t="s">
        <v>318</v>
      </c>
      <c r="AT887" s="168" t="s">
        <v>654</v>
      </c>
      <c r="AU887" s="168" t="s">
        <v>91</v>
      </c>
      <c r="AY887" s="15" t="s">
        <v>167</v>
      </c>
      <c r="BE887" s="97">
        <f t="shared" si="365"/>
        <v>0</v>
      </c>
      <c r="BF887" s="97">
        <f t="shared" si="366"/>
        <v>0</v>
      </c>
      <c r="BG887" s="97">
        <f t="shared" si="367"/>
        <v>0</v>
      </c>
      <c r="BH887" s="97">
        <f t="shared" si="368"/>
        <v>0</v>
      </c>
      <c r="BI887" s="97">
        <f t="shared" si="369"/>
        <v>0</v>
      </c>
      <c r="BJ887" s="15" t="s">
        <v>89</v>
      </c>
      <c r="BK887" s="97">
        <f t="shared" si="370"/>
        <v>0</v>
      </c>
      <c r="BL887" s="15" t="s">
        <v>227</v>
      </c>
      <c r="BM887" s="168" t="s">
        <v>2683</v>
      </c>
    </row>
    <row r="888" spans="2:65" s="1" customFormat="1" ht="33" customHeight="1">
      <c r="B888" s="34"/>
      <c r="C888" s="157" t="s">
        <v>2684</v>
      </c>
      <c r="D888" s="157" t="s">
        <v>169</v>
      </c>
      <c r="E888" s="158" t="s">
        <v>2685</v>
      </c>
      <c r="F888" s="159" t="s">
        <v>2686</v>
      </c>
      <c r="G888" s="160" t="s">
        <v>184</v>
      </c>
      <c r="H888" s="161">
        <v>6</v>
      </c>
      <c r="I888" s="162"/>
      <c r="J888" s="162"/>
      <c r="K888" s="163">
        <f t="shared" si="358"/>
        <v>0</v>
      </c>
      <c r="L888" s="164"/>
      <c r="M888" s="34"/>
      <c r="N888" s="165" t="s">
        <v>1</v>
      </c>
      <c r="O888" s="128" t="s">
        <v>45</v>
      </c>
      <c r="P888" s="33">
        <f t="shared" si="359"/>
        <v>0</v>
      </c>
      <c r="Q888" s="33">
        <f t="shared" si="360"/>
        <v>0</v>
      </c>
      <c r="R888" s="33">
        <f t="shared" si="361"/>
        <v>0</v>
      </c>
      <c r="T888" s="166">
        <f t="shared" si="362"/>
        <v>0</v>
      </c>
      <c r="U888" s="166">
        <v>9.2399999999999999E-3</v>
      </c>
      <c r="V888" s="166">
        <f t="shared" si="363"/>
        <v>5.5440000000000003E-2</v>
      </c>
      <c r="W888" s="166">
        <v>0</v>
      </c>
      <c r="X888" s="167">
        <f t="shared" si="364"/>
        <v>0</v>
      </c>
      <c r="AR888" s="168" t="s">
        <v>227</v>
      </c>
      <c r="AT888" s="168" t="s">
        <v>169</v>
      </c>
      <c r="AU888" s="168" t="s">
        <v>91</v>
      </c>
      <c r="AY888" s="15" t="s">
        <v>167</v>
      </c>
      <c r="BE888" s="97">
        <f t="shared" si="365"/>
        <v>0</v>
      </c>
      <c r="BF888" s="97">
        <f t="shared" si="366"/>
        <v>0</v>
      </c>
      <c r="BG888" s="97">
        <f t="shared" si="367"/>
        <v>0</v>
      </c>
      <c r="BH888" s="97">
        <f t="shared" si="368"/>
        <v>0</v>
      </c>
      <c r="BI888" s="97">
        <f t="shared" si="369"/>
        <v>0</v>
      </c>
      <c r="BJ888" s="15" t="s">
        <v>89</v>
      </c>
      <c r="BK888" s="97">
        <f t="shared" si="370"/>
        <v>0</v>
      </c>
      <c r="BL888" s="15" t="s">
        <v>227</v>
      </c>
      <c r="BM888" s="168" t="s">
        <v>2687</v>
      </c>
    </row>
    <row r="889" spans="2:65" s="1" customFormat="1" ht="24.2" customHeight="1">
      <c r="B889" s="34"/>
      <c r="C889" s="157" t="s">
        <v>2688</v>
      </c>
      <c r="D889" s="157" t="s">
        <v>169</v>
      </c>
      <c r="E889" s="158" t="s">
        <v>2689</v>
      </c>
      <c r="F889" s="159" t="s">
        <v>2690</v>
      </c>
      <c r="G889" s="160" t="s">
        <v>339</v>
      </c>
      <c r="H889" s="161">
        <v>37.573999999999998</v>
      </c>
      <c r="I889" s="162"/>
      <c r="J889" s="162"/>
      <c r="K889" s="163">
        <f t="shared" si="358"/>
        <v>0</v>
      </c>
      <c r="L889" s="164"/>
      <c r="M889" s="34"/>
      <c r="N889" s="165" t="s">
        <v>1</v>
      </c>
      <c r="O889" s="128" t="s">
        <v>45</v>
      </c>
      <c r="P889" s="33">
        <f t="shared" si="359"/>
        <v>0</v>
      </c>
      <c r="Q889" s="33">
        <f t="shared" si="360"/>
        <v>0</v>
      </c>
      <c r="R889" s="33">
        <f t="shared" si="361"/>
        <v>0</v>
      </c>
      <c r="T889" s="166">
        <f t="shared" si="362"/>
        <v>0</v>
      </c>
      <c r="U889" s="166">
        <v>0</v>
      </c>
      <c r="V889" s="166">
        <f t="shared" si="363"/>
        <v>0</v>
      </c>
      <c r="W889" s="166">
        <v>0</v>
      </c>
      <c r="X889" s="167">
        <f t="shared" si="364"/>
        <v>0</v>
      </c>
      <c r="AR889" s="168" t="s">
        <v>227</v>
      </c>
      <c r="AT889" s="168" t="s">
        <v>169</v>
      </c>
      <c r="AU889" s="168" t="s">
        <v>91</v>
      </c>
      <c r="AY889" s="15" t="s">
        <v>167</v>
      </c>
      <c r="BE889" s="97">
        <f t="shared" si="365"/>
        <v>0</v>
      </c>
      <c r="BF889" s="97">
        <f t="shared" si="366"/>
        <v>0</v>
      </c>
      <c r="BG889" s="97">
        <f t="shared" si="367"/>
        <v>0</v>
      </c>
      <c r="BH889" s="97">
        <f t="shared" si="368"/>
        <v>0</v>
      </c>
      <c r="BI889" s="97">
        <f t="shared" si="369"/>
        <v>0</v>
      </c>
      <c r="BJ889" s="15" t="s">
        <v>89</v>
      </c>
      <c r="BK889" s="97">
        <f t="shared" si="370"/>
        <v>0</v>
      </c>
      <c r="BL889" s="15" t="s">
        <v>227</v>
      </c>
      <c r="BM889" s="168" t="s">
        <v>2691</v>
      </c>
    </row>
    <row r="890" spans="2:65" s="11" customFormat="1" ht="22.9" customHeight="1">
      <c r="B890" s="144"/>
      <c r="D890" s="145" t="s">
        <v>81</v>
      </c>
      <c r="E890" s="155" t="s">
        <v>522</v>
      </c>
      <c r="F890" s="155" t="s">
        <v>523</v>
      </c>
      <c r="I890" s="147"/>
      <c r="J890" s="147"/>
      <c r="K890" s="156">
        <f>BK890</f>
        <v>0</v>
      </c>
      <c r="M890" s="144"/>
      <c r="N890" s="149"/>
      <c r="Q890" s="150">
        <f>SUM(Q891:Q897)</f>
        <v>0</v>
      </c>
      <c r="R890" s="150">
        <f>SUM(R891:R897)</f>
        <v>0</v>
      </c>
      <c r="T890" s="151">
        <f>SUM(T891:T897)</f>
        <v>0</v>
      </c>
      <c r="V890" s="151">
        <f>SUM(V891:V897)</f>
        <v>4.7798E-2</v>
      </c>
      <c r="X890" s="152">
        <f>SUM(X891:X897)</f>
        <v>0</v>
      </c>
      <c r="AR890" s="145" t="s">
        <v>91</v>
      </c>
      <c r="AT890" s="153" t="s">
        <v>81</v>
      </c>
      <c r="AU890" s="153" t="s">
        <v>89</v>
      </c>
      <c r="AY890" s="145" t="s">
        <v>167</v>
      </c>
      <c r="BK890" s="154">
        <f>SUM(BK891:BK897)</f>
        <v>0</v>
      </c>
    </row>
    <row r="891" spans="2:65" s="1" customFormat="1" ht="24.2" customHeight="1">
      <c r="B891" s="34"/>
      <c r="C891" s="157" t="s">
        <v>2692</v>
      </c>
      <c r="D891" s="157" t="s">
        <v>169</v>
      </c>
      <c r="E891" s="158" t="s">
        <v>2693</v>
      </c>
      <c r="F891" s="159" t="s">
        <v>2694</v>
      </c>
      <c r="G891" s="160" t="s">
        <v>177</v>
      </c>
      <c r="H891" s="161">
        <v>6</v>
      </c>
      <c r="I891" s="162"/>
      <c r="J891" s="162"/>
      <c r="K891" s="163">
        <f t="shared" ref="K891:K897" si="371">ROUND(P891*H891,2)</f>
        <v>0</v>
      </c>
      <c r="L891" s="164"/>
      <c r="M891" s="34"/>
      <c r="N891" s="165" t="s">
        <v>1</v>
      </c>
      <c r="O891" s="128" t="s">
        <v>45</v>
      </c>
      <c r="P891" s="33">
        <f t="shared" ref="P891:P897" si="372">I891+J891</f>
        <v>0</v>
      </c>
      <c r="Q891" s="33">
        <f t="shared" ref="Q891:Q897" si="373">ROUND(I891*H891,2)</f>
        <v>0</v>
      </c>
      <c r="R891" s="33">
        <f t="shared" ref="R891:R897" si="374">ROUND(J891*H891,2)</f>
        <v>0</v>
      </c>
      <c r="T891" s="166">
        <f t="shared" ref="T891:T897" si="375">S891*H891</f>
        <v>0</v>
      </c>
      <c r="U891" s="166">
        <v>2.1800000000000001E-3</v>
      </c>
      <c r="V891" s="166">
        <f t="shared" ref="V891:V897" si="376">U891*H891</f>
        <v>1.3080000000000001E-2</v>
      </c>
      <c r="W891" s="166">
        <v>0</v>
      </c>
      <c r="X891" s="167">
        <f t="shared" ref="X891:X897" si="377">W891*H891</f>
        <v>0</v>
      </c>
      <c r="AR891" s="168" t="s">
        <v>227</v>
      </c>
      <c r="AT891" s="168" t="s">
        <v>169</v>
      </c>
      <c r="AU891" s="168" t="s">
        <v>91</v>
      </c>
      <c r="AY891" s="15" t="s">
        <v>167</v>
      </c>
      <c r="BE891" s="97">
        <f t="shared" ref="BE891:BE897" si="378">IF(O891="základní",K891,0)</f>
        <v>0</v>
      </c>
      <c r="BF891" s="97">
        <f t="shared" ref="BF891:BF897" si="379">IF(O891="snížená",K891,0)</f>
        <v>0</v>
      </c>
      <c r="BG891" s="97">
        <f t="shared" ref="BG891:BG897" si="380">IF(O891="zákl. přenesená",K891,0)</f>
        <v>0</v>
      </c>
      <c r="BH891" s="97">
        <f t="shared" ref="BH891:BH897" si="381">IF(O891="sníž. přenesená",K891,0)</f>
        <v>0</v>
      </c>
      <c r="BI891" s="97">
        <f t="shared" ref="BI891:BI897" si="382">IF(O891="nulová",K891,0)</f>
        <v>0</v>
      </c>
      <c r="BJ891" s="15" t="s">
        <v>89</v>
      </c>
      <c r="BK891" s="97">
        <f t="shared" ref="BK891:BK897" si="383">ROUND(P891*H891,2)</f>
        <v>0</v>
      </c>
      <c r="BL891" s="15" t="s">
        <v>227</v>
      </c>
      <c r="BM891" s="168" t="s">
        <v>2695</v>
      </c>
    </row>
    <row r="892" spans="2:65" s="1" customFormat="1" ht="37.9" customHeight="1">
      <c r="B892" s="34"/>
      <c r="C892" s="157" t="s">
        <v>2696</v>
      </c>
      <c r="D892" s="157" t="s">
        <v>169</v>
      </c>
      <c r="E892" s="158" t="s">
        <v>2697</v>
      </c>
      <c r="F892" s="159" t="s">
        <v>2698</v>
      </c>
      <c r="G892" s="160" t="s">
        <v>177</v>
      </c>
      <c r="H892" s="161">
        <v>2.6</v>
      </c>
      <c r="I892" s="162"/>
      <c r="J892" s="162"/>
      <c r="K892" s="163">
        <f t="shared" si="371"/>
        <v>0</v>
      </c>
      <c r="L892" s="164"/>
      <c r="M892" s="34"/>
      <c r="N892" s="165" t="s">
        <v>1</v>
      </c>
      <c r="O892" s="128" t="s">
        <v>45</v>
      </c>
      <c r="P892" s="33">
        <f t="shared" si="372"/>
        <v>0</v>
      </c>
      <c r="Q892" s="33">
        <f t="shared" si="373"/>
        <v>0</v>
      </c>
      <c r="R892" s="33">
        <f t="shared" si="374"/>
        <v>0</v>
      </c>
      <c r="T892" s="166">
        <f t="shared" si="375"/>
        <v>0</v>
      </c>
      <c r="U892" s="166">
        <v>2.14E-3</v>
      </c>
      <c r="V892" s="166">
        <f t="shared" si="376"/>
        <v>5.5640000000000004E-3</v>
      </c>
      <c r="W892" s="166">
        <v>0</v>
      </c>
      <c r="X892" s="167">
        <f t="shared" si="377"/>
        <v>0</v>
      </c>
      <c r="AR892" s="168" t="s">
        <v>227</v>
      </c>
      <c r="AT892" s="168" t="s">
        <v>169</v>
      </c>
      <c r="AU892" s="168" t="s">
        <v>91</v>
      </c>
      <c r="AY892" s="15" t="s">
        <v>167</v>
      </c>
      <c r="BE892" s="97">
        <f t="shared" si="378"/>
        <v>0</v>
      </c>
      <c r="BF892" s="97">
        <f t="shared" si="379"/>
        <v>0</v>
      </c>
      <c r="BG892" s="97">
        <f t="shared" si="380"/>
        <v>0</v>
      </c>
      <c r="BH892" s="97">
        <f t="shared" si="381"/>
        <v>0</v>
      </c>
      <c r="BI892" s="97">
        <f t="shared" si="382"/>
        <v>0</v>
      </c>
      <c r="BJ892" s="15" t="s">
        <v>89</v>
      </c>
      <c r="BK892" s="97">
        <f t="shared" si="383"/>
        <v>0</v>
      </c>
      <c r="BL892" s="15" t="s">
        <v>227</v>
      </c>
      <c r="BM892" s="168" t="s">
        <v>2699</v>
      </c>
    </row>
    <row r="893" spans="2:65" s="1" customFormat="1" ht="24.2" customHeight="1">
      <c r="B893" s="34"/>
      <c r="C893" s="157" t="s">
        <v>2700</v>
      </c>
      <c r="D893" s="157" t="s">
        <v>169</v>
      </c>
      <c r="E893" s="158" t="s">
        <v>2701</v>
      </c>
      <c r="F893" s="159" t="s">
        <v>2702</v>
      </c>
      <c r="G893" s="160" t="s">
        <v>177</v>
      </c>
      <c r="H893" s="161">
        <v>2.6</v>
      </c>
      <c r="I893" s="162"/>
      <c r="J893" s="162"/>
      <c r="K893" s="163">
        <f t="shared" si="371"/>
        <v>0</v>
      </c>
      <c r="L893" s="164"/>
      <c r="M893" s="34"/>
      <c r="N893" s="165" t="s">
        <v>1</v>
      </c>
      <c r="O893" s="128" t="s">
        <v>45</v>
      </c>
      <c r="P893" s="33">
        <f t="shared" si="372"/>
        <v>0</v>
      </c>
      <c r="Q893" s="33">
        <f t="shared" si="373"/>
        <v>0</v>
      </c>
      <c r="R893" s="33">
        <f t="shared" si="374"/>
        <v>0</v>
      </c>
      <c r="T893" s="166">
        <f t="shared" si="375"/>
        <v>0</v>
      </c>
      <c r="U893" s="166">
        <v>1.74E-3</v>
      </c>
      <c r="V893" s="166">
        <f t="shared" si="376"/>
        <v>4.5240000000000002E-3</v>
      </c>
      <c r="W893" s="166">
        <v>0</v>
      </c>
      <c r="X893" s="167">
        <f t="shared" si="377"/>
        <v>0</v>
      </c>
      <c r="AR893" s="168" t="s">
        <v>227</v>
      </c>
      <c r="AT893" s="168" t="s">
        <v>169</v>
      </c>
      <c r="AU893" s="168" t="s">
        <v>91</v>
      </c>
      <c r="AY893" s="15" t="s">
        <v>167</v>
      </c>
      <c r="BE893" s="97">
        <f t="shared" si="378"/>
        <v>0</v>
      </c>
      <c r="BF893" s="97">
        <f t="shared" si="379"/>
        <v>0</v>
      </c>
      <c r="BG893" s="97">
        <f t="shared" si="380"/>
        <v>0</v>
      </c>
      <c r="BH893" s="97">
        <f t="shared" si="381"/>
        <v>0</v>
      </c>
      <c r="BI893" s="97">
        <f t="shared" si="382"/>
        <v>0</v>
      </c>
      <c r="BJ893" s="15" t="s">
        <v>89</v>
      </c>
      <c r="BK893" s="97">
        <f t="shared" si="383"/>
        <v>0</v>
      </c>
      <c r="BL893" s="15" t="s">
        <v>227</v>
      </c>
      <c r="BM893" s="168" t="s">
        <v>2703</v>
      </c>
    </row>
    <row r="894" spans="2:65" s="1" customFormat="1" ht="24.2" customHeight="1">
      <c r="B894" s="34"/>
      <c r="C894" s="157" t="s">
        <v>2704</v>
      </c>
      <c r="D894" s="157" t="s">
        <v>169</v>
      </c>
      <c r="E894" s="158" t="s">
        <v>2705</v>
      </c>
      <c r="F894" s="159" t="s">
        <v>2706</v>
      </c>
      <c r="G894" s="160" t="s">
        <v>184</v>
      </c>
      <c r="H894" s="161">
        <v>1</v>
      </c>
      <c r="I894" s="162"/>
      <c r="J894" s="162"/>
      <c r="K894" s="163">
        <f t="shared" si="371"/>
        <v>0</v>
      </c>
      <c r="L894" s="164"/>
      <c r="M894" s="34"/>
      <c r="N894" s="165" t="s">
        <v>1</v>
      </c>
      <c r="O894" s="128" t="s">
        <v>45</v>
      </c>
      <c r="P894" s="33">
        <f t="shared" si="372"/>
        <v>0</v>
      </c>
      <c r="Q894" s="33">
        <f t="shared" si="373"/>
        <v>0</v>
      </c>
      <c r="R894" s="33">
        <f t="shared" si="374"/>
        <v>0</v>
      </c>
      <c r="T894" s="166">
        <f t="shared" si="375"/>
        <v>0</v>
      </c>
      <c r="U894" s="166">
        <v>2.5000000000000001E-4</v>
      </c>
      <c r="V894" s="166">
        <f t="shared" si="376"/>
        <v>2.5000000000000001E-4</v>
      </c>
      <c r="W894" s="166">
        <v>0</v>
      </c>
      <c r="X894" s="167">
        <f t="shared" si="377"/>
        <v>0</v>
      </c>
      <c r="AR894" s="168" t="s">
        <v>227</v>
      </c>
      <c r="AT894" s="168" t="s">
        <v>169</v>
      </c>
      <c r="AU894" s="168" t="s">
        <v>91</v>
      </c>
      <c r="AY894" s="15" t="s">
        <v>167</v>
      </c>
      <c r="BE894" s="97">
        <f t="shared" si="378"/>
        <v>0</v>
      </c>
      <c r="BF894" s="97">
        <f t="shared" si="379"/>
        <v>0</v>
      </c>
      <c r="BG894" s="97">
        <f t="shared" si="380"/>
        <v>0</v>
      </c>
      <c r="BH894" s="97">
        <f t="shared" si="381"/>
        <v>0</v>
      </c>
      <c r="BI894" s="97">
        <f t="shared" si="382"/>
        <v>0</v>
      </c>
      <c r="BJ894" s="15" t="s">
        <v>89</v>
      </c>
      <c r="BK894" s="97">
        <f t="shared" si="383"/>
        <v>0</v>
      </c>
      <c r="BL894" s="15" t="s">
        <v>227</v>
      </c>
      <c r="BM894" s="168" t="s">
        <v>2707</v>
      </c>
    </row>
    <row r="895" spans="2:65" s="1" customFormat="1" ht="24.2" customHeight="1">
      <c r="B895" s="34"/>
      <c r="C895" s="157" t="s">
        <v>2708</v>
      </c>
      <c r="D895" s="157" t="s">
        <v>169</v>
      </c>
      <c r="E895" s="158" t="s">
        <v>2709</v>
      </c>
      <c r="F895" s="159" t="s">
        <v>2710</v>
      </c>
      <c r="G895" s="160" t="s">
        <v>177</v>
      </c>
      <c r="H895" s="161">
        <v>11.5</v>
      </c>
      <c r="I895" s="162"/>
      <c r="J895" s="162"/>
      <c r="K895" s="163">
        <f t="shared" si="371"/>
        <v>0</v>
      </c>
      <c r="L895" s="164"/>
      <c r="M895" s="34"/>
      <c r="N895" s="165" t="s">
        <v>1</v>
      </c>
      <c r="O895" s="128" t="s">
        <v>45</v>
      </c>
      <c r="P895" s="33">
        <f t="shared" si="372"/>
        <v>0</v>
      </c>
      <c r="Q895" s="33">
        <f t="shared" si="373"/>
        <v>0</v>
      </c>
      <c r="R895" s="33">
        <f t="shared" si="374"/>
        <v>0</v>
      </c>
      <c r="T895" s="166">
        <f t="shared" si="375"/>
        <v>0</v>
      </c>
      <c r="U895" s="166">
        <v>2.1199999999999999E-3</v>
      </c>
      <c r="V895" s="166">
        <f t="shared" si="376"/>
        <v>2.4379999999999999E-2</v>
      </c>
      <c r="W895" s="166">
        <v>0</v>
      </c>
      <c r="X895" s="167">
        <f t="shared" si="377"/>
        <v>0</v>
      </c>
      <c r="AR895" s="168" t="s">
        <v>227</v>
      </c>
      <c r="AT895" s="168" t="s">
        <v>169</v>
      </c>
      <c r="AU895" s="168" t="s">
        <v>91</v>
      </c>
      <c r="AY895" s="15" t="s">
        <v>167</v>
      </c>
      <c r="BE895" s="97">
        <f t="shared" si="378"/>
        <v>0</v>
      </c>
      <c r="BF895" s="97">
        <f t="shared" si="379"/>
        <v>0</v>
      </c>
      <c r="BG895" s="97">
        <f t="shared" si="380"/>
        <v>0</v>
      </c>
      <c r="BH895" s="97">
        <f t="shared" si="381"/>
        <v>0</v>
      </c>
      <c r="BI895" s="97">
        <f t="shared" si="382"/>
        <v>0</v>
      </c>
      <c r="BJ895" s="15" t="s">
        <v>89</v>
      </c>
      <c r="BK895" s="97">
        <f t="shared" si="383"/>
        <v>0</v>
      </c>
      <c r="BL895" s="15" t="s">
        <v>227</v>
      </c>
      <c r="BM895" s="168" t="s">
        <v>2711</v>
      </c>
    </row>
    <row r="896" spans="2:65" s="1" customFormat="1" ht="33" customHeight="1">
      <c r="B896" s="34"/>
      <c r="C896" s="157" t="s">
        <v>2712</v>
      </c>
      <c r="D896" s="157" t="s">
        <v>169</v>
      </c>
      <c r="E896" s="158" t="s">
        <v>2713</v>
      </c>
      <c r="F896" s="159" t="s">
        <v>2714</v>
      </c>
      <c r="G896" s="160" t="s">
        <v>339</v>
      </c>
      <c r="H896" s="161">
        <v>4.8000000000000001E-2</v>
      </c>
      <c r="I896" s="162"/>
      <c r="J896" s="162"/>
      <c r="K896" s="163">
        <f t="shared" si="371"/>
        <v>0</v>
      </c>
      <c r="L896" s="164"/>
      <c r="M896" s="34"/>
      <c r="N896" s="165" t="s">
        <v>1</v>
      </c>
      <c r="O896" s="128" t="s">
        <v>45</v>
      </c>
      <c r="P896" s="33">
        <f t="shared" si="372"/>
        <v>0</v>
      </c>
      <c r="Q896" s="33">
        <f t="shared" si="373"/>
        <v>0</v>
      </c>
      <c r="R896" s="33">
        <f t="shared" si="374"/>
        <v>0</v>
      </c>
      <c r="T896" s="166">
        <f t="shared" si="375"/>
        <v>0</v>
      </c>
      <c r="U896" s="166">
        <v>0</v>
      </c>
      <c r="V896" s="166">
        <f t="shared" si="376"/>
        <v>0</v>
      </c>
      <c r="W896" s="166">
        <v>0</v>
      </c>
      <c r="X896" s="167">
        <f t="shared" si="377"/>
        <v>0</v>
      </c>
      <c r="AR896" s="168" t="s">
        <v>227</v>
      </c>
      <c r="AT896" s="168" t="s">
        <v>169</v>
      </c>
      <c r="AU896" s="168" t="s">
        <v>91</v>
      </c>
      <c r="AY896" s="15" t="s">
        <v>167</v>
      </c>
      <c r="BE896" s="97">
        <f t="shared" si="378"/>
        <v>0</v>
      </c>
      <c r="BF896" s="97">
        <f t="shared" si="379"/>
        <v>0</v>
      </c>
      <c r="BG896" s="97">
        <f t="shared" si="380"/>
        <v>0</v>
      </c>
      <c r="BH896" s="97">
        <f t="shared" si="381"/>
        <v>0</v>
      </c>
      <c r="BI896" s="97">
        <f t="shared" si="382"/>
        <v>0</v>
      </c>
      <c r="BJ896" s="15" t="s">
        <v>89</v>
      </c>
      <c r="BK896" s="97">
        <f t="shared" si="383"/>
        <v>0</v>
      </c>
      <c r="BL896" s="15" t="s">
        <v>227</v>
      </c>
      <c r="BM896" s="168" t="s">
        <v>2715</v>
      </c>
    </row>
    <row r="897" spans="2:65" s="1" customFormat="1" ht="24.2" customHeight="1">
      <c r="B897" s="34"/>
      <c r="C897" s="157" t="s">
        <v>2716</v>
      </c>
      <c r="D897" s="157" t="s">
        <v>169</v>
      </c>
      <c r="E897" s="158" t="s">
        <v>2717</v>
      </c>
      <c r="F897" s="159" t="s">
        <v>2718</v>
      </c>
      <c r="G897" s="160" t="s">
        <v>2719</v>
      </c>
      <c r="H897" s="200"/>
      <c r="I897" s="162"/>
      <c r="J897" s="162"/>
      <c r="K897" s="163">
        <f t="shared" si="371"/>
        <v>0</v>
      </c>
      <c r="L897" s="164"/>
      <c r="M897" s="34"/>
      <c r="N897" s="165" t="s">
        <v>1</v>
      </c>
      <c r="O897" s="128" t="s">
        <v>45</v>
      </c>
      <c r="P897" s="33">
        <f t="shared" si="372"/>
        <v>0</v>
      </c>
      <c r="Q897" s="33">
        <f t="shared" si="373"/>
        <v>0</v>
      </c>
      <c r="R897" s="33">
        <f t="shared" si="374"/>
        <v>0</v>
      </c>
      <c r="T897" s="166">
        <f t="shared" si="375"/>
        <v>0</v>
      </c>
      <c r="U897" s="166">
        <v>0</v>
      </c>
      <c r="V897" s="166">
        <f t="shared" si="376"/>
        <v>0</v>
      </c>
      <c r="W897" s="166">
        <v>0</v>
      </c>
      <c r="X897" s="167">
        <f t="shared" si="377"/>
        <v>0</v>
      </c>
      <c r="AR897" s="168" t="s">
        <v>227</v>
      </c>
      <c r="AT897" s="168" t="s">
        <v>169</v>
      </c>
      <c r="AU897" s="168" t="s">
        <v>91</v>
      </c>
      <c r="AY897" s="15" t="s">
        <v>167</v>
      </c>
      <c r="BE897" s="97">
        <f t="shared" si="378"/>
        <v>0</v>
      </c>
      <c r="BF897" s="97">
        <f t="shared" si="379"/>
        <v>0</v>
      </c>
      <c r="BG897" s="97">
        <f t="shared" si="380"/>
        <v>0</v>
      </c>
      <c r="BH897" s="97">
        <f t="shared" si="381"/>
        <v>0</v>
      </c>
      <c r="BI897" s="97">
        <f t="shared" si="382"/>
        <v>0</v>
      </c>
      <c r="BJ897" s="15" t="s">
        <v>89</v>
      </c>
      <c r="BK897" s="97">
        <f t="shared" si="383"/>
        <v>0</v>
      </c>
      <c r="BL897" s="15" t="s">
        <v>227</v>
      </c>
      <c r="BM897" s="168" t="s">
        <v>2720</v>
      </c>
    </row>
    <row r="898" spans="2:65" s="11" customFormat="1" ht="22.9" customHeight="1">
      <c r="B898" s="144"/>
      <c r="D898" s="145" t="s">
        <v>81</v>
      </c>
      <c r="E898" s="155" t="s">
        <v>528</v>
      </c>
      <c r="F898" s="155" t="s">
        <v>529</v>
      </c>
      <c r="I898" s="147"/>
      <c r="J898" s="147"/>
      <c r="K898" s="156">
        <f>BK898</f>
        <v>0</v>
      </c>
      <c r="M898" s="144"/>
      <c r="N898" s="149"/>
      <c r="Q898" s="150">
        <f>SUM(Q899:Q935)</f>
        <v>0</v>
      </c>
      <c r="R898" s="150">
        <f>SUM(R899:R935)</f>
        <v>0</v>
      </c>
      <c r="T898" s="151">
        <f>SUM(T899:T935)</f>
        <v>0</v>
      </c>
      <c r="V898" s="151">
        <f>SUM(V899:V935)</f>
        <v>2.1570100000000001</v>
      </c>
      <c r="X898" s="152">
        <f>SUM(X899:X935)</f>
        <v>2.4495</v>
      </c>
      <c r="AR898" s="145" t="s">
        <v>91</v>
      </c>
      <c r="AT898" s="153" t="s">
        <v>81</v>
      </c>
      <c r="AU898" s="153" t="s">
        <v>89</v>
      </c>
      <c r="AY898" s="145" t="s">
        <v>167</v>
      </c>
      <c r="BK898" s="154">
        <f>SUM(BK899:BK935)</f>
        <v>0</v>
      </c>
    </row>
    <row r="899" spans="2:65" s="1" customFormat="1" ht="24.2" customHeight="1">
      <c r="B899" s="34"/>
      <c r="C899" s="157" t="s">
        <v>2721</v>
      </c>
      <c r="D899" s="157" t="s">
        <v>169</v>
      </c>
      <c r="E899" s="158" t="s">
        <v>2722</v>
      </c>
      <c r="F899" s="159" t="s">
        <v>2723</v>
      </c>
      <c r="G899" s="160" t="s">
        <v>184</v>
      </c>
      <c r="H899" s="161">
        <v>1</v>
      </c>
      <c r="I899" s="162"/>
      <c r="J899" s="162"/>
      <c r="K899" s="163">
        <f t="shared" ref="K899:K925" si="384">ROUND(P899*H899,2)</f>
        <v>0</v>
      </c>
      <c r="L899" s="164"/>
      <c r="M899" s="34"/>
      <c r="N899" s="165" t="s">
        <v>1</v>
      </c>
      <c r="O899" s="128" t="s">
        <v>45</v>
      </c>
      <c r="P899" s="33">
        <f t="shared" ref="P899:P925" si="385">I899+J899</f>
        <v>0</v>
      </c>
      <c r="Q899" s="33">
        <f t="shared" ref="Q899:Q925" si="386">ROUND(I899*H899,2)</f>
        <v>0</v>
      </c>
      <c r="R899" s="33">
        <f t="shared" ref="R899:R925" si="387">ROUND(J899*H899,2)</f>
        <v>0</v>
      </c>
      <c r="T899" s="166">
        <f t="shared" ref="T899:T925" si="388">S899*H899</f>
        <v>0</v>
      </c>
      <c r="U899" s="166">
        <v>0</v>
      </c>
      <c r="V899" s="166">
        <f t="shared" ref="V899:V925" si="389">U899*H899</f>
        <v>0</v>
      </c>
      <c r="W899" s="166">
        <v>0</v>
      </c>
      <c r="X899" s="167">
        <f t="shared" ref="X899:X925" si="390">W899*H899</f>
        <v>0</v>
      </c>
      <c r="AR899" s="168" t="s">
        <v>227</v>
      </c>
      <c r="AT899" s="168" t="s">
        <v>169</v>
      </c>
      <c r="AU899" s="168" t="s">
        <v>91</v>
      </c>
      <c r="AY899" s="15" t="s">
        <v>167</v>
      </c>
      <c r="BE899" s="97">
        <f t="shared" ref="BE899:BE925" si="391">IF(O899="základní",K899,0)</f>
        <v>0</v>
      </c>
      <c r="BF899" s="97">
        <f t="shared" ref="BF899:BF925" si="392">IF(O899="snížená",K899,0)</f>
        <v>0</v>
      </c>
      <c r="BG899" s="97">
        <f t="shared" ref="BG899:BG925" si="393">IF(O899="zákl. přenesená",K899,0)</f>
        <v>0</v>
      </c>
      <c r="BH899" s="97">
        <f t="shared" ref="BH899:BH925" si="394">IF(O899="sníž. přenesená",K899,0)</f>
        <v>0</v>
      </c>
      <c r="BI899" s="97">
        <f t="shared" ref="BI899:BI925" si="395">IF(O899="nulová",K899,0)</f>
        <v>0</v>
      </c>
      <c r="BJ899" s="15" t="s">
        <v>89</v>
      </c>
      <c r="BK899" s="97">
        <f t="shared" ref="BK899:BK925" si="396">ROUND(P899*H899,2)</f>
        <v>0</v>
      </c>
      <c r="BL899" s="15" t="s">
        <v>227</v>
      </c>
      <c r="BM899" s="168" t="s">
        <v>2724</v>
      </c>
    </row>
    <row r="900" spans="2:65" s="1" customFormat="1" ht="24.2" customHeight="1">
      <c r="B900" s="34"/>
      <c r="C900" s="157" t="s">
        <v>2725</v>
      </c>
      <c r="D900" s="157" t="s">
        <v>169</v>
      </c>
      <c r="E900" s="158" t="s">
        <v>2726</v>
      </c>
      <c r="F900" s="159" t="s">
        <v>2727</v>
      </c>
      <c r="G900" s="160" t="s">
        <v>184</v>
      </c>
      <c r="H900" s="161">
        <v>51</v>
      </c>
      <c r="I900" s="162"/>
      <c r="J900" s="162"/>
      <c r="K900" s="163">
        <f t="shared" si="384"/>
        <v>0</v>
      </c>
      <c r="L900" s="164"/>
      <c r="M900" s="34"/>
      <c r="N900" s="165" t="s">
        <v>1</v>
      </c>
      <c r="O900" s="128" t="s">
        <v>45</v>
      </c>
      <c r="P900" s="33">
        <f t="shared" si="385"/>
        <v>0</v>
      </c>
      <c r="Q900" s="33">
        <f t="shared" si="386"/>
        <v>0</v>
      </c>
      <c r="R900" s="33">
        <f t="shared" si="387"/>
        <v>0</v>
      </c>
      <c r="T900" s="166">
        <f t="shared" si="388"/>
        <v>0</v>
      </c>
      <c r="U900" s="166">
        <v>0</v>
      </c>
      <c r="V900" s="166">
        <f t="shared" si="389"/>
        <v>0</v>
      </c>
      <c r="W900" s="166">
        <v>0</v>
      </c>
      <c r="X900" s="167">
        <f t="shared" si="390"/>
        <v>0</v>
      </c>
      <c r="AR900" s="168" t="s">
        <v>227</v>
      </c>
      <c r="AT900" s="168" t="s">
        <v>169</v>
      </c>
      <c r="AU900" s="168" t="s">
        <v>91</v>
      </c>
      <c r="AY900" s="15" t="s">
        <v>167</v>
      </c>
      <c r="BE900" s="97">
        <f t="shared" si="391"/>
        <v>0</v>
      </c>
      <c r="BF900" s="97">
        <f t="shared" si="392"/>
        <v>0</v>
      </c>
      <c r="BG900" s="97">
        <f t="shared" si="393"/>
        <v>0</v>
      </c>
      <c r="BH900" s="97">
        <f t="shared" si="394"/>
        <v>0</v>
      </c>
      <c r="BI900" s="97">
        <f t="shared" si="395"/>
        <v>0</v>
      </c>
      <c r="BJ900" s="15" t="s">
        <v>89</v>
      </c>
      <c r="BK900" s="97">
        <f t="shared" si="396"/>
        <v>0</v>
      </c>
      <c r="BL900" s="15" t="s">
        <v>227</v>
      </c>
      <c r="BM900" s="168" t="s">
        <v>2728</v>
      </c>
    </row>
    <row r="901" spans="2:65" s="1" customFormat="1" ht="24.2" customHeight="1">
      <c r="B901" s="34"/>
      <c r="C901" s="190" t="s">
        <v>2729</v>
      </c>
      <c r="D901" s="190" t="s">
        <v>654</v>
      </c>
      <c r="E901" s="191" t="s">
        <v>2730</v>
      </c>
      <c r="F901" s="192" t="s">
        <v>2731</v>
      </c>
      <c r="G901" s="193" t="s">
        <v>184</v>
      </c>
      <c r="H901" s="194">
        <v>31</v>
      </c>
      <c r="I901" s="195"/>
      <c r="J901" s="196"/>
      <c r="K901" s="197">
        <f t="shared" si="384"/>
        <v>0</v>
      </c>
      <c r="L901" s="196"/>
      <c r="M901" s="198"/>
      <c r="N901" s="199" t="s">
        <v>1</v>
      </c>
      <c r="O901" s="128" t="s">
        <v>45</v>
      </c>
      <c r="P901" s="33">
        <f t="shared" si="385"/>
        <v>0</v>
      </c>
      <c r="Q901" s="33">
        <f t="shared" si="386"/>
        <v>0</v>
      </c>
      <c r="R901" s="33">
        <f t="shared" si="387"/>
        <v>0</v>
      </c>
      <c r="T901" s="166">
        <f t="shared" si="388"/>
        <v>0</v>
      </c>
      <c r="U901" s="166">
        <v>1.7500000000000002E-2</v>
      </c>
      <c r="V901" s="166">
        <f t="shared" si="389"/>
        <v>0.54250000000000009</v>
      </c>
      <c r="W901" s="166">
        <v>0</v>
      </c>
      <c r="X901" s="167">
        <f t="shared" si="390"/>
        <v>0</v>
      </c>
      <c r="AR901" s="168" t="s">
        <v>318</v>
      </c>
      <c r="AT901" s="168" t="s">
        <v>654</v>
      </c>
      <c r="AU901" s="168" t="s">
        <v>91</v>
      </c>
      <c r="AY901" s="15" t="s">
        <v>167</v>
      </c>
      <c r="BE901" s="97">
        <f t="shared" si="391"/>
        <v>0</v>
      </c>
      <c r="BF901" s="97">
        <f t="shared" si="392"/>
        <v>0</v>
      </c>
      <c r="BG901" s="97">
        <f t="shared" si="393"/>
        <v>0</v>
      </c>
      <c r="BH901" s="97">
        <f t="shared" si="394"/>
        <v>0</v>
      </c>
      <c r="BI901" s="97">
        <f t="shared" si="395"/>
        <v>0</v>
      </c>
      <c r="BJ901" s="15" t="s">
        <v>89</v>
      </c>
      <c r="BK901" s="97">
        <f t="shared" si="396"/>
        <v>0</v>
      </c>
      <c r="BL901" s="15" t="s">
        <v>227</v>
      </c>
      <c r="BM901" s="168" t="s">
        <v>2732</v>
      </c>
    </row>
    <row r="902" spans="2:65" s="1" customFormat="1" ht="24.2" customHeight="1">
      <c r="B902" s="34"/>
      <c r="C902" s="190" t="s">
        <v>2733</v>
      </c>
      <c r="D902" s="190" t="s">
        <v>654</v>
      </c>
      <c r="E902" s="191" t="s">
        <v>2734</v>
      </c>
      <c r="F902" s="192" t="s">
        <v>2735</v>
      </c>
      <c r="G902" s="193" t="s">
        <v>184</v>
      </c>
      <c r="H902" s="194">
        <v>20</v>
      </c>
      <c r="I902" s="195"/>
      <c r="J902" s="196"/>
      <c r="K902" s="197">
        <f t="shared" si="384"/>
        <v>0</v>
      </c>
      <c r="L902" s="196"/>
      <c r="M902" s="198"/>
      <c r="N902" s="199" t="s">
        <v>1</v>
      </c>
      <c r="O902" s="128" t="s">
        <v>45</v>
      </c>
      <c r="P902" s="33">
        <f t="shared" si="385"/>
        <v>0</v>
      </c>
      <c r="Q902" s="33">
        <f t="shared" si="386"/>
        <v>0</v>
      </c>
      <c r="R902" s="33">
        <f t="shared" si="387"/>
        <v>0</v>
      </c>
      <c r="T902" s="166">
        <f t="shared" si="388"/>
        <v>0</v>
      </c>
      <c r="U902" s="166">
        <v>1.95E-2</v>
      </c>
      <c r="V902" s="166">
        <f t="shared" si="389"/>
        <v>0.39</v>
      </c>
      <c r="W902" s="166">
        <v>0</v>
      </c>
      <c r="X902" s="167">
        <f t="shared" si="390"/>
        <v>0</v>
      </c>
      <c r="AR902" s="168" t="s">
        <v>318</v>
      </c>
      <c r="AT902" s="168" t="s">
        <v>654</v>
      </c>
      <c r="AU902" s="168" t="s">
        <v>91</v>
      </c>
      <c r="AY902" s="15" t="s">
        <v>167</v>
      </c>
      <c r="BE902" s="97">
        <f t="shared" si="391"/>
        <v>0</v>
      </c>
      <c r="BF902" s="97">
        <f t="shared" si="392"/>
        <v>0</v>
      </c>
      <c r="BG902" s="97">
        <f t="shared" si="393"/>
        <v>0</v>
      </c>
      <c r="BH902" s="97">
        <f t="shared" si="394"/>
        <v>0</v>
      </c>
      <c r="BI902" s="97">
        <f t="shared" si="395"/>
        <v>0</v>
      </c>
      <c r="BJ902" s="15" t="s">
        <v>89</v>
      </c>
      <c r="BK902" s="97">
        <f t="shared" si="396"/>
        <v>0</v>
      </c>
      <c r="BL902" s="15" t="s">
        <v>227</v>
      </c>
      <c r="BM902" s="168" t="s">
        <v>2736</v>
      </c>
    </row>
    <row r="903" spans="2:65" s="1" customFormat="1" ht="24.2" customHeight="1">
      <c r="B903" s="34"/>
      <c r="C903" s="157" t="s">
        <v>2737</v>
      </c>
      <c r="D903" s="157" t="s">
        <v>169</v>
      </c>
      <c r="E903" s="158" t="s">
        <v>2738</v>
      </c>
      <c r="F903" s="159" t="s">
        <v>2739</v>
      </c>
      <c r="G903" s="160" t="s">
        <v>184</v>
      </c>
      <c r="H903" s="161">
        <v>5</v>
      </c>
      <c r="I903" s="162"/>
      <c r="J903" s="162"/>
      <c r="K903" s="163">
        <f t="shared" si="384"/>
        <v>0</v>
      </c>
      <c r="L903" s="164"/>
      <c r="M903" s="34"/>
      <c r="N903" s="165" t="s">
        <v>1</v>
      </c>
      <c r="O903" s="128" t="s">
        <v>45</v>
      </c>
      <c r="P903" s="33">
        <f t="shared" si="385"/>
        <v>0</v>
      </c>
      <c r="Q903" s="33">
        <f t="shared" si="386"/>
        <v>0</v>
      </c>
      <c r="R903" s="33">
        <f t="shared" si="387"/>
        <v>0</v>
      </c>
      <c r="T903" s="166">
        <f t="shared" si="388"/>
        <v>0</v>
      </c>
      <c r="U903" s="166">
        <v>0</v>
      </c>
      <c r="V903" s="166">
        <f t="shared" si="389"/>
        <v>0</v>
      </c>
      <c r="W903" s="166">
        <v>0</v>
      </c>
      <c r="X903" s="167">
        <f t="shared" si="390"/>
        <v>0</v>
      </c>
      <c r="AR903" s="168" t="s">
        <v>227</v>
      </c>
      <c r="AT903" s="168" t="s">
        <v>169</v>
      </c>
      <c r="AU903" s="168" t="s">
        <v>91</v>
      </c>
      <c r="AY903" s="15" t="s">
        <v>167</v>
      </c>
      <c r="BE903" s="97">
        <f t="shared" si="391"/>
        <v>0</v>
      </c>
      <c r="BF903" s="97">
        <f t="shared" si="392"/>
        <v>0</v>
      </c>
      <c r="BG903" s="97">
        <f t="shared" si="393"/>
        <v>0</v>
      </c>
      <c r="BH903" s="97">
        <f t="shared" si="394"/>
        <v>0</v>
      </c>
      <c r="BI903" s="97">
        <f t="shared" si="395"/>
        <v>0</v>
      </c>
      <c r="BJ903" s="15" t="s">
        <v>89</v>
      </c>
      <c r="BK903" s="97">
        <f t="shared" si="396"/>
        <v>0</v>
      </c>
      <c r="BL903" s="15" t="s">
        <v>227</v>
      </c>
      <c r="BM903" s="168" t="s">
        <v>2740</v>
      </c>
    </row>
    <row r="904" spans="2:65" s="1" customFormat="1" ht="24.2" customHeight="1">
      <c r="B904" s="34"/>
      <c r="C904" s="190" t="s">
        <v>2741</v>
      </c>
      <c r="D904" s="190" t="s">
        <v>654</v>
      </c>
      <c r="E904" s="191" t="s">
        <v>2742</v>
      </c>
      <c r="F904" s="192" t="s">
        <v>2743</v>
      </c>
      <c r="G904" s="193" t="s">
        <v>184</v>
      </c>
      <c r="H904" s="194">
        <v>5</v>
      </c>
      <c r="I904" s="195"/>
      <c r="J904" s="196"/>
      <c r="K904" s="197">
        <f t="shared" si="384"/>
        <v>0</v>
      </c>
      <c r="L904" s="196"/>
      <c r="M904" s="198"/>
      <c r="N904" s="199" t="s">
        <v>1</v>
      </c>
      <c r="O904" s="128" t="s">
        <v>45</v>
      </c>
      <c r="P904" s="33">
        <f t="shared" si="385"/>
        <v>0</v>
      </c>
      <c r="Q904" s="33">
        <f t="shared" si="386"/>
        <v>0</v>
      </c>
      <c r="R904" s="33">
        <f t="shared" si="387"/>
        <v>0</v>
      </c>
      <c r="T904" s="166">
        <f t="shared" si="388"/>
        <v>0</v>
      </c>
      <c r="U904" s="166">
        <v>2.0500000000000001E-2</v>
      </c>
      <c r="V904" s="166">
        <f t="shared" si="389"/>
        <v>0.10250000000000001</v>
      </c>
      <c r="W904" s="166">
        <v>0</v>
      </c>
      <c r="X904" s="167">
        <f t="shared" si="390"/>
        <v>0</v>
      </c>
      <c r="AR904" s="168" t="s">
        <v>318</v>
      </c>
      <c r="AT904" s="168" t="s">
        <v>654</v>
      </c>
      <c r="AU904" s="168" t="s">
        <v>91</v>
      </c>
      <c r="AY904" s="15" t="s">
        <v>167</v>
      </c>
      <c r="BE904" s="97">
        <f t="shared" si="391"/>
        <v>0</v>
      </c>
      <c r="BF904" s="97">
        <f t="shared" si="392"/>
        <v>0</v>
      </c>
      <c r="BG904" s="97">
        <f t="shared" si="393"/>
        <v>0</v>
      </c>
      <c r="BH904" s="97">
        <f t="shared" si="394"/>
        <v>0</v>
      </c>
      <c r="BI904" s="97">
        <f t="shared" si="395"/>
        <v>0</v>
      </c>
      <c r="BJ904" s="15" t="s">
        <v>89</v>
      </c>
      <c r="BK904" s="97">
        <f t="shared" si="396"/>
        <v>0</v>
      </c>
      <c r="BL904" s="15" t="s">
        <v>227</v>
      </c>
      <c r="BM904" s="168" t="s">
        <v>2744</v>
      </c>
    </row>
    <row r="905" spans="2:65" s="1" customFormat="1" ht="24.2" customHeight="1">
      <c r="B905" s="34"/>
      <c r="C905" s="157" t="s">
        <v>2745</v>
      </c>
      <c r="D905" s="157" t="s">
        <v>169</v>
      </c>
      <c r="E905" s="158" t="s">
        <v>2746</v>
      </c>
      <c r="F905" s="159" t="s">
        <v>2747</v>
      </c>
      <c r="G905" s="160" t="s">
        <v>184</v>
      </c>
      <c r="H905" s="161">
        <v>18</v>
      </c>
      <c r="I905" s="162"/>
      <c r="J905" s="162"/>
      <c r="K905" s="163">
        <f t="shared" si="384"/>
        <v>0</v>
      </c>
      <c r="L905" s="164"/>
      <c r="M905" s="34"/>
      <c r="N905" s="165" t="s">
        <v>1</v>
      </c>
      <c r="O905" s="128" t="s">
        <v>45</v>
      </c>
      <c r="P905" s="33">
        <f t="shared" si="385"/>
        <v>0</v>
      </c>
      <c r="Q905" s="33">
        <f t="shared" si="386"/>
        <v>0</v>
      </c>
      <c r="R905" s="33">
        <f t="shared" si="387"/>
        <v>0</v>
      </c>
      <c r="T905" s="166">
        <f t="shared" si="388"/>
        <v>0</v>
      </c>
      <c r="U905" s="166">
        <v>0</v>
      </c>
      <c r="V905" s="166">
        <f t="shared" si="389"/>
        <v>0</v>
      </c>
      <c r="W905" s="166">
        <v>0</v>
      </c>
      <c r="X905" s="167">
        <f t="shared" si="390"/>
        <v>0</v>
      </c>
      <c r="AR905" s="168" t="s">
        <v>227</v>
      </c>
      <c r="AT905" s="168" t="s">
        <v>169</v>
      </c>
      <c r="AU905" s="168" t="s">
        <v>91</v>
      </c>
      <c r="AY905" s="15" t="s">
        <v>167</v>
      </c>
      <c r="BE905" s="97">
        <f t="shared" si="391"/>
        <v>0</v>
      </c>
      <c r="BF905" s="97">
        <f t="shared" si="392"/>
        <v>0</v>
      </c>
      <c r="BG905" s="97">
        <f t="shared" si="393"/>
        <v>0</v>
      </c>
      <c r="BH905" s="97">
        <f t="shared" si="394"/>
        <v>0</v>
      </c>
      <c r="BI905" s="97">
        <f t="shared" si="395"/>
        <v>0</v>
      </c>
      <c r="BJ905" s="15" t="s">
        <v>89</v>
      </c>
      <c r="BK905" s="97">
        <f t="shared" si="396"/>
        <v>0</v>
      </c>
      <c r="BL905" s="15" t="s">
        <v>227</v>
      </c>
      <c r="BM905" s="168" t="s">
        <v>2748</v>
      </c>
    </row>
    <row r="906" spans="2:65" s="1" customFormat="1" ht="33" customHeight="1">
      <c r="B906" s="34"/>
      <c r="C906" s="190" t="s">
        <v>2749</v>
      </c>
      <c r="D906" s="190" t="s">
        <v>654</v>
      </c>
      <c r="E906" s="191" t="s">
        <v>2750</v>
      </c>
      <c r="F906" s="192" t="s">
        <v>2751</v>
      </c>
      <c r="G906" s="193" t="s">
        <v>184</v>
      </c>
      <c r="H906" s="194">
        <v>1</v>
      </c>
      <c r="I906" s="195"/>
      <c r="J906" s="196"/>
      <c r="K906" s="197">
        <f t="shared" si="384"/>
        <v>0</v>
      </c>
      <c r="L906" s="196"/>
      <c r="M906" s="198"/>
      <c r="N906" s="199" t="s">
        <v>1</v>
      </c>
      <c r="O906" s="128" t="s">
        <v>45</v>
      </c>
      <c r="P906" s="33">
        <f t="shared" si="385"/>
        <v>0</v>
      </c>
      <c r="Q906" s="33">
        <f t="shared" si="386"/>
        <v>0</v>
      </c>
      <c r="R906" s="33">
        <f t="shared" si="387"/>
        <v>0</v>
      </c>
      <c r="T906" s="166">
        <f t="shared" si="388"/>
        <v>0</v>
      </c>
      <c r="U906" s="166">
        <v>1.95E-2</v>
      </c>
      <c r="V906" s="166">
        <f t="shared" si="389"/>
        <v>1.95E-2</v>
      </c>
      <c r="W906" s="166">
        <v>0</v>
      </c>
      <c r="X906" s="167">
        <f t="shared" si="390"/>
        <v>0</v>
      </c>
      <c r="AR906" s="168" t="s">
        <v>318</v>
      </c>
      <c r="AT906" s="168" t="s">
        <v>654</v>
      </c>
      <c r="AU906" s="168" t="s">
        <v>91</v>
      </c>
      <c r="AY906" s="15" t="s">
        <v>167</v>
      </c>
      <c r="BE906" s="97">
        <f t="shared" si="391"/>
        <v>0</v>
      </c>
      <c r="BF906" s="97">
        <f t="shared" si="392"/>
        <v>0</v>
      </c>
      <c r="BG906" s="97">
        <f t="shared" si="393"/>
        <v>0</v>
      </c>
      <c r="BH906" s="97">
        <f t="shared" si="394"/>
        <v>0</v>
      </c>
      <c r="BI906" s="97">
        <f t="shared" si="395"/>
        <v>0</v>
      </c>
      <c r="BJ906" s="15" t="s">
        <v>89</v>
      </c>
      <c r="BK906" s="97">
        <f t="shared" si="396"/>
        <v>0</v>
      </c>
      <c r="BL906" s="15" t="s">
        <v>227</v>
      </c>
      <c r="BM906" s="168" t="s">
        <v>2752</v>
      </c>
    </row>
    <row r="907" spans="2:65" s="1" customFormat="1" ht="33" customHeight="1">
      <c r="B907" s="34"/>
      <c r="C907" s="190" t="s">
        <v>2753</v>
      </c>
      <c r="D907" s="190" t="s">
        <v>654</v>
      </c>
      <c r="E907" s="191" t="s">
        <v>2754</v>
      </c>
      <c r="F907" s="192" t="s">
        <v>2755</v>
      </c>
      <c r="G907" s="193" t="s">
        <v>184</v>
      </c>
      <c r="H907" s="194">
        <v>3</v>
      </c>
      <c r="I907" s="195"/>
      <c r="J907" s="196"/>
      <c r="K907" s="197">
        <f t="shared" si="384"/>
        <v>0</v>
      </c>
      <c r="L907" s="196"/>
      <c r="M907" s="198"/>
      <c r="N907" s="199" t="s">
        <v>1</v>
      </c>
      <c r="O907" s="128" t="s">
        <v>45</v>
      </c>
      <c r="P907" s="33">
        <f t="shared" si="385"/>
        <v>0</v>
      </c>
      <c r="Q907" s="33">
        <f t="shared" si="386"/>
        <v>0</v>
      </c>
      <c r="R907" s="33">
        <f t="shared" si="387"/>
        <v>0</v>
      </c>
      <c r="T907" s="166">
        <f t="shared" si="388"/>
        <v>0</v>
      </c>
      <c r="U907" s="166">
        <v>1.95E-2</v>
      </c>
      <c r="V907" s="166">
        <f t="shared" si="389"/>
        <v>5.8499999999999996E-2</v>
      </c>
      <c r="W907" s="166">
        <v>0</v>
      </c>
      <c r="X907" s="167">
        <f t="shared" si="390"/>
        <v>0</v>
      </c>
      <c r="AR907" s="168" t="s">
        <v>318</v>
      </c>
      <c r="AT907" s="168" t="s">
        <v>654</v>
      </c>
      <c r="AU907" s="168" t="s">
        <v>91</v>
      </c>
      <c r="AY907" s="15" t="s">
        <v>167</v>
      </c>
      <c r="BE907" s="97">
        <f t="shared" si="391"/>
        <v>0</v>
      </c>
      <c r="BF907" s="97">
        <f t="shared" si="392"/>
        <v>0</v>
      </c>
      <c r="BG907" s="97">
        <f t="shared" si="393"/>
        <v>0</v>
      </c>
      <c r="BH907" s="97">
        <f t="shared" si="394"/>
        <v>0</v>
      </c>
      <c r="BI907" s="97">
        <f t="shared" si="395"/>
        <v>0</v>
      </c>
      <c r="BJ907" s="15" t="s">
        <v>89</v>
      </c>
      <c r="BK907" s="97">
        <f t="shared" si="396"/>
        <v>0</v>
      </c>
      <c r="BL907" s="15" t="s">
        <v>227</v>
      </c>
      <c r="BM907" s="168" t="s">
        <v>2756</v>
      </c>
    </row>
    <row r="908" spans="2:65" s="1" customFormat="1" ht="33" customHeight="1">
      <c r="B908" s="34"/>
      <c r="C908" s="190" t="s">
        <v>2757</v>
      </c>
      <c r="D908" s="190" t="s">
        <v>654</v>
      </c>
      <c r="E908" s="191" t="s">
        <v>2758</v>
      </c>
      <c r="F908" s="192" t="s">
        <v>2759</v>
      </c>
      <c r="G908" s="193" t="s">
        <v>184</v>
      </c>
      <c r="H908" s="194">
        <v>3</v>
      </c>
      <c r="I908" s="195"/>
      <c r="J908" s="196"/>
      <c r="K908" s="197">
        <f t="shared" si="384"/>
        <v>0</v>
      </c>
      <c r="L908" s="196"/>
      <c r="M908" s="198"/>
      <c r="N908" s="199" t="s">
        <v>1</v>
      </c>
      <c r="O908" s="128" t="s">
        <v>45</v>
      </c>
      <c r="P908" s="33">
        <f t="shared" si="385"/>
        <v>0</v>
      </c>
      <c r="Q908" s="33">
        <f t="shared" si="386"/>
        <v>0</v>
      </c>
      <c r="R908" s="33">
        <f t="shared" si="387"/>
        <v>0</v>
      </c>
      <c r="T908" s="166">
        <f t="shared" si="388"/>
        <v>0</v>
      </c>
      <c r="U908" s="166">
        <v>1.95E-2</v>
      </c>
      <c r="V908" s="166">
        <f t="shared" si="389"/>
        <v>5.8499999999999996E-2</v>
      </c>
      <c r="W908" s="166">
        <v>0</v>
      </c>
      <c r="X908" s="167">
        <f t="shared" si="390"/>
        <v>0</v>
      </c>
      <c r="AR908" s="168" t="s">
        <v>318</v>
      </c>
      <c r="AT908" s="168" t="s">
        <v>654</v>
      </c>
      <c r="AU908" s="168" t="s">
        <v>91</v>
      </c>
      <c r="AY908" s="15" t="s">
        <v>167</v>
      </c>
      <c r="BE908" s="97">
        <f t="shared" si="391"/>
        <v>0</v>
      </c>
      <c r="BF908" s="97">
        <f t="shared" si="392"/>
        <v>0</v>
      </c>
      <c r="BG908" s="97">
        <f t="shared" si="393"/>
        <v>0</v>
      </c>
      <c r="BH908" s="97">
        <f t="shared" si="394"/>
        <v>0</v>
      </c>
      <c r="BI908" s="97">
        <f t="shared" si="395"/>
        <v>0</v>
      </c>
      <c r="BJ908" s="15" t="s">
        <v>89</v>
      </c>
      <c r="BK908" s="97">
        <f t="shared" si="396"/>
        <v>0</v>
      </c>
      <c r="BL908" s="15" t="s">
        <v>227</v>
      </c>
      <c r="BM908" s="168" t="s">
        <v>2760</v>
      </c>
    </row>
    <row r="909" spans="2:65" s="1" customFormat="1" ht="33" customHeight="1">
      <c r="B909" s="34"/>
      <c r="C909" s="190" t="s">
        <v>2761</v>
      </c>
      <c r="D909" s="190" t="s">
        <v>654</v>
      </c>
      <c r="E909" s="191" t="s">
        <v>2762</v>
      </c>
      <c r="F909" s="192" t="s">
        <v>2763</v>
      </c>
      <c r="G909" s="193" t="s">
        <v>184</v>
      </c>
      <c r="H909" s="194">
        <v>11</v>
      </c>
      <c r="I909" s="195"/>
      <c r="J909" s="196"/>
      <c r="K909" s="197">
        <f t="shared" si="384"/>
        <v>0</v>
      </c>
      <c r="L909" s="196"/>
      <c r="M909" s="198"/>
      <c r="N909" s="199" t="s">
        <v>1</v>
      </c>
      <c r="O909" s="128" t="s">
        <v>45</v>
      </c>
      <c r="P909" s="33">
        <f t="shared" si="385"/>
        <v>0</v>
      </c>
      <c r="Q909" s="33">
        <f t="shared" si="386"/>
        <v>0</v>
      </c>
      <c r="R909" s="33">
        <f t="shared" si="387"/>
        <v>0</v>
      </c>
      <c r="T909" s="166">
        <f t="shared" si="388"/>
        <v>0</v>
      </c>
      <c r="U909" s="166">
        <v>1.95E-2</v>
      </c>
      <c r="V909" s="166">
        <f t="shared" si="389"/>
        <v>0.2145</v>
      </c>
      <c r="W909" s="166">
        <v>0</v>
      </c>
      <c r="X909" s="167">
        <f t="shared" si="390"/>
        <v>0</v>
      </c>
      <c r="AR909" s="168" t="s">
        <v>318</v>
      </c>
      <c r="AT909" s="168" t="s">
        <v>654</v>
      </c>
      <c r="AU909" s="168" t="s">
        <v>91</v>
      </c>
      <c r="AY909" s="15" t="s">
        <v>167</v>
      </c>
      <c r="BE909" s="97">
        <f t="shared" si="391"/>
        <v>0</v>
      </c>
      <c r="BF909" s="97">
        <f t="shared" si="392"/>
        <v>0</v>
      </c>
      <c r="BG909" s="97">
        <f t="shared" si="393"/>
        <v>0</v>
      </c>
      <c r="BH909" s="97">
        <f t="shared" si="394"/>
        <v>0</v>
      </c>
      <c r="BI909" s="97">
        <f t="shared" si="395"/>
        <v>0</v>
      </c>
      <c r="BJ909" s="15" t="s">
        <v>89</v>
      </c>
      <c r="BK909" s="97">
        <f t="shared" si="396"/>
        <v>0</v>
      </c>
      <c r="BL909" s="15" t="s">
        <v>227</v>
      </c>
      <c r="BM909" s="168" t="s">
        <v>2764</v>
      </c>
    </row>
    <row r="910" spans="2:65" s="1" customFormat="1" ht="24.2" customHeight="1">
      <c r="B910" s="34"/>
      <c r="C910" s="157" t="s">
        <v>2765</v>
      </c>
      <c r="D910" s="157" t="s">
        <v>169</v>
      </c>
      <c r="E910" s="158" t="s">
        <v>2766</v>
      </c>
      <c r="F910" s="159" t="s">
        <v>2767</v>
      </c>
      <c r="G910" s="160" t="s">
        <v>184</v>
      </c>
      <c r="H910" s="161">
        <v>18</v>
      </c>
      <c r="I910" s="162"/>
      <c r="J910" s="162"/>
      <c r="K910" s="163">
        <f t="shared" si="384"/>
        <v>0</v>
      </c>
      <c r="L910" s="164"/>
      <c r="M910" s="34"/>
      <c r="N910" s="165" t="s">
        <v>1</v>
      </c>
      <c r="O910" s="128" t="s">
        <v>45</v>
      </c>
      <c r="P910" s="33">
        <f t="shared" si="385"/>
        <v>0</v>
      </c>
      <c r="Q910" s="33">
        <f t="shared" si="386"/>
        <v>0</v>
      </c>
      <c r="R910" s="33">
        <f t="shared" si="387"/>
        <v>0</v>
      </c>
      <c r="T910" s="166">
        <f t="shared" si="388"/>
        <v>0</v>
      </c>
      <c r="U910" s="166">
        <v>0</v>
      </c>
      <c r="V910" s="166">
        <f t="shared" si="389"/>
        <v>0</v>
      </c>
      <c r="W910" s="166">
        <v>0</v>
      </c>
      <c r="X910" s="167">
        <f t="shared" si="390"/>
        <v>0</v>
      </c>
      <c r="AR910" s="168" t="s">
        <v>227</v>
      </c>
      <c r="AT910" s="168" t="s">
        <v>169</v>
      </c>
      <c r="AU910" s="168" t="s">
        <v>91</v>
      </c>
      <c r="AY910" s="15" t="s">
        <v>167</v>
      </c>
      <c r="BE910" s="97">
        <f t="shared" si="391"/>
        <v>0</v>
      </c>
      <c r="BF910" s="97">
        <f t="shared" si="392"/>
        <v>0</v>
      </c>
      <c r="BG910" s="97">
        <f t="shared" si="393"/>
        <v>0</v>
      </c>
      <c r="BH910" s="97">
        <f t="shared" si="394"/>
        <v>0</v>
      </c>
      <c r="BI910" s="97">
        <f t="shared" si="395"/>
        <v>0</v>
      </c>
      <c r="BJ910" s="15" t="s">
        <v>89</v>
      </c>
      <c r="BK910" s="97">
        <f t="shared" si="396"/>
        <v>0</v>
      </c>
      <c r="BL910" s="15" t="s">
        <v>227</v>
      </c>
      <c r="BM910" s="168" t="s">
        <v>2768</v>
      </c>
    </row>
    <row r="911" spans="2:65" s="1" customFormat="1" ht="33" customHeight="1">
      <c r="B911" s="34"/>
      <c r="C911" s="190" t="s">
        <v>2769</v>
      </c>
      <c r="D911" s="190" t="s">
        <v>654</v>
      </c>
      <c r="E911" s="191" t="s">
        <v>2770</v>
      </c>
      <c r="F911" s="192" t="s">
        <v>2771</v>
      </c>
      <c r="G911" s="193" t="s">
        <v>184</v>
      </c>
      <c r="H911" s="194">
        <v>2</v>
      </c>
      <c r="I911" s="195"/>
      <c r="J911" s="196"/>
      <c r="K911" s="197">
        <f t="shared" si="384"/>
        <v>0</v>
      </c>
      <c r="L911" s="196"/>
      <c r="M911" s="198"/>
      <c r="N911" s="199" t="s">
        <v>1</v>
      </c>
      <c r="O911" s="128" t="s">
        <v>45</v>
      </c>
      <c r="P911" s="33">
        <f t="shared" si="385"/>
        <v>0</v>
      </c>
      <c r="Q911" s="33">
        <f t="shared" si="386"/>
        <v>0</v>
      </c>
      <c r="R911" s="33">
        <f t="shared" si="387"/>
        <v>0</v>
      </c>
      <c r="T911" s="166">
        <f t="shared" si="388"/>
        <v>0</v>
      </c>
      <c r="U911" s="166">
        <v>2.0500000000000001E-2</v>
      </c>
      <c r="V911" s="166">
        <f t="shared" si="389"/>
        <v>4.1000000000000002E-2</v>
      </c>
      <c r="W911" s="166">
        <v>0</v>
      </c>
      <c r="X911" s="167">
        <f t="shared" si="390"/>
        <v>0</v>
      </c>
      <c r="AR911" s="168" t="s">
        <v>318</v>
      </c>
      <c r="AT911" s="168" t="s">
        <v>654</v>
      </c>
      <c r="AU911" s="168" t="s">
        <v>91</v>
      </c>
      <c r="AY911" s="15" t="s">
        <v>167</v>
      </c>
      <c r="BE911" s="97">
        <f t="shared" si="391"/>
        <v>0</v>
      </c>
      <c r="BF911" s="97">
        <f t="shared" si="392"/>
        <v>0</v>
      </c>
      <c r="BG911" s="97">
        <f t="shared" si="393"/>
        <v>0</v>
      </c>
      <c r="BH911" s="97">
        <f t="shared" si="394"/>
        <v>0</v>
      </c>
      <c r="BI911" s="97">
        <f t="shared" si="395"/>
        <v>0</v>
      </c>
      <c r="BJ911" s="15" t="s">
        <v>89</v>
      </c>
      <c r="BK911" s="97">
        <f t="shared" si="396"/>
        <v>0</v>
      </c>
      <c r="BL911" s="15" t="s">
        <v>227</v>
      </c>
      <c r="BM911" s="168" t="s">
        <v>2772</v>
      </c>
    </row>
    <row r="912" spans="2:65" s="1" customFormat="1" ht="33" customHeight="1">
      <c r="B912" s="34"/>
      <c r="C912" s="190" t="s">
        <v>2773</v>
      </c>
      <c r="D912" s="190" t="s">
        <v>654</v>
      </c>
      <c r="E912" s="191" t="s">
        <v>2774</v>
      </c>
      <c r="F912" s="192" t="s">
        <v>2775</v>
      </c>
      <c r="G912" s="193" t="s">
        <v>184</v>
      </c>
      <c r="H912" s="194">
        <v>7</v>
      </c>
      <c r="I912" s="195"/>
      <c r="J912" s="196"/>
      <c r="K912" s="197">
        <f t="shared" si="384"/>
        <v>0</v>
      </c>
      <c r="L912" s="196"/>
      <c r="M912" s="198"/>
      <c r="N912" s="199" t="s">
        <v>1</v>
      </c>
      <c r="O912" s="128" t="s">
        <v>45</v>
      </c>
      <c r="P912" s="33">
        <f t="shared" si="385"/>
        <v>0</v>
      </c>
      <c r="Q912" s="33">
        <f t="shared" si="386"/>
        <v>0</v>
      </c>
      <c r="R912" s="33">
        <f t="shared" si="387"/>
        <v>0</v>
      </c>
      <c r="T912" s="166">
        <f t="shared" si="388"/>
        <v>0</v>
      </c>
      <c r="U912" s="166">
        <v>2.0500000000000001E-2</v>
      </c>
      <c r="V912" s="166">
        <f t="shared" si="389"/>
        <v>0.14350000000000002</v>
      </c>
      <c r="W912" s="166">
        <v>0</v>
      </c>
      <c r="X912" s="167">
        <f t="shared" si="390"/>
        <v>0</v>
      </c>
      <c r="AR912" s="168" t="s">
        <v>318</v>
      </c>
      <c r="AT912" s="168" t="s">
        <v>654</v>
      </c>
      <c r="AU912" s="168" t="s">
        <v>91</v>
      </c>
      <c r="AY912" s="15" t="s">
        <v>167</v>
      </c>
      <c r="BE912" s="97">
        <f t="shared" si="391"/>
        <v>0</v>
      </c>
      <c r="BF912" s="97">
        <f t="shared" si="392"/>
        <v>0</v>
      </c>
      <c r="BG912" s="97">
        <f t="shared" si="393"/>
        <v>0</v>
      </c>
      <c r="BH912" s="97">
        <f t="shared" si="394"/>
        <v>0</v>
      </c>
      <c r="BI912" s="97">
        <f t="shared" si="395"/>
        <v>0</v>
      </c>
      <c r="BJ912" s="15" t="s">
        <v>89</v>
      </c>
      <c r="BK912" s="97">
        <f t="shared" si="396"/>
        <v>0</v>
      </c>
      <c r="BL912" s="15" t="s">
        <v>227</v>
      </c>
      <c r="BM912" s="168" t="s">
        <v>2776</v>
      </c>
    </row>
    <row r="913" spans="2:65" s="1" customFormat="1" ht="33" customHeight="1">
      <c r="B913" s="34"/>
      <c r="C913" s="190" t="s">
        <v>2777</v>
      </c>
      <c r="D913" s="190" t="s">
        <v>654</v>
      </c>
      <c r="E913" s="191" t="s">
        <v>2778</v>
      </c>
      <c r="F913" s="192" t="s">
        <v>2779</v>
      </c>
      <c r="G913" s="193" t="s">
        <v>184</v>
      </c>
      <c r="H913" s="194">
        <v>8</v>
      </c>
      <c r="I913" s="195"/>
      <c r="J913" s="196"/>
      <c r="K913" s="197">
        <f t="shared" si="384"/>
        <v>0</v>
      </c>
      <c r="L913" s="196"/>
      <c r="M913" s="198"/>
      <c r="N913" s="199" t="s">
        <v>1</v>
      </c>
      <c r="O913" s="128" t="s">
        <v>45</v>
      </c>
      <c r="P913" s="33">
        <f t="shared" si="385"/>
        <v>0</v>
      </c>
      <c r="Q913" s="33">
        <f t="shared" si="386"/>
        <v>0</v>
      </c>
      <c r="R913" s="33">
        <f t="shared" si="387"/>
        <v>0</v>
      </c>
      <c r="T913" s="166">
        <f t="shared" si="388"/>
        <v>0</v>
      </c>
      <c r="U913" s="166">
        <v>2.0500000000000001E-2</v>
      </c>
      <c r="V913" s="166">
        <f t="shared" si="389"/>
        <v>0.16400000000000001</v>
      </c>
      <c r="W913" s="166">
        <v>0</v>
      </c>
      <c r="X913" s="167">
        <f t="shared" si="390"/>
        <v>0</v>
      </c>
      <c r="AR913" s="168" t="s">
        <v>318</v>
      </c>
      <c r="AT913" s="168" t="s">
        <v>654</v>
      </c>
      <c r="AU913" s="168" t="s">
        <v>91</v>
      </c>
      <c r="AY913" s="15" t="s">
        <v>167</v>
      </c>
      <c r="BE913" s="97">
        <f t="shared" si="391"/>
        <v>0</v>
      </c>
      <c r="BF913" s="97">
        <f t="shared" si="392"/>
        <v>0</v>
      </c>
      <c r="BG913" s="97">
        <f t="shared" si="393"/>
        <v>0</v>
      </c>
      <c r="BH913" s="97">
        <f t="shared" si="394"/>
        <v>0</v>
      </c>
      <c r="BI913" s="97">
        <f t="shared" si="395"/>
        <v>0</v>
      </c>
      <c r="BJ913" s="15" t="s">
        <v>89</v>
      </c>
      <c r="BK913" s="97">
        <f t="shared" si="396"/>
        <v>0</v>
      </c>
      <c r="BL913" s="15" t="s">
        <v>227</v>
      </c>
      <c r="BM913" s="168" t="s">
        <v>2780</v>
      </c>
    </row>
    <row r="914" spans="2:65" s="1" customFormat="1" ht="33" customHeight="1">
      <c r="B914" s="34"/>
      <c r="C914" s="190" t="s">
        <v>2781</v>
      </c>
      <c r="D914" s="190" t="s">
        <v>654</v>
      </c>
      <c r="E914" s="191" t="s">
        <v>2782</v>
      </c>
      <c r="F914" s="192" t="s">
        <v>2783</v>
      </c>
      <c r="G914" s="193" t="s">
        <v>184</v>
      </c>
      <c r="H914" s="194">
        <v>1</v>
      </c>
      <c r="I914" s="195"/>
      <c r="J914" s="196"/>
      <c r="K914" s="197">
        <f t="shared" si="384"/>
        <v>0</v>
      </c>
      <c r="L914" s="196"/>
      <c r="M914" s="198"/>
      <c r="N914" s="199" t="s">
        <v>1</v>
      </c>
      <c r="O914" s="128" t="s">
        <v>45</v>
      </c>
      <c r="P914" s="33">
        <f t="shared" si="385"/>
        <v>0</v>
      </c>
      <c r="Q914" s="33">
        <f t="shared" si="386"/>
        <v>0</v>
      </c>
      <c r="R914" s="33">
        <f t="shared" si="387"/>
        <v>0</v>
      </c>
      <c r="T914" s="166">
        <f t="shared" si="388"/>
        <v>0</v>
      </c>
      <c r="U914" s="166">
        <v>2.0500000000000001E-2</v>
      </c>
      <c r="V914" s="166">
        <f t="shared" si="389"/>
        <v>2.0500000000000001E-2</v>
      </c>
      <c r="W914" s="166">
        <v>0</v>
      </c>
      <c r="X914" s="167">
        <f t="shared" si="390"/>
        <v>0</v>
      </c>
      <c r="AR914" s="168" t="s">
        <v>318</v>
      </c>
      <c r="AT914" s="168" t="s">
        <v>654</v>
      </c>
      <c r="AU914" s="168" t="s">
        <v>91</v>
      </c>
      <c r="AY914" s="15" t="s">
        <v>167</v>
      </c>
      <c r="BE914" s="97">
        <f t="shared" si="391"/>
        <v>0</v>
      </c>
      <c r="BF914" s="97">
        <f t="shared" si="392"/>
        <v>0</v>
      </c>
      <c r="BG914" s="97">
        <f t="shared" si="393"/>
        <v>0</v>
      </c>
      <c r="BH914" s="97">
        <f t="shared" si="394"/>
        <v>0</v>
      </c>
      <c r="BI914" s="97">
        <f t="shared" si="395"/>
        <v>0</v>
      </c>
      <c r="BJ914" s="15" t="s">
        <v>89</v>
      </c>
      <c r="BK914" s="97">
        <f t="shared" si="396"/>
        <v>0</v>
      </c>
      <c r="BL914" s="15" t="s">
        <v>227</v>
      </c>
      <c r="BM914" s="168" t="s">
        <v>2784</v>
      </c>
    </row>
    <row r="915" spans="2:65" s="1" customFormat="1" ht="24.2" customHeight="1">
      <c r="B915" s="34"/>
      <c r="C915" s="157" t="s">
        <v>2785</v>
      </c>
      <c r="D915" s="157" t="s">
        <v>169</v>
      </c>
      <c r="E915" s="158" t="s">
        <v>2786</v>
      </c>
      <c r="F915" s="159" t="s">
        <v>2787</v>
      </c>
      <c r="G915" s="160" t="s">
        <v>184</v>
      </c>
      <c r="H915" s="161">
        <v>36</v>
      </c>
      <c r="I915" s="162"/>
      <c r="J915" s="162"/>
      <c r="K915" s="163">
        <f t="shared" si="384"/>
        <v>0</v>
      </c>
      <c r="L915" s="164"/>
      <c r="M915" s="34"/>
      <c r="N915" s="165" t="s">
        <v>1</v>
      </c>
      <c r="O915" s="128" t="s">
        <v>45</v>
      </c>
      <c r="P915" s="33">
        <f t="shared" si="385"/>
        <v>0</v>
      </c>
      <c r="Q915" s="33">
        <f t="shared" si="386"/>
        <v>0</v>
      </c>
      <c r="R915" s="33">
        <f t="shared" si="387"/>
        <v>0</v>
      </c>
      <c r="T915" s="166">
        <f t="shared" si="388"/>
        <v>0</v>
      </c>
      <c r="U915" s="166">
        <v>0</v>
      </c>
      <c r="V915" s="166">
        <f t="shared" si="389"/>
        <v>0</v>
      </c>
      <c r="W915" s="166">
        <v>0</v>
      </c>
      <c r="X915" s="167">
        <f t="shared" si="390"/>
        <v>0</v>
      </c>
      <c r="AR915" s="168" t="s">
        <v>227</v>
      </c>
      <c r="AT915" s="168" t="s">
        <v>169</v>
      </c>
      <c r="AU915" s="168" t="s">
        <v>91</v>
      </c>
      <c r="AY915" s="15" t="s">
        <v>167</v>
      </c>
      <c r="BE915" s="97">
        <f t="shared" si="391"/>
        <v>0</v>
      </c>
      <c r="BF915" s="97">
        <f t="shared" si="392"/>
        <v>0</v>
      </c>
      <c r="BG915" s="97">
        <f t="shared" si="393"/>
        <v>0</v>
      </c>
      <c r="BH915" s="97">
        <f t="shared" si="394"/>
        <v>0</v>
      </c>
      <c r="BI915" s="97">
        <f t="shared" si="395"/>
        <v>0</v>
      </c>
      <c r="BJ915" s="15" t="s">
        <v>89</v>
      </c>
      <c r="BK915" s="97">
        <f t="shared" si="396"/>
        <v>0</v>
      </c>
      <c r="BL915" s="15" t="s">
        <v>227</v>
      </c>
      <c r="BM915" s="168" t="s">
        <v>2788</v>
      </c>
    </row>
    <row r="916" spans="2:65" s="1" customFormat="1" ht="16.5" customHeight="1">
      <c r="B916" s="34"/>
      <c r="C916" s="190" t="s">
        <v>2789</v>
      </c>
      <c r="D916" s="190" t="s">
        <v>654</v>
      </c>
      <c r="E916" s="191" t="s">
        <v>2790</v>
      </c>
      <c r="F916" s="192" t="s">
        <v>2791</v>
      </c>
      <c r="G916" s="193" t="s">
        <v>184</v>
      </c>
      <c r="H916" s="194">
        <v>36</v>
      </c>
      <c r="I916" s="195"/>
      <c r="J916" s="196"/>
      <c r="K916" s="197">
        <f t="shared" si="384"/>
        <v>0</v>
      </c>
      <c r="L916" s="196"/>
      <c r="M916" s="198"/>
      <c r="N916" s="199" t="s">
        <v>1</v>
      </c>
      <c r="O916" s="128" t="s">
        <v>45</v>
      </c>
      <c r="P916" s="33">
        <f t="shared" si="385"/>
        <v>0</v>
      </c>
      <c r="Q916" s="33">
        <f t="shared" si="386"/>
        <v>0</v>
      </c>
      <c r="R916" s="33">
        <f t="shared" si="387"/>
        <v>0</v>
      </c>
      <c r="T916" s="166">
        <f t="shared" si="388"/>
        <v>0</v>
      </c>
      <c r="U916" s="166">
        <v>2.3999999999999998E-3</v>
      </c>
      <c r="V916" s="166">
        <f t="shared" si="389"/>
        <v>8.6399999999999991E-2</v>
      </c>
      <c r="W916" s="166">
        <v>0</v>
      </c>
      <c r="X916" s="167">
        <f t="shared" si="390"/>
        <v>0</v>
      </c>
      <c r="AR916" s="168" t="s">
        <v>318</v>
      </c>
      <c r="AT916" s="168" t="s">
        <v>654</v>
      </c>
      <c r="AU916" s="168" t="s">
        <v>91</v>
      </c>
      <c r="AY916" s="15" t="s">
        <v>167</v>
      </c>
      <c r="BE916" s="97">
        <f t="shared" si="391"/>
        <v>0</v>
      </c>
      <c r="BF916" s="97">
        <f t="shared" si="392"/>
        <v>0</v>
      </c>
      <c r="BG916" s="97">
        <f t="shared" si="393"/>
        <v>0</v>
      </c>
      <c r="BH916" s="97">
        <f t="shared" si="394"/>
        <v>0</v>
      </c>
      <c r="BI916" s="97">
        <f t="shared" si="395"/>
        <v>0</v>
      </c>
      <c r="BJ916" s="15" t="s">
        <v>89</v>
      </c>
      <c r="BK916" s="97">
        <f t="shared" si="396"/>
        <v>0</v>
      </c>
      <c r="BL916" s="15" t="s">
        <v>227</v>
      </c>
      <c r="BM916" s="168" t="s">
        <v>2792</v>
      </c>
    </row>
    <row r="917" spans="2:65" s="1" customFormat="1" ht="16.5" customHeight="1">
      <c r="B917" s="34"/>
      <c r="C917" s="157" t="s">
        <v>2793</v>
      </c>
      <c r="D917" s="157" t="s">
        <v>169</v>
      </c>
      <c r="E917" s="158" t="s">
        <v>2794</v>
      </c>
      <c r="F917" s="159" t="s">
        <v>2795</v>
      </c>
      <c r="G917" s="160" t="s">
        <v>184</v>
      </c>
      <c r="H917" s="161">
        <v>60</v>
      </c>
      <c r="I917" s="162"/>
      <c r="J917" s="162"/>
      <c r="K917" s="163">
        <f t="shared" si="384"/>
        <v>0</v>
      </c>
      <c r="L917" s="164"/>
      <c r="M917" s="34"/>
      <c r="N917" s="165" t="s">
        <v>1</v>
      </c>
      <c r="O917" s="128" t="s">
        <v>45</v>
      </c>
      <c r="P917" s="33">
        <f t="shared" si="385"/>
        <v>0</v>
      </c>
      <c r="Q917" s="33">
        <f t="shared" si="386"/>
        <v>0</v>
      </c>
      <c r="R917" s="33">
        <f t="shared" si="387"/>
        <v>0</v>
      </c>
      <c r="T917" s="166">
        <f t="shared" si="388"/>
        <v>0</v>
      </c>
      <c r="U917" s="166">
        <v>0</v>
      </c>
      <c r="V917" s="166">
        <f t="shared" si="389"/>
        <v>0</v>
      </c>
      <c r="W917" s="166">
        <v>0</v>
      </c>
      <c r="X917" s="167">
        <f t="shared" si="390"/>
        <v>0</v>
      </c>
      <c r="AR917" s="168" t="s">
        <v>227</v>
      </c>
      <c r="AT917" s="168" t="s">
        <v>169</v>
      </c>
      <c r="AU917" s="168" t="s">
        <v>91</v>
      </c>
      <c r="AY917" s="15" t="s">
        <v>167</v>
      </c>
      <c r="BE917" s="97">
        <f t="shared" si="391"/>
        <v>0</v>
      </c>
      <c r="BF917" s="97">
        <f t="shared" si="392"/>
        <v>0</v>
      </c>
      <c r="BG917" s="97">
        <f t="shared" si="393"/>
        <v>0</v>
      </c>
      <c r="BH917" s="97">
        <f t="shared" si="394"/>
        <v>0</v>
      </c>
      <c r="BI917" s="97">
        <f t="shared" si="395"/>
        <v>0</v>
      </c>
      <c r="BJ917" s="15" t="s">
        <v>89</v>
      </c>
      <c r="BK917" s="97">
        <f t="shared" si="396"/>
        <v>0</v>
      </c>
      <c r="BL917" s="15" t="s">
        <v>227</v>
      </c>
      <c r="BM917" s="168" t="s">
        <v>2796</v>
      </c>
    </row>
    <row r="918" spans="2:65" s="1" customFormat="1" ht="21.75" customHeight="1">
      <c r="B918" s="34"/>
      <c r="C918" s="190" t="s">
        <v>2797</v>
      </c>
      <c r="D918" s="190" t="s">
        <v>654</v>
      </c>
      <c r="E918" s="191" t="s">
        <v>2798</v>
      </c>
      <c r="F918" s="192" t="s">
        <v>2799</v>
      </c>
      <c r="G918" s="193" t="s">
        <v>184</v>
      </c>
      <c r="H918" s="194">
        <v>31</v>
      </c>
      <c r="I918" s="195"/>
      <c r="J918" s="196"/>
      <c r="K918" s="197">
        <f t="shared" si="384"/>
        <v>0</v>
      </c>
      <c r="L918" s="196"/>
      <c r="M918" s="198"/>
      <c r="N918" s="199" t="s">
        <v>1</v>
      </c>
      <c r="O918" s="128" t="s">
        <v>45</v>
      </c>
      <c r="P918" s="33">
        <f t="shared" si="385"/>
        <v>0</v>
      </c>
      <c r="Q918" s="33">
        <f t="shared" si="386"/>
        <v>0</v>
      </c>
      <c r="R918" s="33">
        <f t="shared" si="387"/>
        <v>0</v>
      </c>
      <c r="T918" s="166">
        <f t="shared" si="388"/>
        <v>0</v>
      </c>
      <c r="U918" s="166">
        <v>1.4999999999999999E-4</v>
      </c>
      <c r="V918" s="166">
        <f t="shared" si="389"/>
        <v>4.6499999999999996E-3</v>
      </c>
      <c r="W918" s="166">
        <v>0</v>
      </c>
      <c r="X918" s="167">
        <f t="shared" si="390"/>
        <v>0</v>
      </c>
      <c r="AR918" s="168" t="s">
        <v>318</v>
      </c>
      <c r="AT918" s="168" t="s">
        <v>654</v>
      </c>
      <c r="AU918" s="168" t="s">
        <v>91</v>
      </c>
      <c r="AY918" s="15" t="s">
        <v>167</v>
      </c>
      <c r="BE918" s="97">
        <f t="shared" si="391"/>
        <v>0</v>
      </c>
      <c r="BF918" s="97">
        <f t="shared" si="392"/>
        <v>0</v>
      </c>
      <c r="BG918" s="97">
        <f t="shared" si="393"/>
        <v>0</v>
      </c>
      <c r="BH918" s="97">
        <f t="shared" si="394"/>
        <v>0</v>
      </c>
      <c r="BI918" s="97">
        <f t="shared" si="395"/>
        <v>0</v>
      </c>
      <c r="BJ918" s="15" t="s">
        <v>89</v>
      </c>
      <c r="BK918" s="97">
        <f t="shared" si="396"/>
        <v>0</v>
      </c>
      <c r="BL918" s="15" t="s">
        <v>227</v>
      </c>
      <c r="BM918" s="168" t="s">
        <v>2800</v>
      </c>
    </row>
    <row r="919" spans="2:65" s="1" customFormat="1" ht="16.5" customHeight="1">
      <c r="B919" s="34"/>
      <c r="C919" s="190" t="s">
        <v>2801</v>
      </c>
      <c r="D919" s="190" t="s">
        <v>654</v>
      </c>
      <c r="E919" s="191" t="s">
        <v>2802</v>
      </c>
      <c r="F919" s="192" t="s">
        <v>2803</v>
      </c>
      <c r="G919" s="193" t="s">
        <v>184</v>
      </c>
      <c r="H919" s="194">
        <v>29</v>
      </c>
      <c r="I919" s="195"/>
      <c r="J919" s="196"/>
      <c r="K919" s="197">
        <f t="shared" si="384"/>
        <v>0</v>
      </c>
      <c r="L919" s="196"/>
      <c r="M919" s="198"/>
      <c r="N919" s="199" t="s">
        <v>1</v>
      </c>
      <c r="O919" s="128" t="s">
        <v>45</v>
      </c>
      <c r="P919" s="33">
        <f t="shared" si="385"/>
        <v>0</v>
      </c>
      <c r="Q919" s="33">
        <f t="shared" si="386"/>
        <v>0</v>
      </c>
      <c r="R919" s="33">
        <f t="shared" si="387"/>
        <v>0</v>
      </c>
      <c r="T919" s="166">
        <f t="shared" si="388"/>
        <v>0</v>
      </c>
      <c r="U919" s="166">
        <v>2.2000000000000001E-3</v>
      </c>
      <c r="V919" s="166">
        <f t="shared" si="389"/>
        <v>6.3800000000000009E-2</v>
      </c>
      <c r="W919" s="166">
        <v>0</v>
      </c>
      <c r="X919" s="167">
        <f t="shared" si="390"/>
        <v>0</v>
      </c>
      <c r="AR919" s="168" t="s">
        <v>318</v>
      </c>
      <c r="AT919" s="168" t="s">
        <v>654</v>
      </c>
      <c r="AU919" s="168" t="s">
        <v>91</v>
      </c>
      <c r="AY919" s="15" t="s">
        <v>167</v>
      </c>
      <c r="BE919" s="97">
        <f t="shared" si="391"/>
        <v>0</v>
      </c>
      <c r="BF919" s="97">
        <f t="shared" si="392"/>
        <v>0</v>
      </c>
      <c r="BG919" s="97">
        <f t="shared" si="393"/>
        <v>0</v>
      </c>
      <c r="BH919" s="97">
        <f t="shared" si="394"/>
        <v>0</v>
      </c>
      <c r="BI919" s="97">
        <f t="shared" si="395"/>
        <v>0</v>
      </c>
      <c r="BJ919" s="15" t="s">
        <v>89</v>
      </c>
      <c r="BK919" s="97">
        <f t="shared" si="396"/>
        <v>0</v>
      </c>
      <c r="BL919" s="15" t="s">
        <v>227</v>
      </c>
      <c r="BM919" s="168" t="s">
        <v>2804</v>
      </c>
    </row>
    <row r="920" spans="2:65" s="1" customFormat="1" ht="21.75" customHeight="1">
      <c r="B920" s="34"/>
      <c r="C920" s="157" t="s">
        <v>2805</v>
      </c>
      <c r="D920" s="157" t="s">
        <v>169</v>
      </c>
      <c r="E920" s="158" t="s">
        <v>2806</v>
      </c>
      <c r="F920" s="159" t="s">
        <v>2807</v>
      </c>
      <c r="G920" s="160" t="s">
        <v>184</v>
      </c>
      <c r="H920" s="161">
        <v>31</v>
      </c>
      <c r="I920" s="162"/>
      <c r="J920" s="162"/>
      <c r="K920" s="163">
        <f t="shared" si="384"/>
        <v>0</v>
      </c>
      <c r="L920" s="164"/>
      <c r="M920" s="34"/>
      <c r="N920" s="165" t="s">
        <v>1</v>
      </c>
      <c r="O920" s="128" t="s">
        <v>45</v>
      </c>
      <c r="P920" s="33">
        <f t="shared" si="385"/>
        <v>0</v>
      </c>
      <c r="Q920" s="33">
        <f t="shared" si="386"/>
        <v>0</v>
      </c>
      <c r="R920" s="33">
        <f t="shared" si="387"/>
        <v>0</v>
      </c>
      <c r="T920" s="166">
        <f t="shared" si="388"/>
        <v>0</v>
      </c>
      <c r="U920" s="166">
        <v>0</v>
      </c>
      <c r="V920" s="166">
        <f t="shared" si="389"/>
        <v>0</v>
      </c>
      <c r="W920" s="166">
        <v>0</v>
      </c>
      <c r="X920" s="167">
        <f t="shared" si="390"/>
        <v>0</v>
      </c>
      <c r="AR920" s="168" t="s">
        <v>227</v>
      </c>
      <c r="AT920" s="168" t="s">
        <v>169</v>
      </c>
      <c r="AU920" s="168" t="s">
        <v>91</v>
      </c>
      <c r="AY920" s="15" t="s">
        <v>167</v>
      </c>
      <c r="BE920" s="97">
        <f t="shared" si="391"/>
        <v>0</v>
      </c>
      <c r="BF920" s="97">
        <f t="shared" si="392"/>
        <v>0</v>
      </c>
      <c r="BG920" s="97">
        <f t="shared" si="393"/>
        <v>0</v>
      </c>
      <c r="BH920" s="97">
        <f t="shared" si="394"/>
        <v>0</v>
      </c>
      <c r="BI920" s="97">
        <f t="shared" si="395"/>
        <v>0</v>
      </c>
      <c r="BJ920" s="15" t="s">
        <v>89</v>
      </c>
      <c r="BK920" s="97">
        <f t="shared" si="396"/>
        <v>0</v>
      </c>
      <c r="BL920" s="15" t="s">
        <v>227</v>
      </c>
      <c r="BM920" s="168" t="s">
        <v>2808</v>
      </c>
    </row>
    <row r="921" spans="2:65" s="1" customFormat="1" ht="16.5" customHeight="1">
      <c r="B921" s="34"/>
      <c r="C921" s="190" t="s">
        <v>2809</v>
      </c>
      <c r="D921" s="190" t="s">
        <v>654</v>
      </c>
      <c r="E921" s="191" t="s">
        <v>2810</v>
      </c>
      <c r="F921" s="192" t="s">
        <v>2811</v>
      </c>
      <c r="G921" s="193" t="s">
        <v>184</v>
      </c>
      <c r="H921" s="194">
        <v>31</v>
      </c>
      <c r="I921" s="195"/>
      <c r="J921" s="196"/>
      <c r="K921" s="197">
        <f t="shared" si="384"/>
        <v>0</v>
      </c>
      <c r="L921" s="196"/>
      <c r="M921" s="198"/>
      <c r="N921" s="199" t="s">
        <v>1</v>
      </c>
      <c r="O921" s="128" t="s">
        <v>45</v>
      </c>
      <c r="P921" s="33">
        <f t="shared" si="385"/>
        <v>0</v>
      </c>
      <c r="Q921" s="33">
        <f t="shared" si="386"/>
        <v>0</v>
      </c>
      <c r="R921" s="33">
        <f t="shared" si="387"/>
        <v>0</v>
      </c>
      <c r="T921" s="166">
        <f t="shared" si="388"/>
        <v>0</v>
      </c>
      <c r="U921" s="166">
        <v>2.2000000000000001E-3</v>
      </c>
      <c r="V921" s="166">
        <f t="shared" si="389"/>
        <v>6.8200000000000011E-2</v>
      </c>
      <c r="W921" s="166">
        <v>0</v>
      </c>
      <c r="X921" s="167">
        <f t="shared" si="390"/>
        <v>0</v>
      </c>
      <c r="AR921" s="168" t="s">
        <v>318</v>
      </c>
      <c r="AT921" s="168" t="s">
        <v>654</v>
      </c>
      <c r="AU921" s="168" t="s">
        <v>91</v>
      </c>
      <c r="AY921" s="15" t="s">
        <v>167</v>
      </c>
      <c r="BE921" s="97">
        <f t="shared" si="391"/>
        <v>0</v>
      </c>
      <c r="BF921" s="97">
        <f t="shared" si="392"/>
        <v>0</v>
      </c>
      <c r="BG921" s="97">
        <f t="shared" si="393"/>
        <v>0</v>
      </c>
      <c r="BH921" s="97">
        <f t="shared" si="394"/>
        <v>0</v>
      </c>
      <c r="BI921" s="97">
        <f t="shared" si="395"/>
        <v>0</v>
      </c>
      <c r="BJ921" s="15" t="s">
        <v>89</v>
      </c>
      <c r="BK921" s="97">
        <f t="shared" si="396"/>
        <v>0</v>
      </c>
      <c r="BL921" s="15" t="s">
        <v>227</v>
      </c>
      <c r="BM921" s="168" t="s">
        <v>2812</v>
      </c>
    </row>
    <row r="922" spans="2:65" s="1" customFormat="1" ht="21.75" customHeight="1">
      <c r="B922" s="34"/>
      <c r="C922" s="157" t="s">
        <v>2813</v>
      </c>
      <c r="D922" s="157" t="s">
        <v>169</v>
      </c>
      <c r="E922" s="158" t="s">
        <v>2814</v>
      </c>
      <c r="F922" s="159" t="s">
        <v>2815</v>
      </c>
      <c r="G922" s="160" t="s">
        <v>184</v>
      </c>
      <c r="H922" s="161">
        <v>6</v>
      </c>
      <c r="I922" s="162"/>
      <c r="J922" s="162"/>
      <c r="K922" s="163">
        <f t="shared" si="384"/>
        <v>0</v>
      </c>
      <c r="L922" s="164"/>
      <c r="M922" s="34"/>
      <c r="N922" s="165" t="s">
        <v>1</v>
      </c>
      <c r="O922" s="128" t="s">
        <v>45</v>
      </c>
      <c r="P922" s="33">
        <f t="shared" si="385"/>
        <v>0</v>
      </c>
      <c r="Q922" s="33">
        <f t="shared" si="386"/>
        <v>0</v>
      </c>
      <c r="R922" s="33">
        <f t="shared" si="387"/>
        <v>0</v>
      </c>
      <c r="T922" s="166">
        <f t="shared" si="388"/>
        <v>0</v>
      </c>
      <c r="U922" s="166">
        <v>0</v>
      </c>
      <c r="V922" s="166">
        <f t="shared" si="389"/>
        <v>0</v>
      </c>
      <c r="W922" s="166">
        <v>0</v>
      </c>
      <c r="X922" s="167">
        <f t="shared" si="390"/>
        <v>0</v>
      </c>
      <c r="AR922" s="168" t="s">
        <v>227</v>
      </c>
      <c r="AT922" s="168" t="s">
        <v>169</v>
      </c>
      <c r="AU922" s="168" t="s">
        <v>91</v>
      </c>
      <c r="AY922" s="15" t="s">
        <v>167</v>
      </c>
      <c r="BE922" s="97">
        <f t="shared" si="391"/>
        <v>0</v>
      </c>
      <c r="BF922" s="97">
        <f t="shared" si="392"/>
        <v>0</v>
      </c>
      <c r="BG922" s="97">
        <f t="shared" si="393"/>
        <v>0</v>
      </c>
      <c r="BH922" s="97">
        <f t="shared" si="394"/>
        <v>0</v>
      </c>
      <c r="BI922" s="97">
        <f t="shared" si="395"/>
        <v>0</v>
      </c>
      <c r="BJ922" s="15" t="s">
        <v>89</v>
      </c>
      <c r="BK922" s="97">
        <f t="shared" si="396"/>
        <v>0</v>
      </c>
      <c r="BL922" s="15" t="s">
        <v>227</v>
      </c>
      <c r="BM922" s="168" t="s">
        <v>2816</v>
      </c>
    </row>
    <row r="923" spans="2:65" s="1" customFormat="1" ht="16.5" customHeight="1">
      <c r="B923" s="34"/>
      <c r="C923" s="190" t="s">
        <v>2817</v>
      </c>
      <c r="D923" s="190" t="s">
        <v>654</v>
      </c>
      <c r="E923" s="191" t="s">
        <v>2818</v>
      </c>
      <c r="F923" s="192" t="s">
        <v>2819</v>
      </c>
      <c r="G923" s="193" t="s">
        <v>184</v>
      </c>
      <c r="H923" s="194">
        <v>6</v>
      </c>
      <c r="I923" s="195"/>
      <c r="J923" s="196"/>
      <c r="K923" s="197">
        <f t="shared" si="384"/>
        <v>0</v>
      </c>
      <c r="L923" s="196"/>
      <c r="M923" s="198"/>
      <c r="N923" s="199" t="s">
        <v>1</v>
      </c>
      <c r="O923" s="128" t="s">
        <v>45</v>
      </c>
      <c r="P923" s="33">
        <f t="shared" si="385"/>
        <v>0</v>
      </c>
      <c r="Q923" s="33">
        <f t="shared" si="386"/>
        <v>0</v>
      </c>
      <c r="R923" s="33">
        <f t="shared" si="387"/>
        <v>0</v>
      </c>
      <c r="T923" s="166">
        <f t="shared" si="388"/>
        <v>0</v>
      </c>
      <c r="U923" s="166">
        <v>2.2000000000000001E-3</v>
      </c>
      <c r="V923" s="166">
        <f t="shared" si="389"/>
        <v>1.32E-2</v>
      </c>
      <c r="W923" s="166">
        <v>0</v>
      </c>
      <c r="X923" s="167">
        <f t="shared" si="390"/>
        <v>0</v>
      </c>
      <c r="AR923" s="168" t="s">
        <v>318</v>
      </c>
      <c r="AT923" s="168" t="s">
        <v>654</v>
      </c>
      <c r="AU923" s="168" t="s">
        <v>91</v>
      </c>
      <c r="AY923" s="15" t="s">
        <v>167</v>
      </c>
      <c r="BE923" s="97">
        <f t="shared" si="391"/>
        <v>0</v>
      </c>
      <c r="BF923" s="97">
        <f t="shared" si="392"/>
        <v>0</v>
      </c>
      <c r="BG923" s="97">
        <f t="shared" si="393"/>
        <v>0</v>
      </c>
      <c r="BH923" s="97">
        <f t="shared" si="394"/>
        <v>0</v>
      </c>
      <c r="BI923" s="97">
        <f t="shared" si="395"/>
        <v>0</v>
      </c>
      <c r="BJ923" s="15" t="s">
        <v>89</v>
      </c>
      <c r="BK923" s="97">
        <f t="shared" si="396"/>
        <v>0</v>
      </c>
      <c r="BL923" s="15" t="s">
        <v>227</v>
      </c>
      <c r="BM923" s="168" t="s">
        <v>2820</v>
      </c>
    </row>
    <row r="924" spans="2:65" s="1" customFormat="1" ht="16.5" customHeight="1">
      <c r="B924" s="34"/>
      <c r="C924" s="157" t="s">
        <v>2821</v>
      </c>
      <c r="D924" s="157" t="s">
        <v>169</v>
      </c>
      <c r="E924" s="158" t="s">
        <v>2822</v>
      </c>
      <c r="F924" s="159" t="s">
        <v>2823</v>
      </c>
      <c r="G924" s="160" t="s">
        <v>440</v>
      </c>
      <c r="H924" s="161">
        <v>9</v>
      </c>
      <c r="I924" s="162"/>
      <c r="J924" s="162"/>
      <c r="K924" s="163">
        <f t="shared" si="384"/>
        <v>0</v>
      </c>
      <c r="L924" s="164"/>
      <c r="M924" s="34"/>
      <c r="N924" s="165" t="s">
        <v>1</v>
      </c>
      <c r="O924" s="128" t="s">
        <v>45</v>
      </c>
      <c r="P924" s="33">
        <f t="shared" si="385"/>
        <v>0</v>
      </c>
      <c r="Q924" s="33">
        <f t="shared" si="386"/>
        <v>0</v>
      </c>
      <c r="R924" s="33">
        <f t="shared" si="387"/>
        <v>0</v>
      </c>
      <c r="T924" s="166">
        <f t="shared" si="388"/>
        <v>0</v>
      </c>
      <c r="U924" s="166">
        <v>0</v>
      </c>
      <c r="V924" s="166">
        <f t="shared" si="389"/>
        <v>0</v>
      </c>
      <c r="W924" s="166">
        <v>1.5E-3</v>
      </c>
      <c r="X924" s="167">
        <f t="shared" si="390"/>
        <v>1.35E-2</v>
      </c>
      <c r="AR924" s="168" t="s">
        <v>227</v>
      </c>
      <c r="AT924" s="168" t="s">
        <v>169</v>
      </c>
      <c r="AU924" s="168" t="s">
        <v>91</v>
      </c>
      <c r="AY924" s="15" t="s">
        <v>167</v>
      </c>
      <c r="BE924" s="97">
        <f t="shared" si="391"/>
        <v>0</v>
      </c>
      <c r="BF924" s="97">
        <f t="shared" si="392"/>
        <v>0</v>
      </c>
      <c r="BG924" s="97">
        <f t="shared" si="393"/>
        <v>0</v>
      </c>
      <c r="BH924" s="97">
        <f t="shared" si="394"/>
        <v>0</v>
      </c>
      <c r="BI924" s="97">
        <f t="shared" si="395"/>
        <v>0</v>
      </c>
      <c r="BJ924" s="15" t="s">
        <v>89</v>
      </c>
      <c r="BK924" s="97">
        <f t="shared" si="396"/>
        <v>0</v>
      </c>
      <c r="BL924" s="15" t="s">
        <v>227</v>
      </c>
      <c r="BM924" s="168" t="s">
        <v>2824</v>
      </c>
    </row>
    <row r="925" spans="2:65" s="1" customFormat="1" ht="24.2" customHeight="1">
      <c r="B925" s="34"/>
      <c r="C925" s="157" t="s">
        <v>2825</v>
      </c>
      <c r="D925" s="157" t="s">
        <v>169</v>
      </c>
      <c r="E925" s="158" t="s">
        <v>2826</v>
      </c>
      <c r="F925" s="159" t="s">
        <v>2827</v>
      </c>
      <c r="G925" s="160" t="s">
        <v>184</v>
      </c>
      <c r="H925" s="161">
        <v>99</v>
      </c>
      <c r="I925" s="162"/>
      <c r="J925" s="162"/>
      <c r="K925" s="163">
        <f t="shared" si="384"/>
        <v>0</v>
      </c>
      <c r="L925" s="164"/>
      <c r="M925" s="34"/>
      <c r="N925" s="165" t="s">
        <v>1</v>
      </c>
      <c r="O925" s="128" t="s">
        <v>45</v>
      </c>
      <c r="P925" s="33">
        <f t="shared" si="385"/>
        <v>0</v>
      </c>
      <c r="Q925" s="33">
        <f t="shared" si="386"/>
        <v>0</v>
      </c>
      <c r="R925" s="33">
        <f t="shared" si="387"/>
        <v>0</v>
      </c>
      <c r="T925" s="166">
        <f t="shared" si="388"/>
        <v>0</v>
      </c>
      <c r="U925" s="166">
        <v>0</v>
      </c>
      <c r="V925" s="166">
        <f t="shared" si="389"/>
        <v>0</v>
      </c>
      <c r="W925" s="166">
        <v>2.4E-2</v>
      </c>
      <c r="X925" s="167">
        <f t="shared" si="390"/>
        <v>2.3759999999999999</v>
      </c>
      <c r="AR925" s="168" t="s">
        <v>227</v>
      </c>
      <c r="AT925" s="168" t="s">
        <v>169</v>
      </c>
      <c r="AU925" s="168" t="s">
        <v>91</v>
      </c>
      <c r="AY925" s="15" t="s">
        <v>167</v>
      </c>
      <c r="BE925" s="97">
        <f t="shared" si="391"/>
        <v>0</v>
      </c>
      <c r="BF925" s="97">
        <f t="shared" si="392"/>
        <v>0</v>
      </c>
      <c r="BG925" s="97">
        <f t="shared" si="393"/>
        <v>0</v>
      </c>
      <c r="BH925" s="97">
        <f t="shared" si="394"/>
        <v>0</v>
      </c>
      <c r="BI925" s="97">
        <f t="shared" si="395"/>
        <v>0</v>
      </c>
      <c r="BJ925" s="15" t="s">
        <v>89</v>
      </c>
      <c r="BK925" s="97">
        <f t="shared" si="396"/>
        <v>0</v>
      </c>
      <c r="BL925" s="15" t="s">
        <v>227</v>
      </c>
      <c r="BM925" s="168" t="s">
        <v>2828</v>
      </c>
    </row>
    <row r="926" spans="2:65" s="12" customFormat="1" ht="11.25">
      <c r="B926" s="169"/>
      <c r="D926" s="170" t="s">
        <v>196</v>
      </c>
      <c r="E926" s="171" t="s">
        <v>1</v>
      </c>
      <c r="F926" s="172" t="s">
        <v>2829</v>
      </c>
      <c r="H926" s="173">
        <v>99</v>
      </c>
      <c r="I926" s="174"/>
      <c r="J926" s="174"/>
      <c r="M926" s="169"/>
      <c r="N926" s="175"/>
      <c r="X926" s="176"/>
      <c r="AT926" s="171" t="s">
        <v>196</v>
      </c>
      <c r="AU926" s="171" t="s">
        <v>91</v>
      </c>
      <c r="AV926" s="12" t="s">
        <v>91</v>
      </c>
      <c r="AW926" s="12" t="s">
        <v>5</v>
      </c>
      <c r="AX926" s="12" t="s">
        <v>89</v>
      </c>
      <c r="AY926" s="171" t="s">
        <v>167</v>
      </c>
    </row>
    <row r="927" spans="2:65" s="1" customFormat="1" ht="24.2" customHeight="1">
      <c r="B927" s="34"/>
      <c r="C927" s="157" t="s">
        <v>2830</v>
      </c>
      <c r="D927" s="157" t="s">
        <v>169</v>
      </c>
      <c r="E927" s="158" t="s">
        <v>2831</v>
      </c>
      <c r="F927" s="159" t="s">
        <v>2832</v>
      </c>
      <c r="G927" s="160" t="s">
        <v>184</v>
      </c>
      <c r="H927" s="161">
        <v>4</v>
      </c>
      <c r="I927" s="162"/>
      <c r="J927" s="162"/>
      <c r="K927" s="163">
        <f>ROUND(P927*H927,2)</f>
        <v>0</v>
      </c>
      <c r="L927" s="164"/>
      <c r="M927" s="34"/>
      <c r="N927" s="165" t="s">
        <v>1</v>
      </c>
      <c r="O927" s="128" t="s">
        <v>45</v>
      </c>
      <c r="P927" s="33">
        <f>I927+J927</f>
        <v>0</v>
      </c>
      <c r="Q927" s="33">
        <f>ROUND(I927*H927,2)</f>
        <v>0</v>
      </c>
      <c r="R927" s="33">
        <f>ROUND(J927*H927,2)</f>
        <v>0</v>
      </c>
      <c r="T927" s="166">
        <f>S927*H927</f>
        <v>0</v>
      </c>
      <c r="U927" s="166">
        <v>0</v>
      </c>
      <c r="V927" s="166">
        <f>U927*H927</f>
        <v>0</v>
      </c>
      <c r="W927" s="166">
        <v>1.4999999999999999E-2</v>
      </c>
      <c r="X927" s="167">
        <f>W927*H927</f>
        <v>0.06</v>
      </c>
      <c r="AR927" s="168" t="s">
        <v>227</v>
      </c>
      <c r="AT927" s="168" t="s">
        <v>169</v>
      </c>
      <c r="AU927" s="168" t="s">
        <v>91</v>
      </c>
      <c r="AY927" s="15" t="s">
        <v>167</v>
      </c>
      <c r="BE927" s="97">
        <f>IF(O927="základní",K927,0)</f>
        <v>0</v>
      </c>
      <c r="BF927" s="97">
        <f>IF(O927="snížená",K927,0)</f>
        <v>0</v>
      </c>
      <c r="BG927" s="97">
        <f>IF(O927="zákl. přenesená",K927,0)</f>
        <v>0</v>
      </c>
      <c r="BH927" s="97">
        <f>IF(O927="sníž. přenesená",K927,0)</f>
        <v>0</v>
      </c>
      <c r="BI927" s="97">
        <f>IF(O927="nulová",K927,0)</f>
        <v>0</v>
      </c>
      <c r="BJ927" s="15" t="s">
        <v>89</v>
      </c>
      <c r="BK927" s="97">
        <f>ROUND(P927*H927,2)</f>
        <v>0</v>
      </c>
      <c r="BL927" s="15" t="s">
        <v>227</v>
      </c>
      <c r="BM927" s="168" t="s">
        <v>2833</v>
      </c>
    </row>
    <row r="928" spans="2:65" s="1" customFormat="1" ht="24.2" customHeight="1">
      <c r="B928" s="34"/>
      <c r="C928" s="157" t="s">
        <v>2834</v>
      </c>
      <c r="D928" s="157" t="s">
        <v>169</v>
      </c>
      <c r="E928" s="158" t="s">
        <v>2835</v>
      </c>
      <c r="F928" s="159" t="s">
        <v>2836</v>
      </c>
      <c r="G928" s="160" t="s">
        <v>184</v>
      </c>
      <c r="H928" s="161">
        <v>93</v>
      </c>
      <c r="I928" s="162"/>
      <c r="J928" s="162"/>
      <c r="K928" s="163">
        <f>ROUND(P928*H928,2)</f>
        <v>0</v>
      </c>
      <c r="L928" s="164"/>
      <c r="M928" s="34"/>
      <c r="N928" s="165" t="s">
        <v>1</v>
      </c>
      <c r="O928" s="128" t="s">
        <v>45</v>
      </c>
      <c r="P928" s="33">
        <f>I928+J928</f>
        <v>0</v>
      </c>
      <c r="Q928" s="33">
        <f>ROUND(I928*H928,2)</f>
        <v>0</v>
      </c>
      <c r="R928" s="33">
        <f>ROUND(J928*H928,2)</f>
        <v>0</v>
      </c>
      <c r="T928" s="166">
        <f>S928*H928</f>
        <v>0</v>
      </c>
      <c r="U928" s="166">
        <v>0</v>
      </c>
      <c r="V928" s="166">
        <f>U928*H928</f>
        <v>0</v>
      </c>
      <c r="W928" s="166">
        <v>0</v>
      </c>
      <c r="X928" s="167">
        <f>W928*H928</f>
        <v>0</v>
      </c>
      <c r="AR928" s="168" t="s">
        <v>227</v>
      </c>
      <c r="AT928" s="168" t="s">
        <v>169</v>
      </c>
      <c r="AU928" s="168" t="s">
        <v>91</v>
      </c>
      <c r="AY928" s="15" t="s">
        <v>167</v>
      </c>
      <c r="BE928" s="97">
        <f>IF(O928="základní",K928,0)</f>
        <v>0</v>
      </c>
      <c r="BF928" s="97">
        <f>IF(O928="snížená",K928,0)</f>
        <v>0</v>
      </c>
      <c r="BG928" s="97">
        <f>IF(O928="zákl. přenesená",K928,0)</f>
        <v>0</v>
      </c>
      <c r="BH928" s="97">
        <f>IF(O928="sníž. přenesená",K928,0)</f>
        <v>0</v>
      </c>
      <c r="BI928" s="97">
        <f>IF(O928="nulová",K928,0)</f>
        <v>0</v>
      </c>
      <c r="BJ928" s="15" t="s">
        <v>89</v>
      </c>
      <c r="BK928" s="97">
        <f>ROUND(P928*H928,2)</f>
        <v>0</v>
      </c>
      <c r="BL928" s="15" t="s">
        <v>227</v>
      </c>
      <c r="BM928" s="168" t="s">
        <v>2837</v>
      </c>
    </row>
    <row r="929" spans="2:65" s="12" customFormat="1" ht="11.25">
      <c r="B929" s="169"/>
      <c r="D929" s="170" t="s">
        <v>196</v>
      </c>
      <c r="E929" s="171" t="s">
        <v>1</v>
      </c>
      <c r="F929" s="172" t="s">
        <v>2838</v>
      </c>
      <c r="H929" s="173">
        <v>93</v>
      </c>
      <c r="I929" s="174"/>
      <c r="J929" s="174"/>
      <c r="M929" s="169"/>
      <c r="N929" s="175"/>
      <c r="X929" s="176"/>
      <c r="AT929" s="171" t="s">
        <v>196</v>
      </c>
      <c r="AU929" s="171" t="s">
        <v>91</v>
      </c>
      <c r="AV929" s="12" t="s">
        <v>91</v>
      </c>
      <c r="AW929" s="12" t="s">
        <v>5</v>
      </c>
      <c r="AX929" s="12" t="s">
        <v>89</v>
      </c>
      <c r="AY929" s="171" t="s">
        <v>167</v>
      </c>
    </row>
    <row r="930" spans="2:65" s="1" customFormat="1" ht="24.2" customHeight="1">
      <c r="B930" s="34"/>
      <c r="C930" s="190" t="s">
        <v>2839</v>
      </c>
      <c r="D930" s="190" t="s">
        <v>654</v>
      </c>
      <c r="E930" s="191" t="s">
        <v>2840</v>
      </c>
      <c r="F930" s="192" t="s">
        <v>2841</v>
      </c>
      <c r="G930" s="193" t="s">
        <v>184</v>
      </c>
      <c r="H930" s="194">
        <v>93</v>
      </c>
      <c r="I930" s="195"/>
      <c r="J930" s="196"/>
      <c r="K930" s="197">
        <f t="shared" ref="K930:K935" si="397">ROUND(P930*H930,2)</f>
        <v>0</v>
      </c>
      <c r="L930" s="196"/>
      <c r="M930" s="198"/>
      <c r="N930" s="199" t="s">
        <v>1</v>
      </c>
      <c r="O930" s="128" t="s">
        <v>45</v>
      </c>
      <c r="P930" s="33">
        <f t="shared" ref="P930:P935" si="398">I930+J930</f>
        <v>0</v>
      </c>
      <c r="Q930" s="33">
        <f t="shared" ref="Q930:Q935" si="399">ROUND(I930*H930,2)</f>
        <v>0</v>
      </c>
      <c r="R930" s="33">
        <f t="shared" ref="R930:R935" si="400">ROUND(J930*H930,2)</f>
        <v>0</v>
      </c>
      <c r="T930" s="166">
        <f t="shared" ref="T930:T935" si="401">S930*H930</f>
        <v>0</v>
      </c>
      <c r="U930" s="166">
        <v>9.2000000000000003E-4</v>
      </c>
      <c r="V930" s="166">
        <f t="shared" ref="V930:V935" si="402">U930*H930</f>
        <v>8.5559999999999997E-2</v>
      </c>
      <c r="W930" s="166">
        <v>0</v>
      </c>
      <c r="X930" s="167">
        <f t="shared" ref="X930:X935" si="403">W930*H930</f>
        <v>0</v>
      </c>
      <c r="AR930" s="168" t="s">
        <v>318</v>
      </c>
      <c r="AT930" s="168" t="s">
        <v>654</v>
      </c>
      <c r="AU930" s="168" t="s">
        <v>91</v>
      </c>
      <c r="AY930" s="15" t="s">
        <v>167</v>
      </c>
      <c r="BE930" s="97">
        <f t="shared" ref="BE930:BE935" si="404">IF(O930="základní",K930,0)</f>
        <v>0</v>
      </c>
      <c r="BF930" s="97">
        <f t="shared" ref="BF930:BF935" si="405">IF(O930="snížená",K930,0)</f>
        <v>0</v>
      </c>
      <c r="BG930" s="97">
        <f t="shared" ref="BG930:BG935" si="406">IF(O930="zákl. přenesená",K930,0)</f>
        <v>0</v>
      </c>
      <c r="BH930" s="97">
        <f t="shared" ref="BH930:BH935" si="407">IF(O930="sníž. přenesená",K930,0)</f>
        <v>0</v>
      </c>
      <c r="BI930" s="97">
        <f t="shared" ref="BI930:BI935" si="408">IF(O930="nulová",K930,0)</f>
        <v>0</v>
      </c>
      <c r="BJ930" s="15" t="s">
        <v>89</v>
      </c>
      <c r="BK930" s="97">
        <f t="shared" ref="BK930:BK935" si="409">ROUND(P930*H930,2)</f>
        <v>0</v>
      </c>
      <c r="BL930" s="15" t="s">
        <v>227</v>
      </c>
      <c r="BM930" s="168" t="s">
        <v>2842</v>
      </c>
    </row>
    <row r="931" spans="2:65" s="1" customFormat="1" ht="37.9" customHeight="1">
      <c r="B931" s="34"/>
      <c r="C931" s="157" t="s">
        <v>2843</v>
      </c>
      <c r="D931" s="157" t="s">
        <v>169</v>
      </c>
      <c r="E931" s="158" t="s">
        <v>2844</v>
      </c>
      <c r="F931" s="159" t="s">
        <v>2845</v>
      </c>
      <c r="G931" s="160" t="s">
        <v>440</v>
      </c>
      <c r="H931" s="161">
        <v>5</v>
      </c>
      <c r="I931" s="162"/>
      <c r="J931" s="162"/>
      <c r="K931" s="163">
        <f t="shared" si="397"/>
        <v>0</v>
      </c>
      <c r="L931" s="164"/>
      <c r="M931" s="34"/>
      <c r="N931" s="165" t="s">
        <v>1</v>
      </c>
      <c r="O931" s="128" t="s">
        <v>45</v>
      </c>
      <c r="P931" s="33">
        <f t="shared" si="398"/>
        <v>0</v>
      </c>
      <c r="Q931" s="33">
        <f t="shared" si="399"/>
        <v>0</v>
      </c>
      <c r="R931" s="33">
        <f t="shared" si="400"/>
        <v>0</v>
      </c>
      <c r="T931" s="166">
        <f t="shared" si="401"/>
        <v>0</v>
      </c>
      <c r="U931" s="166">
        <v>0</v>
      </c>
      <c r="V931" s="166">
        <f t="shared" si="402"/>
        <v>0</v>
      </c>
      <c r="W931" s="166">
        <v>0</v>
      </c>
      <c r="X931" s="167">
        <f t="shared" si="403"/>
        <v>0</v>
      </c>
      <c r="AR931" s="168" t="s">
        <v>227</v>
      </c>
      <c r="AT931" s="168" t="s">
        <v>169</v>
      </c>
      <c r="AU931" s="168" t="s">
        <v>91</v>
      </c>
      <c r="AY931" s="15" t="s">
        <v>167</v>
      </c>
      <c r="BE931" s="97">
        <f t="shared" si="404"/>
        <v>0</v>
      </c>
      <c r="BF931" s="97">
        <f t="shared" si="405"/>
        <v>0</v>
      </c>
      <c r="BG931" s="97">
        <f t="shared" si="406"/>
        <v>0</v>
      </c>
      <c r="BH931" s="97">
        <f t="shared" si="407"/>
        <v>0</v>
      </c>
      <c r="BI931" s="97">
        <f t="shared" si="408"/>
        <v>0</v>
      </c>
      <c r="BJ931" s="15" t="s">
        <v>89</v>
      </c>
      <c r="BK931" s="97">
        <f t="shared" si="409"/>
        <v>0</v>
      </c>
      <c r="BL931" s="15" t="s">
        <v>227</v>
      </c>
      <c r="BM931" s="168" t="s">
        <v>2846</v>
      </c>
    </row>
    <row r="932" spans="2:65" s="1" customFormat="1" ht="33" customHeight="1">
      <c r="B932" s="34"/>
      <c r="C932" s="157" t="s">
        <v>2847</v>
      </c>
      <c r="D932" s="157" t="s">
        <v>169</v>
      </c>
      <c r="E932" s="158" t="s">
        <v>2848</v>
      </c>
      <c r="F932" s="159" t="s">
        <v>2849</v>
      </c>
      <c r="G932" s="160" t="s">
        <v>440</v>
      </c>
      <c r="H932" s="161">
        <v>2</v>
      </c>
      <c r="I932" s="162"/>
      <c r="J932" s="162"/>
      <c r="K932" s="163">
        <f t="shared" si="397"/>
        <v>0</v>
      </c>
      <c r="L932" s="164"/>
      <c r="M932" s="34"/>
      <c r="N932" s="165" t="s">
        <v>1</v>
      </c>
      <c r="O932" s="128" t="s">
        <v>45</v>
      </c>
      <c r="P932" s="33">
        <f t="shared" si="398"/>
        <v>0</v>
      </c>
      <c r="Q932" s="33">
        <f t="shared" si="399"/>
        <v>0</v>
      </c>
      <c r="R932" s="33">
        <f t="shared" si="400"/>
        <v>0</v>
      </c>
      <c r="T932" s="166">
        <f t="shared" si="401"/>
        <v>0</v>
      </c>
      <c r="U932" s="166">
        <v>0</v>
      </c>
      <c r="V932" s="166">
        <f t="shared" si="402"/>
        <v>0</v>
      </c>
      <c r="W932" s="166">
        <v>0</v>
      </c>
      <c r="X932" s="167">
        <f t="shared" si="403"/>
        <v>0</v>
      </c>
      <c r="AR932" s="168" t="s">
        <v>227</v>
      </c>
      <c r="AT932" s="168" t="s">
        <v>169</v>
      </c>
      <c r="AU932" s="168" t="s">
        <v>91</v>
      </c>
      <c r="AY932" s="15" t="s">
        <v>167</v>
      </c>
      <c r="BE932" s="97">
        <f t="shared" si="404"/>
        <v>0</v>
      </c>
      <c r="BF932" s="97">
        <f t="shared" si="405"/>
        <v>0</v>
      </c>
      <c r="BG932" s="97">
        <f t="shared" si="406"/>
        <v>0</v>
      </c>
      <c r="BH932" s="97">
        <f t="shared" si="407"/>
        <v>0</v>
      </c>
      <c r="BI932" s="97">
        <f t="shared" si="408"/>
        <v>0</v>
      </c>
      <c r="BJ932" s="15" t="s">
        <v>89</v>
      </c>
      <c r="BK932" s="97">
        <f t="shared" si="409"/>
        <v>0</v>
      </c>
      <c r="BL932" s="15" t="s">
        <v>227</v>
      </c>
      <c r="BM932" s="168" t="s">
        <v>2850</v>
      </c>
    </row>
    <row r="933" spans="2:65" s="1" customFormat="1" ht="24.2" customHeight="1">
      <c r="B933" s="34"/>
      <c r="C933" s="157" t="s">
        <v>2851</v>
      </c>
      <c r="D933" s="157" t="s">
        <v>169</v>
      </c>
      <c r="E933" s="158" t="s">
        <v>2852</v>
      </c>
      <c r="F933" s="159" t="s">
        <v>2853</v>
      </c>
      <c r="G933" s="160" t="s">
        <v>184</v>
      </c>
      <c r="H933" s="161">
        <v>2</v>
      </c>
      <c r="I933" s="162"/>
      <c r="J933" s="162"/>
      <c r="K933" s="163">
        <f t="shared" si="397"/>
        <v>0</v>
      </c>
      <c r="L933" s="164"/>
      <c r="M933" s="34"/>
      <c r="N933" s="165" t="s">
        <v>1</v>
      </c>
      <c r="O933" s="128" t="s">
        <v>45</v>
      </c>
      <c r="P933" s="33">
        <f t="shared" si="398"/>
        <v>0</v>
      </c>
      <c r="Q933" s="33">
        <f t="shared" si="399"/>
        <v>0</v>
      </c>
      <c r="R933" s="33">
        <f t="shared" si="400"/>
        <v>0</v>
      </c>
      <c r="T933" s="166">
        <f t="shared" si="401"/>
        <v>0</v>
      </c>
      <c r="U933" s="166">
        <v>0</v>
      </c>
      <c r="V933" s="166">
        <f t="shared" si="402"/>
        <v>0</v>
      </c>
      <c r="W933" s="166">
        <v>0</v>
      </c>
      <c r="X933" s="167">
        <f t="shared" si="403"/>
        <v>0</v>
      </c>
      <c r="AR933" s="168" t="s">
        <v>227</v>
      </c>
      <c r="AT933" s="168" t="s">
        <v>169</v>
      </c>
      <c r="AU933" s="168" t="s">
        <v>91</v>
      </c>
      <c r="AY933" s="15" t="s">
        <v>167</v>
      </c>
      <c r="BE933" s="97">
        <f t="shared" si="404"/>
        <v>0</v>
      </c>
      <c r="BF933" s="97">
        <f t="shared" si="405"/>
        <v>0</v>
      </c>
      <c r="BG933" s="97">
        <f t="shared" si="406"/>
        <v>0</v>
      </c>
      <c r="BH933" s="97">
        <f t="shared" si="407"/>
        <v>0</v>
      </c>
      <c r="BI933" s="97">
        <f t="shared" si="408"/>
        <v>0</v>
      </c>
      <c r="BJ933" s="15" t="s">
        <v>89</v>
      </c>
      <c r="BK933" s="97">
        <f t="shared" si="409"/>
        <v>0</v>
      </c>
      <c r="BL933" s="15" t="s">
        <v>227</v>
      </c>
      <c r="BM933" s="168" t="s">
        <v>2854</v>
      </c>
    </row>
    <row r="934" spans="2:65" s="1" customFormat="1" ht="16.5" customHeight="1">
      <c r="B934" s="34"/>
      <c r="C934" s="190" t="s">
        <v>2855</v>
      </c>
      <c r="D934" s="190" t="s">
        <v>654</v>
      </c>
      <c r="E934" s="191" t="s">
        <v>2856</v>
      </c>
      <c r="F934" s="192" t="s">
        <v>2857</v>
      </c>
      <c r="G934" s="193" t="s">
        <v>184</v>
      </c>
      <c r="H934" s="194">
        <v>2</v>
      </c>
      <c r="I934" s="195"/>
      <c r="J934" s="196"/>
      <c r="K934" s="197">
        <f t="shared" si="397"/>
        <v>0</v>
      </c>
      <c r="L934" s="196"/>
      <c r="M934" s="198"/>
      <c r="N934" s="199" t="s">
        <v>1</v>
      </c>
      <c r="O934" s="128" t="s">
        <v>45</v>
      </c>
      <c r="P934" s="33">
        <f t="shared" si="398"/>
        <v>0</v>
      </c>
      <c r="Q934" s="33">
        <f t="shared" si="399"/>
        <v>0</v>
      </c>
      <c r="R934" s="33">
        <f t="shared" si="400"/>
        <v>0</v>
      </c>
      <c r="T934" s="166">
        <f t="shared" si="401"/>
        <v>0</v>
      </c>
      <c r="U934" s="166">
        <v>4.0099999999999997E-2</v>
      </c>
      <c r="V934" s="166">
        <f t="shared" si="402"/>
        <v>8.0199999999999994E-2</v>
      </c>
      <c r="W934" s="166">
        <v>0</v>
      </c>
      <c r="X934" s="167">
        <f t="shared" si="403"/>
        <v>0</v>
      </c>
      <c r="AR934" s="168" t="s">
        <v>318</v>
      </c>
      <c r="AT934" s="168" t="s">
        <v>654</v>
      </c>
      <c r="AU934" s="168" t="s">
        <v>91</v>
      </c>
      <c r="AY934" s="15" t="s">
        <v>167</v>
      </c>
      <c r="BE934" s="97">
        <f t="shared" si="404"/>
        <v>0</v>
      </c>
      <c r="BF934" s="97">
        <f t="shared" si="405"/>
        <v>0</v>
      </c>
      <c r="BG934" s="97">
        <f t="shared" si="406"/>
        <v>0</v>
      </c>
      <c r="BH934" s="97">
        <f t="shared" si="407"/>
        <v>0</v>
      </c>
      <c r="BI934" s="97">
        <f t="shared" si="408"/>
        <v>0</v>
      </c>
      <c r="BJ934" s="15" t="s">
        <v>89</v>
      </c>
      <c r="BK934" s="97">
        <f t="shared" si="409"/>
        <v>0</v>
      </c>
      <c r="BL934" s="15" t="s">
        <v>227</v>
      </c>
      <c r="BM934" s="168" t="s">
        <v>2858</v>
      </c>
    </row>
    <row r="935" spans="2:65" s="1" customFormat="1" ht="24.2" customHeight="1">
      <c r="B935" s="34"/>
      <c r="C935" s="157" t="s">
        <v>2859</v>
      </c>
      <c r="D935" s="157" t="s">
        <v>169</v>
      </c>
      <c r="E935" s="158" t="s">
        <v>2860</v>
      </c>
      <c r="F935" s="159" t="s">
        <v>2861</v>
      </c>
      <c r="G935" s="160" t="s">
        <v>339</v>
      </c>
      <c r="H935" s="161">
        <v>2.157</v>
      </c>
      <c r="I935" s="162"/>
      <c r="J935" s="162"/>
      <c r="K935" s="163">
        <f t="shared" si="397"/>
        <v>0</v>
      </c>
      <c r="L935" s="164"/>
      <c r="M935" s="34"/>
      <c r="N935" s="165" t="s">
        <v>1</v>
      </c>
      <c r="O935" s="128" t="s">
        <v>45</v>
      </c>
      <c r="P935" s="33">
        <f t="shared" si="398"/>
        <v>0</v>
      </c>
      <c r="Q935" s="33">
        <f t="shared" si="399"/>
        <v>0</v>
      </c>
      <c r="R935" s="33">
        <f t="shared" si="400"/>
        <v>0</v>
      </c>
      <c r="T935" s="166">
        <f t="shared" si="401"/>
        <v>0</v>
      </c>
      <c r="U935" s="166">
        <v>0</v>
      </c>
      <c r="V935" s="166">
        <f t="shared" si="402"/>
        <v>0</v>
      </c>
      <c r="W935" s="166">
        <v>0</v>
      </c>
      <c r="X935" s="167">
        <f t="shared" si="403"/>
        <v>0</v>
      </c>
      <c r="AR935" s="168" t="s">
        <v>227</v>
      </c>
      <c r="AT935" s="168" t="s">
        <v>169</v>
      </c>
      <c r="AU935" s="168" t="s">
        <v>91</v>
      </c>
      <c r="AY935" s="15" t="s">
        <v>167</v>
      </c>
      <c r="BE935" s="97">
        <f t="shared" si="404"/>
        <v>0</v>
      </c>
      <c r="BF935" s="97">
        <f t="shared" si="405"/>
        <v>0</v>
      </c>
      <c r="BG935" s="97">
        <f t="shared" si="406"/>
        <v>0</v>
      </c>
      <c r="BH935" s="97">
        <f t="shared" si="407"/>
        <v>0</v>
      </c>
      <c r="BI935" s="97">
        <f t="shared" si="408"/>
        <v>0</v>
      </c>
      <c r="BJ935" s="15" t="s">
        <v>89</v>
      </c>
      <c r="BK935" s="97">
        <f t="shared" si="409"/>
        <v>0</v>
      </c>
      <c r="BL935" s="15" t="s">
        <v>227</v>
      </c>
      <c r="BM935" s="168" t="s">
        <v>2862</v>
      </c>
    </row>
    <row r="936" spans="2:65" s="11" customFormat="1" ht="22.9" customHeight="1">
      <c r="B936" s="144"/>
      <c r="D936" s="145" t="s">
        <v>81</v>
      </c>
      <c r="E936" s="155" t="s">
        <v>550</v>
      </c>
      <c r="F936" s="155" t="s">
        <v>551</v>
      </c>
      <c r="I936" s="147"/>
      <c r="J936" s="147"/>
      <c r="K936" s="156">
        <f>BK936</f>
        <v>0</v>
      </c>
      <c r="M936" s="144"/>
      <c r="N936" s="149"/>
      <c r="Q936" s="150">
        <f>SUM(Q937:Q958)</f>
        <v>0</v>
      </c>
      <c r="R936" s="150">
        <f>SUM(R937:R958)</f>
        <v>0</v>
      </c>
      <c r="T936" s="151">
        <f>SUM(T937:T958)</f>
        <v>0</v>
      </c>
      <c r="V936" s="151">
        <f>SUM(V937:V958)</f>
        <v>1.1399328</v>
      </c>
      <c r="X936" s="152">
        <f>SUM(X937:X958)</f>
        <v>0</v>
      </c>
      <c r="AR936" s="145" t="s">
        <v>91</v>
      </c>
      <c r="AT936" s="153" t="s">
        <v>81</v>
      </c>
      <c r="AU936" s="153" t="s">
        <v>89</v>
      </c>
      <c r="AY936" s="145" t="s">
        <v>167</v>
      </c>
      <c r="BK936" s="154">
        <f>SUM(BK937:BK958)</f>
        <v>0</v>
      </c>
    </row>
    <row r="937" spans="2:65" s="1" customFormat="1" ht="24.2" customHeight="1">
      <c r="B937" s="34"/>
      <c r="C937" s="157" t="s">
        <v>2863</v>
      </c>
      <c r="D937" s="157" t="s">
        <v>169</v>
      </c>
      <c r="E937" s="158" t="s">
        <v>2864</v>
      </c>
      <c r="F937" s="159" t="s">
        <v>2865</v>
      </c>
      <c r="G937" s="160" t="s">
        <v>177</v>
      </c>
      <c r="H937" s="161">
        <v>9</v>
      </c>
      <c r="I937" s="162"/>
      <c r="J937" s="162"/>
      <c r="K937" s="163">
        <f t="shared" ref="K937:K945" si="410">ROUND(P937*H937,2)</f>
        <v>0</v>
      </c>
      <c r="L937" s="164"/>
      <c r="M937" s="34"/>
      <c r="N937" s="165" t="s">
        <v>1</v>
      </c>
      <c r="O937" s="128" t="s">
        <v>45</v>
      </c>
      <c r="P937" s="33">
        <f t="shared" ref="P937:P945" si="411">I937+J937</f>
        <v>0</v>
      </c>
      <c r="Q937" s="33">
        <f t="shared" ref="Q937:Q945" si="412">ROUND(I937*H937,2)</f>
        <v>0</v>
      </c>
      <c r="R937" s="33">
        <f t="shared" ref="R937:R945" si="413">ROUND(J937*H937,2)</f>
        <v>0</v>
      </c>
      <c r="T937" s="166">
        <f t="shared" ref="T937:T945" si="414">S937*H937</f>
        <v>0</v>
      </c>
      <c r="U937" s="166">
        <v>0</v>
      </c>
      <c r="V937" s="166">
        <f t="shared" ref="V937:V945" si="415">U937*H937</f>
        <v>0</v>
      </c>
      <c r="W937" s="166">
        <v>0</v>
      </c>
      <c r="X937" s="167">
        <f t="shared" ref="X937:X945" si="416">W937*H937</f>
        <v>0</v>
      </c>
      <c r="AR937" s="168" t="s">
        <v>227</v>
      </c>
      <c r="AT937" s="168" t="s">
        <v>169</v>
      </c>
      <c r="AU937" s="168" t="s">
        <v>91</v>
      </c>
      <c r="AY937" s="15" t="s">
        <v>167</v>
      </c>
      <c r="BE937" s="97">
        <f t="shared" ref="BE937:BE945" si="417">IF(O937="základní",K937,0)</f>
        <v>0</v>
      </c>
      <c r="BF937" s="97">
        <f t="shared" ref="BF937:BF945" si="418">IF(O937="snížená",K937,0)</f>
        <v>0</v>
      </c>
      <c r="BG937" s="97">
        <f t="shared" ref="BG937:BG945" si="419">IF(O937="zákl. přenesená",K937,0)</f>
        <v>0</v>
      </c>
      <c r="BH937" s="97">
        <f t="shared" ref="BH937:BH945" si="420">IF(O937="sníž. přenesená",K937,0)</f>
        <v>0</v>
      </c>
      <c r="BI937" s="97">
        <f t="shared" ref="BI937:BI945" si="421">IF(O937="nulová",K937,0)</f>
        <v>0</v>
      </c>
      <c r="BJ937" s="15" t="s">
        <v>89</v>
      </c>
      <c r="BK937" s="97">
        <f t="shared" ref="BK937:BK945" si="422">ROUND(P937*H937,2)</f>
        <v>0</v>
      </c>
      <c r="BL937" s="15" t="s">
        <v>227</v>
      </c>
      <c r="BM937" s="168" t="s">
        <v>2866</v>
      </c>
    </row>
    <row r="938" spans="2:65" s="1" customFormat="1" ht="24.2" customHeight="1">
      <c r="B938" s="34"/>
      <c r="C938" s="190" t="s">
        <v>2867</v>
      </c>
      <c r="D938" s="190" t="s">
        <v>654</v>
      </c>
      <c r="E938" s="191" t="s">
        <v>2868</v>
      </c>
      <c r="F938" s="192" t="s">
        <v>2869</v>
      </c>
      <c r="G938" s="193" t="s">
        <v>184</v>
      </c>
      <c r="H938" s="194">
        <v>3</v>
      </c>
      <c r="I938" s="195"/>
      <c r="J938" s="196"/>
      <c r="K938" s="197">
        <f t="shared" si="410"/>
        <v>0</v>
      </c>
      <c r="L938" s="196"/>
      <c r="M938" s="198"/>
      <c r="N938" s="199" t="s">
        <v>1</v>
      </c>
      <c r="O938" s="128" t="s">
        <v>45</v>
      </c>
      <c r="P938" s="33">
        <f t="shared" si="411"/>
        <v>0</v>
      </c>
      <c r="Q938" s="33">
        <f t="shared" si="412"/>
        <v>0</v>
      </c>
      <c r="R938" s="33">
        <f t="shared" si="413"/>
        <v>0</v>
      </c>
      <c r="T938" s="166">
        <f t="shared" si="414"/>
        <v>0</v>
      </c>
      <c r="U938" s="166">
        <v>8.4999999999999995E-4</v>
      </c>
      <c r="V938" s="166">
        <f t="shared" si="415"/>
        <v>2.5499999999999997E-3</v>
      </c>
      <c r="W938" s="166">
        <v>0</v>
      </c>
      <c r="X938" s="167">
        <f t="shared" si="416"/>
        <v>0</v>
      </c>
      <c r="AR938" s="168" t="s">
        <v>318</v>
      </c>
      <c r="AT938" s="168" t="s">
        <v>654</v>
      </c>
      <c r="AU938" s="168" t="s">
        <v>91</v>
      </c>
      <c r="AY938" s="15" t="s">
        <v>167</v>
      </c>
      <c r="BE938" s="97">
        <f t="shared" si="417"/>
        <v>0</v>
      </c>
      <c r="BF938" s="97">
        <f t="shared" si="418"/>
        <v>0</v>
      </c>
      <c r="BG938" s="97">
        <f t="shared" si="419"/>
        <v>0</v>
      </c>
      <c r="BH938" s="97">
        <f t="shared" si="420"/>
        <v>0</v>
      </c>
      <c r="BI938" s="97">
        <f t="shared" si="421"/>
        <v>0</v>
      </c>
      <c r="BJ938" s="15" t="s">
        <v>89</v>
      </c>
      <c r="BK938" s="97">
        <f t="shared" si="422"/>
        <v>0</v>
      </c>
      <c r="BL938" s="15" t="s">
        <v>227</v>
      </c>
      <c r="BM938" s="168" t="s">
        <v>2870</v>
      </c>
    </row>
    <row r="939" spans="2:65" s="1" customFormat="1" ht="16.5" customHeight="1">
      <c r="B939" s="34"/>
      <c r="C939" s="190" t="s">
        <v>2871</v>
      </c>
      <c r="D939" s="190" t="s">
        <v>654</v>
      </c>
      <c r="E939" s="191" t="s">
        <v>2872</v>
      </c>
      <c r="F939" s="192" t="s">
        <v>2873</v>
      </c>
      <c r="G939" s="193" t="s">
        <v>184</v>
      </c>
      <c r="H939" s="194">
        <v>3</v>
      </c>
      <c r="I939" s="195"/>
      <c r="J939" s="196"/>
      <c r="K939" s="197">
        <f t="shared" si="410"/>
        <v>0</v>
      </c>
      <c r="L939" s="196"/>
      <c r="M939" s="198"/>
      <c r="N939" s="199" t="s">
        <v>1</v>
      </c>
      <c r="O939" s="128" t="s">
        <v>45</v>
      </c>
      <c r="P939" s="33">
        <f t="shared" si="411"/>
        <v>0</v>
      </c>
      <c r="Q939" s="33">
        <f t="shared" si="412"/>
        <v>0</v>
      </c>
      <c r="R939" s="33">
        <f t="shared" si="413"/>
        <v>0</v>
      </c>
      <c r="T939" s="166">
        <f t="shared" si="414"/>
        <v>0</v>
      </c>
      <c r="U939" s="166">
        <v>1.2999999999999999E-3</v>
      </c>
      <c r="V939" s="166">
        <f t="shared" si="415"/>
        <v>3.8999999999999998E-3</v>
      </c>
      <c r="W939" s="166">
        <v>0</v>
      </c>
      <c r="X939" s="167">
        <f t="shared" si="416"/>
        <v>0</v>
      </c>
      <c r="AR939" s="168" t="s">
        <v>318</v>
      </c>
      <c r="AT939" s="168" t="s">
        <v>654</v>
      </c>
      <c r="AU939" s="168" t="s">
        <v>91</v>
      </c>
      <c r="AY939" s="15" t="s">
        <v>167</v>
      </c>
      <c r="BE939" s="97">
        <f t="shared" si="417"/>
        <v>0</v>
      </c>
      <c r="BF939" s="97">
        <f t="shared" si="418"/>
        <v>0</v>
      </c>
      <c r="BG939" s="97">
        <f t="shared" si="419"/>
        <v>0</v>
      </c>
      <c r="BH939" s="97">
        <f t="shared" si="420"/>
        <v>0</v>
      </c>
      <c r="BI939" s="97">
        <f t="shared" si="421"/>
        <v>0</v>
      </c>
      <c r="BJ939" s="15" t="s">
        <v>89</v>
      </c>
      <c r="BK939" s="97">
        <f t="shared" si="422"/>
        <v>0</v>
      </c>
      <c r="BL939" s="15" t="s">
        <v>227</v>
      </c>
      <c r="BM939" s="168" t="s">
        <v>2874</v>
      </c>
    </row>
    <row r="940" spans="2:65" s="1" customFormat="1" ht="24.2" customHeight="1">
      <c r="B940" s="34"/>
      <c r="C940" s="190" t="s">
        <v>2875</v>
      </c>
      <c r="D940" s="190" t="s">
        <v>654</v>
      </c>
      <c r="E940" s="191" t="s">
        <v>2876</v>
      </c>
      <c r="F940" s="192" t="s">
        <v>2877</v>
      </c>
      <c r="G940" s="193" t="s">
        <v>184</v>
      </c>
      <c r="H940" s="194">
        <v>3</v>
      </c>
      <c r="I940" s="195"/>
      <c r="J940" s="196"/>
      <c r="K940" s="197">
        <f t="shared" si="410"/>
        <v>0</v>
      </c>
      <c r="L940" s="196"/>
      <c r="M940" s="198"/>
      <c r="N940" s="199" t="s">
        <v>1</v>
      </c>
      <c r="O940" s="128" t="s">
        <v>45</v>
      </c>
      <c r="P940" s="33">
        <f t="shared" si="411"/>
        <v>0</v>
      </c>
      <c r="Q940" s="33">
        <f t="shared" si="412"/>
        <v>0</v>
      </c>
      <c r="R940" s="33">
        <f t="shared" si="413"/>
        <v>0</v>
      </c>
      <c r="T940" s="166">
        <f t="shared" si="414"/>
        <v>0</v>
      </c>
      <c r="U940" s="166">
        <v>1.17E-2</v>
      </c>
      <c r="V940" s="166">
        <f t="shared" si="415"/>
        <v>3.5099999999999999E-2</v>
      </c>
      <c r="W940" s="166">
        <v>0</v>
      </c>
      <c r="X940" s="167">
        <f t="shared" si="416"/>
        <v>0</v>
      </c>
      <c r="AR940" s="168" t="s">
        <v>318</v>
      </c>
      <c r="AT940" s="168" t="s">
        <v>654</v>
      </c>
      <c r="AU940" s="168" t="s">
        <v>91</v>
      </c>
      <c r="AY940" s="15" t="s">
        <v>167</v>
      </c>
      <c r="BE940" s="97">
        <f t="shared" si="417"/>
        <v>0</v>
      </c>
      <c r="BF940" s="97">
        <f t="shared" si="418"/>
        <v>0</v>
      </c>
      <c r="BG940" s="97">
        <f t="shared" si="419"/>
        <v>0</v>
      </c>
      <c r="BH940" s="97">
        <f t="shared" si="420"/>
        <v>0</v>
      </c>
      <c r="BI940" s="97">
        <f t="shared" si="421"/>
        <v>0</v>
      </c>
      <c r="BJ940" s="15" t="s">
        <v>89</v>
      </c>
      <c r="BK940" s="97">
        <f t="shared" si="422"/>
        <v>0</v>
      </c>
      <c r="BL940" s="15" t="s">
        <v>227</v>
      </c>
      <c r="BM940" s="168" t="s">
        <v>2878</v>
      </c>
    </row>
    <row r="941" spans="2:65" s="1" customFormat="1" ht="24.2" customHeight="1">
      <c r="B941" s="34"/>
      <c r="C941" s="157" t="s">
        <v>2879</v>
      </c>
      <c r="D941" s="157" t="s">
        <v>169</v>
      </c>
      <c r="E941" s="158" t="s">
        <v>2880</v>
      </c>
      <c r="F941" s="159" t="s">
        <v>2881</v>
      </c>
      <c r="G941" s="160" t="s">
        <v>184</v>
      </c>
      <c r="H941" s="161">
        <v>1</v>
      </c>
      <c r="I941" s="162"/>
      <c r="J941" s="162"/>
      <c r="K941" s="163">
        <f t="shared" si="410"/>
        <v>0</v>
      </c>
      <c r="L941" s="164"/>
      <c r="M941" s="34"/>
      <c r="N941" s="165" t="s">
        <v>1</v>
      </c>
      <c r="O941" s="128" t="s">
        <v>45</v>
      </c>
      <c r="P941" s="33">
        <f t="shared" si="411"/>
        <v>0</v>
      </c>
      <c r="Q941" s="33">
        <f t="shared" si="412"/>
        <v>0</v>
      </c>
      <c r="R941" s="33">
        <f t="shared" si="413"/>
        <v>0</v>
      </c>
      <c r="T941" s="166">
        <f t="shared" si="414"/>
        <v>0</v>
      </c>
      <c r="U941" s="166">
        <v>0</v>
      </c>
      <c r="V941" s="166">
        <f t="shared" si="415"/>
        <v>0</v>
      </c>
      <c r="W941" s="166">
        <v>0</v>
      </c>
      <c r="X941" s="167">
        <f t="shared" si="416"/>
        <v>0</v>
      </c>
      <c r="AR941" s="168" t="s">
        <v>227</v>
      </c>
      <c r="AT941" s="168" t="s">
        <v>169</v>
      </c>
      <c r="AU941" s="168" t="s">
        <v>91</v>
      </c>
      <c r="AY941" s="15" t="s">
        <v>167</v>
      </c>
      <c r="BE941" s="97">
        <f t="shared" si="417"/>
        <v>0</v>
      </c>
      <c r="BF941" s="97">
        <f t="shared" si="418"/>
        <v>0</v>
      </c>
      <c r="BG941" s="97">
        <f t="shared" si="419"/>
        <v>0</v>
      </c>
      <c r="BH941" s="97">
        <f t="shared" si="420"/>
        <v>0</v>
      </c>
      <c r="BI941" s="97">
        <f t="shared" si="421"/>
        <v>0</v>
      </c>
      <c r="BJ941" s="15" t="s">
        <v>89</v>
      </c>
      <c r="BK941" s="97">
        <f t="shared" si="422"/>
        <v>0</v>
      </c>
      <c r="BL941" s="15" t="s">
        <v>227</v>
      </c>
      <c r="BM941" s="168" t="s">
        <v>2882</v>
      </c>
    </row>
    <row r="942" spans="2:65" s="1" customFormat="1" ht="37.9" customHeight="1">
      <c r="B942" s="34"/>
      <c r="C942" s="190" t="s">
        <v>2883</v>
      </c>
      <c r="D942" s="190" t="s">
        <v>654</v>
      </c>
      <c r="E942" s="191" t="s">
        <v>2884</v>
      </c>
      <c r="F942" s="192" t="s">
        <v>2885</v>
      </c>
      <c r="G942" s="193" t="s">
        <v>184</v>
      </c>
      <c r="H942" s="194">
        <v>1</v>
      </c>
      <c r="I942" s="195"/>
      <c r="J942" s="196"/>
      <c r="K942" s="197">
        <f t="shared" si="410"/>
        <v>0</v>
      </c>
      <c r="L942" s="196"/>
      <c r="M942" s="198"/>
      <c r="N942" s="199" t="s">
        <v>1</v>
      </c>
      <c r="O942" s="128" t="s">
        <v>45</v>
      </c>
      <c r="P942" s="33">
        <f t="shared" si="411"/>
        <v>0</v>
      </c>
      <c r="Q942" s="33">
        <f t="shared" si="412"/>
        <v>0</v>
      </c>
      <c r="R942" s="33">
        <f t="shared" si="413"/>
        <v>0</v>
      </c>
      <c r="T942" s="166">
        <f t="shared" si="414"/>
        <v>0</v>
      </c>
      <c r="U942" s="166">
        <v>0.23829</v>
      </c>
      <c r="V942" s="166">
        <f t="shared" si="415"/>
        <v>0.23829</v>
      </c>
      <c r="W942" s="166">
        <v>0</v>
      </c>
      <c r="X942" s="167">
        <f t="shared" si="416"/>
        <v>0</v>
      </c>
      <c r="AR942" s="168" t="s">
        <v>318</v>
      </c>
      <c r="AT942" s="168" t="s">
        <v>654</v>
      </c>
      <c r="AU942" s="168" t="s">
        <v>91</v>
      </c>
      <c r="AY942" s="15" t="s">
        <v>167</v>
      </c>
      <c r="BE942" s="97">
        <f t="shared" si="417"/>
        <v>0</v>
      </c>
      <c r="BF942" s="97">
        <f t="shared" si="418"/>
        <v>0</v>
      </c>
      <c r="BG942" s="97">
        <f t="shared" si="419"/>
        <v>0</v>
      </c>
      <c r="BH942" s="97">
        <f t="shared" si="420"/>
        <v>0</v>
      </c>
      <c r="BI942" s="97">
        <f t="shared" si="421"/>
        <v>0</v>
      </c>
      <c r="BJ942" s="15" t="s">
        <v>89</v>
      </c>
      <c r="BK942" s="97">
        <f t="shared" si="422"/>
        <v>0</v>
      </c>
      <c r="BL942" s="15" t="s">
        <v>227</v>
      </c>
      <c r="BM942" s="168" t="s">
        <v>2886</v>
      </c>
    </row>
    <row r="943" spans="2:65" s="1" customFormat="1" ht="24.2" customHeight="1">
      <c r="B943" s="34"/>
      <c r="C943" s="157" t="s">
        <v>2887</v>
      </c>
      <c r="D943" s="157" t="s">
        <v>169</v>
      </c>
      <c r="E943" s="158" t="s">
        <v>2888</v>
      </c>
      <c r="F943" s="159" t="s">
        <v>2889</v>
      </c>
      <c r="G943" s="160" t="s">
        <v>184</v>
      </c>
      <c r="H943" s="161">
        <v>1</v>
      </c>
      <c r="I943" s="162"/>
      <c r="J943" s="162"/>
      <c r="K943" s="163">
        <f t="shared" si="410"/>
        <v>0</v>
      </c>
      <c r="L943" s="164"/>
      <c r="M943" s="34"/>
      <c r="N943" s="165" t="s">
        <v>1</v>
      </c>
      <c r="O943" s="128" t="s">
        <v>45</v>
      </c>
      <c r="P943" s="33">
        <f t="shared" si="411"/>
        <v>0</v>
      </c>
      <c r="Q943" s="33">
        <f t="shared" si="412"/>
        <v>0</v>
      </c>
      <c r="R943" s="33">
        <f t="shared" si="413"/>
        <v>0</v>
      </c>
      <c r="T943" s="166">
        <f t="shared" si="414"/>
        <v>0</v>
      </c>
      <c r="U943" s="166">
        <v>0</v>
      </c>
      <c r="V943" s="166">
        <f t="shared" si="415"/>
        <v>0</v>
      </c>
      <c r="W943" s="166">
        <v>0</v>
      </c>
      <c r="X943" s="167">
        <f t="shared" si="416"/>
        <v>0</v>
      </c>
      <c r="AR943" s="168" t="s">
        <v>227</v>
      </c>
      <c r="AT943" s="168" t="s">
        <v>169</v>
      </c>
      <c r="AU943" s="168" t="s">
        <v>91</v>
      </c>
      <c r="AY943" s="15" t="s">
        <v>167</v>
      </c>
      <c r="BE943" s="97">
        <f t="shared" si="417"/>
        <v>0</v>
      </c>
      <c r="BF943" s="97">
        <f t="shared" si="418"/>
        <v>0</v>
      </c>
      <c r="BG943" s="97">
        <f t="shared" si="419"/>
        <v>0</v>
      </c>
      <c r="BH943" s="97">
        <f t="shared" si="420"/>
        <v>0</v>
      </c>
      <c r="BI943" s="97">
        <f t="shared" si="421"/>
        <v>0</v>
      </c>
      <c r="BJ943" s="15" t="s">
        <v>89</v>
      </c>
      <c r="BK943" s="97">
        <f t="shared" si="422"/>
        <v>0</v>
      </c>
      <c r="BL943" s="15" t="s">
        <v>227</v>
      </c>
      <c r="BM943" s="168" t="s">
        <v>2890</v>
      </c>
    </row>
    <row r="944" spans="2:65" s="1" customFormat="1" ht="49.15" customHeight="1">
      <c r="B944" s="34"/>
      <c r="C944" s="190" t="s">
        <v>2891</v>
      </c>
      <c r="D944" s="190" t="s">
        <v>654</v>
      </c>
      <c r="E944" s="191" t="s">
        <v>2892</v>
      </c>
      <c r="F944" s="192" t="s">
        <v>2893</v>
      </c>
      <c r="G944" s="193" t="s">
        <v>184</v>
      </c>
      <c r="H944" s="194">
        <v>1</v>
      </c>
      <c r="I944" s="195"/>
      <c r="J944" s="196"/>
      <c r="K944" s="197">
        <f t="shared" si="410"/>
        <v>0</v>
      </c>
      <c r="L944" s="196"/>
      <c r="M944" s="198"/>
      <c r="N944" s="199" t="s">
        <v>1</v>
      </c>
      <c r="O944" s="128" t="s">
        <v>45</v>
      </c>
      <c r="P944" s="33">
        <f t="shared" si="411"/>
        <v>0</v>
      </c>
      <c r="Q944" s="33">
        <f t="shared" si="412"/>
        <v>0</v>
      </c>
      <c r="R944" s="33">
        <f t="shared" si="413"/>
        <v>0</v>
      </c>
      <c r="T944" s="166">
        <f t="shared" si="414"/>
        <v>0</v>
      </c>
      <c r="U944" s="166">
        <v>0.153</v>
      </c>
      <c r="V944" s="166">
        <f t="shared" si="415"/>
        <v>0.153</v>
      </c>
      <c r="W944" s="166">
        <v>0</v>
      </c>
      <c r="X944" s="167">
        <f t="shared" si="416"/>
        <v>0</v>
      </c>
      <c r="AR944" s="168" t="s">
        <v>318</v>
      </c>
      <c r="AT944" s="168" t="s">
        <v>654</v>
      </c>
      <c r="AU944" s="168" t="s">
        <v>91</v>
      </c>
      <c r="AY944" s="15" t="s">
        <v>167</v>
      </c>
      <c r="BE944" s="97">
        <f t="shared" si="417"/>
        <v>0</v>
      </c>
      <c r="BF944" s="97">
        <f t="shared" si="418"/>
        <v>0</v>
      </c>
      <c r="BG944" s="97">
        <f t="shared" si="419"/>
        <v>0</v>
      </c>
      <c r="BH944" s="97">
        <f t="shared" si="420"/>
        <v>0</v>
      </c>
      <c r="BI944" s="97">
        <f t="shared" si="421"/>
        <v>0</v>
      </c>
      <c r="BJ944" s="15" t="s">
        <v>89</v>
      </c>
      <c r="BK944" s="97">
        <f t="shared" si="422"/>
        <v>0</v>
      </c>
      <c r="BL944" s="15" t="s">
        <v>227</v>
      </c>
      <c r="BM944" s="168" t="s">
        <v>2894</v>
      </c>
    </row>
    <row r="945" spans="2:65" s="1" customFormat="1" ht="24.2" customHeight="1">
      <c r="B945" s="34"/>
      <c r="C945" s="157" t="s">
        <v>2895</v>
      </c>
      <c r="D945" s="157" t="s">
        <v>169</v>
      </c>
      <c r="E945" s="158" t="s">
        <v>2896</v>
      </c>
      <c r="F945" s="159" t="s">
        <v>2897</v>
      </c>
      <c r="G945" s="160" t="s">
        <v>172</v>
      </c>
      <c r="H945" s="161">
        <v>2.56</v>
      </c>
      <c r="I945" s="162"/>
      <c r="J945" s="162"/>
      <c r="K945" s="163">
        <f t="shared" si="410"/>
        <v>0</v>
      </c>
      <c r="L945" s="164"/>
      <c r="M945" s="34"/>
      <c r="N945" s="165" t="s">
        <v>1</v>
      </c>
      <c r="O945" s="128" t="s">
        <v>45</v>
      </c>
      <c r="P945" s="33">
        <f t="shared" si="411"/>
        <v>0</v>
      </c>
      <c r="Q945" s="33">
        <f t="shared" si="412"/>
        <v>0</v>
      </c>
      <c r="R945" s="33">
        <f t="shared" si="413"/>
        <v>0</v>
      </c>
      <c r="T945" s="166">
        <f t="shared" si="414"/>
        <v>0</v>
      </c>
      <c r="U945" s="166">
        <v>1.2999999999999999E-4</v>
      </c>
      <c r="V945" s="166">
        <f t="shared" si="415"/>
        <v>3.3279999999999996E-4</v>
      </c>
      <c r="W945" s="166">
        <v>0</v>
      </c>
      <c r="X945" s="167">
        <f t="shared" si="416"/>
        <v>0</v>
      </c>
      <c r="AR945" s="168" t="s">
        <v>227</v>
      </c>
      <c r="AT945" s="168" t="s">
        <v>169</v>
      </c>
      <c r="AU945" s="168" t="s">
        <v>91</v>
      </c>
      <c r="AY945" s="15" t="s">
        <v>167</v>
      </c>
      <c r="BE945" s="97">
        <f t="shared" si="417"/>
        <v>0</v>
      </c>
      <c r="BF945" s="97">
        <f t="shared" si="418"/>
        <v>0</v>
      </c>
      <c r="BG945" s="97">
        <f t="shared" si="419"/>
        <v>0</v>
      </c>
      <c r="BH945" s="97">
        <f t="shared" si="420"/>
        <v>0</v>
      </c>
      <c r="BI945" s="97">
        <f t="shared" si="421"/>
        <v>0</v>
      </c>
      <c r="BJ945" s="15" t="s">
        <v>89</v>
      </c>
      <c r="BK945" s="97">
        <f t="shared" si="422"/>
        <v>0</v>
      </c>
      <c r="BL945" s="15" t="s">
        <v>227</v>
      </c>
      <c r="BM945" s="168" t="s">
        <v>2898</v>
      </c>
    </row>
    <row r="946" spans="2:65" s="12" customFormat="1" ht="11.25">
      <c r="B946" s="169"/>
      <c r="D946" s="170" t="s">
        <v>196</v>
      </c>
      <c r="E946" s="171" t="s">
        <v>1</v>
      </c>
      <c r="F946" s="172" t="s">
        <v>2899</v>
      </c>
      <c r="H946" s="173">
        <v>2.56</v>
      </c>
      <c r="I946" s="174"/>
      <c r="J946" s="174"/>
      <c r="M946" s="169"/>
      <c r="N946" s="175"/>
      <c r="X946" s="176"/>
      <c r="AT946" s="171" t="s">
        <v>196</v>
      </c>
      <c r="AU946" s="171" t="s">
        <v>91</v>
      </c>
      <c r="AV946" s="12" t="s">
        <v>91</v>
      </c>
      <c r="AW946" s="12" t="s">
        <v>5</v>
      </c>
      <c r="AX946" s="12" t="s">
        <v>89</v>
      </c>
      <c r="AY946" s="171" t="s">
        <v>167</v>
      </c>
    </row>
    <row r="947" spans="2:65" s="1" customFormat="1" ht="16.5" customHeight="1">
      <c r="B947" s="34"/>
      <c r="C947" s="190" t="s">
        <v>2900</v>
      </c>
      <c r="D947" s="190" t="s">
        <v>654</v>
      </c>
      <c r="E947" s="191" t="s">
        <v>2901</v>
      </c>
      <c r="F947" s="192" t="s">
        <v>1649</v>
      </c>
      <c r="G947" s="193" t="s">
        <v>184</v>
      </c>
      <c r="H947" s="194">
        <v>16</v>
      </c>
      <c r="I947" s="195"/>
      <c r="J947" s="196"/>
      <c r="K947" s="197">
        <f t="shared" ref="K947:K958" si="423">ROUND(P947*H947,2)</f>
        <v>0</v>
      </c>
      <c r="L947" s="196"/>
      <c r="M947" s="198"/>
      <c r="N947" s="199" t="s">
        <v>1</v>
      </c>
      <c r="O947" s="128" t="s">
        <v>45</v>
      </c>
      <c r="P947" s="33">
        <f t="shared" ref="P947:P958" si="424">I947+J947</f>
        <v>0</v>
      </c>
      <c r="Q947" s="33">
        <f t="shared" ref="Q947:Q958" si="425">ROUND(I947*H947,2)</f>
        <v>0</v>
      </c>
      <c r="R947" s="33">
        <f t="shared" ref="R947:R958" si="426">ROUND(J947*H947,2)</f>
        <v>0</v>
      </c>
      <c r="T947" s="166">
        <f t="shared" ref="T947:T958" si="427">S947*H947</f>
        <v>0</v>
      </c>
      <c r="U947" s="166">
        <v>1.0200000000000001E-3</v>
      </c>
      <c r="V947" s="166">
        <f t="shared" ref="V947:V958" si="428">U947*H947</f>
        <v>1.6320000000000001E-2</v>
      </c>
      <c r="W947" s="166">
        <v>0</v>
      </c>
      <c r="X947" s="167">
        <f t="shared" ref="X947:X958" si="429">W947*H947</f>
        <v>0</v>
      </c>
      <c r="AR947" s="168" t="s">
        <v>318</v>
      </c>
      <c r="AT947" s="168" t="s">
        <v>654</v>
      </c>
      <c r="AU947" s="168" t="s">
        <v>91</v>
      </c>
      <c r="AY947" s="15" t="s">
        <v>167</v>
      </c>
      <c r="BE947" s="97">
        <f t="shared" ref="BE947:BE958" si="430">IF(O947="základní",K947,0)</f>
        <v>0</v>
      </c>
      <c r="BF947" s="97">
        <f t="shared" ref="BF947:BF958" si="431">IF(O947="snížená",K947,0)</f>
        <v>0</v>
      </c>
      <c r="BG947" s="97">
        <f t="shared" ref="BG947:BG958" si="432">IF(O947="zákl. přenesená",K947,0)</f>
        <v>0</v>
      </c>
      <c r="BH947" s="97">
        <f t="shared" ref="BH947:BH958" si="433">IF(O947="sníž. přenesená",K947,0)</f>
        <v>0</v>
      </c>
      <c r="BI947" s="97">
        <f t="shared" ref="BI947:BI958" si="434">IF(O947="nulová",K947,0)</f>
        <v>0</v>
      </c>
      <c r="BJ947" s="15" t="s">
        <v>89</v>
      </c>
      <c r="BK947" s="97">
        <f t="shared" ref="BK947:BK958" si="435">ROUND(P947*H947,2)</f>
        <v>0</v>
      </c>
      <c r="BL947" s="15" t="s">
        <v>227</v>
      </c>
      <c r="BM947" s="168" t="s">
        <v>2902</v>
      </c>
    </row>
    <row r="948" spans="2:65" s="1" customFormat="1" ht="24.2" customHeight="1">
      <c r="B948" s="34"/>
      <c r="C948" s="157" t="s">
        <v>2903</v>
      </c>
      <c r="D948" s="157" t="s">
        <v>169</v>
      </c>
      <c r="E948" s="158" t="s">
        <v>2904</v>
      </c>
      <c r="F948" s="159" t="s">
        <v>2905</v>
      </c>
      <c r="G948" s="160" t="s">
        <v>184</v>
      </c>
      <c r="H948" s="161">
        <v>4</v>
      </c>
      <c r="I948" s="162"/>
      <c r="J948" s="162"/>
      <c r="K948" s="163">
        <f t="shared" si="423"/>
        <v>0</v>
      </c>
      <c r="L948" s="164"/>
      <c r="M948" s="34"/>
      <c r="N948" s="165" t="s">
        <v>1</v>
      </c>
      <c r="O948" s="128" t="s">
        <v>45</v>
      </c>
      <c r="P948" s="33">
        <f t="shared" si="424"/>
        <v>0</v>
      </c>
      <c r="Q948" s="33">
        <f t="shared" si="425"/>
        <v>0</v>
      </c>
      <c r="R948" s="33">
        <f t="shared" si="426"/>
        <v>0</v>
      </c>
      <c r="T948" s="166">
        <f t="shared" si="427"/>
        <v>0</v>
      </c>
      <c r="U948" s="166">
        <v>5.5999999999999995E-4</v>
      </c>
      <c r="V948" s="166">
        <f t="shared" si="428"/>
        <v>2.2399999999999998E-3</v>
      </c>
      <c r="W948" s="166">
        <v>0</v>
      </c>
      <c r="X948" s="167">
        <f t="shared" si="429"/>
        <v>0</v>
      </c>
      <c r="AR948" s="168" t="s">
        <v>227</v>
      </c>
      <c r="AT948" s="168" t="s">
        <v>169</v>
      </c>
      <c r="AU948" s="168" t="s">
        <v>91</v>
      </c>
      <c r="AY948" s="15" t="s">
        <v>167</v>
      </c>
      <c r="BE948" s="97">
        <f t="shared" si="430"/>
        <v>0</v>
      </c>
      <c r="BF948" s="97">
        <f t="shared" si="431"/>
        <v>0</v>
      </c>
      <c r="BG948" s="97">
        <f t="shared" si="432"/>
        <v>0</v>
      </c>
      <c r="BH948" s="97">
        <f t="shared" si="433"/>
        <v>0</v>
      </c>
      <c r="BI948" s="97">
        <f t="shared" si="434"/>
        <v>0</v>
      </c>
      <c r="BJ948" s="15" t="s">
        <v>89</v>
      </c>
      <c r="BK948" s="97">
        <f t="shared" si="435"/>
        <v>0</v>
      </c>
      <c r="BL948" s="15" t="s">
        <v>227</v>
      </c>
      <c r="BM948" s="168" t="s">
        <v>2906</v>
      </c>
    </row>
    <row r="949" spans="2:65" s="1" customFormat="1" ht="37.9" customHeight="1">
      <c r="B949" s="34"/>
      <c r="C949" s="190" t="s">
        <v>2907</v>
      </c>
      <c r="D949" s="190" t="s">
        <v>654</v>
      </c>
      <c r="E949" s="191" t="s">
        <v>2908</v>
      </c>
      <c r="F949" s="192" t="s">
        <v>2909</v>
      </c>
      <c r="G949" s="193" t="s">
        <v>184</v>
      </c>
      <c r="H949" s="194">
        <v>1</v>
      </c>
      <c r="I949" s="195"/>
      <c r="J949" s="196"/>
      <c r="K949" s="197">
        <f t="shared" si="423"/>
        <v>0</v>
      </c>
      <c r="L949" s="196"/>
      <c r="M949" s="198"/>
      <c r="N949" s="199" t="s">
        <v>1</v>
      </c>
      <c r="O949" s="128" t="s">
        <v>45</v>
      </c>
      <c r="P949" s="33">
        <f t="shared" si="424"/>
        <v>0</v>
      </c>
      <c r="Q949" s="33">
        <f t="shared" si="425"/>
        <v>0</v>
      </c>
      <c r="R949" s="33">
        <f t="shared" si="426"/>
        <v>0</v>
      </c>
      <c r="T949" s="166">
        <f t="shared" si="427"/>
        <v>0</v>
      </c>
      <c r="U949" s="166">
        <v>0.13600000000000001</v>
      </c>
      <c r="V949" s="166">
        <f t="shared" si="428"/>
        <v>0.13600000000000001</v>
      </c>
      <c r="W949" s="166">
        <v>0</v>
      </c>
      <c r="X949" s="167">
        <f t="shared" si="429"/>
        <v>0</v>
      </c>
      <c r="AR949" s="168" t="s">
        <v>318</v>
      </c>
      <c r="AT949" s="168" t="s">
        <v>654</v>
      </c>
      <c r="AU949" s="168" t="s">
        <v>91</v>
      </c>
      <c r="AY949" s="15" t="s">
        <v>167</v>
      </c>
      <c r="BE949" s="97">
        <f t="shared" si="430"/>
        <v>0</v>
      </c>
      <c r="BF949" s="97">
        <f t="shared" si="431"/>
        <v>0</v>
      </c>
      <c r="BG949" s="97">
        <f t="shared" si="432"/>
        <v>0</v>
      </c>
      <c r="BH949" s="97">
        <f t="shared" si="433"/>
        <v>0</v>
      </c>
      <c r="BI949" s="97">
        <f t="shared" si="434"/>
        <v>0</v>
      </c>
      <c r="BJ949" s="15" t="s">
        <v>89</v>
      </c>
      <c r="BK949" s="97">
        <f t="shared" si="435"/>
        <v>0</v>
      </c>
      <c r="BL949" s="15" t="s">
        <v>227</v>
      </c>
      <c r="BM949" s="168" t="s">
        <v>2910</v>
      </c>
    </row>
    <row r="950" spans="2:65" s="1" customFormat="1" ht="37.9" customHeight="1">
      <c r="B950" s="34"/>
      <c r="C950" s="190" t="s">
        <v>2911</v>
      </c>
      <c r="D950" s="190" t="s">
        <v>654</v>
      </c>
      <c r="E950" s="191" t="s">
        <v>2912</v>
      </c>
      <c r="F950" s="192" t="s">
        <v>2913</v>
      </c>
      <c r="G950" s="193" t="s">
        <v>184</v>
      </c>
      <c r="H950" s="194">
        <v>2</v>
      </c>
      <c r="I950" s="195"/>
      <c r="J950" s="196"/>
      <c r="K950" s="197">
        <f t="shared" si="423"/>
        <v>0</v>
      </c>
      <c r="L950" s="196"/>
      <c r="M950" s="198"/>
      <c r="N950" s="199" t="s">
        <v>1</v>
      </c>
      <c r="O950" s="128" t="s">
        <v>45</v>
      </c>
      <c r="P950" s="33">
        <f t="shared" si="424"/>
        <v>0</v>
      </c>
      <c r="Q950" s="33">
        <f t="shared" si="425"/>
        <v>0</v>
      </c>
      <c r="R950" s="33">
        <f t="shared" si="426"/>
        <v>0</v>
      </c>
      <c r="T950" s="166">
        <f t="shared" si="427"/>
        <v>0</v>
      </c>
      <c r="U950" s="166">
        <v>0.16500000000000001</v>
      </c>
      <c r="V950" s="166">
        <f t="shared" si="428"/>
        <v>0.33</v>
      </c>
      <c r="W950" s="166">
        <v>0</v>
      </c>
      <c r="X950" s="167">
        <f t="shared" si="429"/>
        <v>0</v>
      </c>
      <c r="AR950" s="168" t="s">
        <v>318</v>
      </c>
      <c r="AT950" s="168" t="s">
        <v>654</v>
      </c>
      <c r="AU950" s="168" t="s">
        <v>91</v>
      </c>
      <c r="AY950" s="15" t="s">
        <v>167</v>
      </c>
      <c r="BE950" s="97">
        <f t="shared" si="430"/>
        <v>0</v>
      </c>
      <c r="BF950" s="97">
        <f t="shared" si="431"/>
        <v>0</v>
      </c>
      <c r="BG950" s="97">
        <f t="shared" si="432"/>
        <v>0</v>
      </c>
      <c r="BH950" s="97">
        <f t="shared" si="433"/>
        <v>0</v>
      </c>
      <c r="BI950" s="97">
        <f t="shared" si="434"/>
        <v>0</v>
      </c>
      <c r="BJ950" s="15" t="s">
        <v>89</v>
      </c>
      <c r="BK950" s="97">
        <f t="shared" si="435"/>
        <v>0</v>
      </c>
      <c r="BL950" s="15" t="s">
        <v>227</v>
      </c>
      <c r="BM950" s="168" t="s">
        <v>2914</v>
      </c>
    </row>
    <row r="951" spans="2:65" s="1" customFormat="1" ht="37.9" customHeight="1">
      <c r="B951" s="34"/>
      <c r="C951" s="190" t="s">
        <v>2915</v>
      </c>
      <c r="D951" s="190" t="s">
        <v>654</v>
      </c>
      <c r="E951" s="191" t="s">
        <v>2916</v>
      </c>
      <c r="F951" s="192" t="s">
        <v>2917</v>
      </c>
      <c r="G951" s="193" t="s">
        <v>184</v>
      </c>
      <c r="H951" s="194">
        <v>1</v>
      </c>
      <c r="I951" s="195"/>
      <c r="J951" s="196"/>
      <c r="K951" s="197">
        <f t="shared" si="423"/>
        <v>0</v>
      </c>
      <c r="L951" s="196"/>
      <c r="M951" s="198"/>
      <c r="N951" s="199" t="s">
        <v>1</v>
      </c>
      <c r="O951" s="128" t="s">
        <v>45</v>
      </c>
      <c r="P951" s="33">
        <f t="shared" si="424"/>
        <v>0</v>
      </c>
      <c r="Q951" s="33">
        <f t="shared" si="425"/>
        <v>0</v>
      </c>
      <c r="R951" s="33">
        <f t="shared" si="426"/>
        <v>0</v>
      </c>
      <c r="T951" s="166">
        <f t="shared" si="427"/>
        <v>0</v>
      </c>
      <c r="U951" s="166">
        <v>0.153</v>
      </c>
      <c r="V951" s="166">
        <f t="shared" si="428"/>
        <v>0.153</v>
      </c>
      <c r="W951" s="166">
        <v>0</v>
      </c>
      <c r="X951" s="167">
        <f t="shared" si="429"/>
        <v>0</v>
      </c>
      <c r="AR951" s="168" t="s">
        <v>318</v>
      </c>
      <c r="AT951" s="168" t="s">
        <v>654</v>
      </c>
      <c r="AU951" s="168" t="s">
        <v>91</v>
      </c>
      <c r="AY951" s="15" t="s">
        <v>167</v>
      </c>
      <c r="BE951" s="97">
        <f t="shared" si="430"/>
        <v>0</v>
      </c>
      <c r="BF951" s="97">
        <f t="shared" si="431"/>
        <v>0</v>
      </c>
      <c r="BG951" s="97">
        <f t="shared" si="432"/>
        <v>0</v>
      </c>
      <c r="BH951" s="97">
        <f t="shared" si="433"/>
        <v>0</v>
      </c>
      <c r="BI951" s="97">
        <f t="shared" si="434"/>
        <v>0</v>
      </c>
      <c r="BJ951" s="15" t="s">
        <v>89</v>
      </c>
      <c r="BK951" s="97">
        <f t="shared" si="435"/>
        <v>0</v>
      </c>
      <c r="BL951" s="15" t="s">
        <v>227</v>
      </c>
      <c r="BM951" s="168" t="s">
        <v>2918</v>
      </c>
    </row>
    <row r="952" spans="2:65" s="1" customFormat="1" ht="16.5" customHeight="1">
      <c r="B952" s="34"/>
      <c r="C952" s="157" t="s">
        <v>2919</v>
      </c>
      <c r="D952" s="157" t="s">
        <v>169</v>
      </c>
      <c r="E952" s="158" t="s">
        <v>2920</v>
      </c>
      <c r="F952" s="159" t="s">
        <v>2921</v>
      </c>
      <c r="G952" s="160" t="s">
        <v>184</v>
      </c>
      <c r="H952" s="161">
        <v>3</v>
      </c>
      <c r="I952" s="162"/>
      <c r="J952" s="162"/>
      <c r="K952" s="163">
        <f t="shared" si="423"/>
        <v>0</v>
      </c>
      <c r="L952" s="164"/>
      <c r="M952" s="34"/>
      <c r="N952" s="165" t="s">
        <v>1</v>
      </c>
      <c r="O952" s="128" t="s">
        <v>45</v>
      </c>
      <c r="P952" s="33">
        <f t="shared" si="424"/>
        <v>0</v>
      </c>
      <c r="Q952" s="33">
        <f t="shared" si="425"/>
        <v>0</v>
      </c>
      <c r="R952" s="33">
        <f t="shared" si="426"/>
        <v>0</v>
      </c>
      <c r="T952" s="166">
        <f t="shared" si="427"/>
        <v>0</v>
      </c>
      <c r="U952" s="166">
        <v>0</v>
      </c>
      <c r="V952" s="166">
        <f t="shared" si="428"/>
        <v>0</v>
      </c>
      <c r="W952" s="166">
        <v>0</v>
      </c>
      <c r="X952" s="167">
        <f t="shared" si="429"/>
        <v>0</v>
      </c>
      <c r="AR952" s="168" t="s">
        <v>227</v>
      </c>
      <c r="AT952" s="168" t="s">
        <v>169</v>
      </c>
      <c r="AU952" s="168" t="s">
        <v>91</v>
      </c>
      <c r="AY952" s="15" t="s">
        <v>167</v>
      </c>
      <c r="BE952" s="97">
        <f t="shared" si="430"/>
        <v>0</v>
      </c>
      <c r="BF952" s="97">
        <f t="shared" si="431"/>
        <v>0</v>
      </c>
      <c r="BG952" s="97">
        <f t="shared" si="432"/>
        <v>0</v>
      </c>
      <c r="BH952" s="97">
        <f t="shared" si="433"/>
        <v>0</v>
      </c>
      <c r="BI952" s="97">
        <f t="shared" si="434"/>
        <v>0</v>
      </c>
      <c r="BJ952" s="15" t="s">
        <v>89</v>
      </c>
      <c r="BK952" s="97">
        <f t="shared" si="435"/>
        <v>0</v>
      </c>
      <c r="BL952" s="15" t="s">
        <v>227</v>
      </c>
      <c r="BM952" s="168" t="s">
        <v>2922</v>
      </c>
    </row>
    <row r="953" spans="2:65" s="1" customFormat="1" ht="16.5" customHeight="1">
      <c r="B953" s="34"/>
      <c r="C953" s="190" t="s">
        <v>2923</v>
      </c>
      <c r="D953" s="190" t="s">
        <v>654</v>
      </c>
      <c r="E953" s="191" t="s">
        <v>2924</v>
      </c>
      <c r="F953" s="192" t="s">
        <v>2925</v>
      </c>
      <c r="G953" s="193" t="s">
        <v>184</v>
      </c>
      <c r="H953" s="194">
        <v>3</v>
      </c>
      <c r="I953" s="195"/>
      <c r="J953" s="196"/>
      <c r="K953" s="197">
        <f t="shared" si="423"/>
        <v>0</v>
      </c>
      <c r="L953" s="196"/>
      <c r="M953" s="198"/>
      <c r="N953" s="199" t="s">
        <v>1</v>
      </c>
      <c r="O953" s="128" t="s">
        <v>45</v>
      </c>
      <c r="P953" s="33">
        <f t="shared" si="424"/>
        <v>0</v>
      </c>
      <c r="Q953" s="33">
        <f t="shared" si="425"/>
        <v>0</v>
      </c>
      <c r="R953" s="33">
        <f t="shared" si="426"/>
        <v>0</v>
      </c>
      <c r="T953" s="166">
        <f t="shared" si="427"/>
        <v>0</v>
      </c>
      <c r="U953" s="166">
        <v>2.2000000000000001E-3</v>
      </c>
      <c r="V953" s="166">
        <f t="shared" si="428"/>
        <v>6.6E-3</v>
      </c>
      <c r="W953" s="166">
        <v>0</v>
      </c>
      <c r="X953" s="167">
        <f t="shared" si="429"/>
        <v>0</v>
      </c>
      <c r="AR953" s="168" t="s">
        <v>318</v>
      </c>
      <c r="AT953" s="168" t="s">
        <v>654</v>
      </c>
      <c r="AU953" s="168" t="s">
        <v>91</v>
      </c>
      <c r="AY953" s="15" t="s">
        <v>167</v>
      </c>
      <c r="BE953" s="97">
        <f t="shared" si="430"/>
        <v>0</v>
      </c>
      <c r="BF953" s="97">
        <f t="shared" si="431"/>
        <v>0</v>
      </c>
      <c r="BG953" s="97">
        <f t="shared" si="432"/>
        <v>0</v>
      </c>
      <c r="BH953" s="97">
        <f t="shared" si="433"/>
        <v>0</v>
      </c>
      <c r="BI953" s="97">
        <f t="shared" si="434"/>
        <v>0</v>
      </c>
      <c r="BJ953" s="15" t="s">
        <v>89</v>
      </c>
      <c r="BK953" s="97">
        <f t="shared" si="435"/>
        <v>0</v>
      </c>
      <c r="BL953" s="15" t="s">
        <v>227</v>
      </c>
      <c r="BM953" s="168" t="s">
        <v>2926</v>
      </c>
    </row>
    <row r="954" spans="2:65" s="1" customFormat="1" ht="16.5" customHeight="1">
      <c r="B954" s="34"/>
      <c r="C954" s="157" t="s">
        <v>2927</v>
      </c>
      <c r="D954" s="157" t="s">
        <v>169</v>
      </c>
      <c r="E954" s="158" t="s">
        <v>2920</v>
      </c>
      <c r="F954" s="159" t="s">
        <v>2921</v>
      </c>
      <c r="G954" s="160" t="s">
        <v>184</v>
      </c>
      <c r="H954" s="161">
        <v>3</v>
      </c>
      <c r="I954" s="162"/>
      <c r="J954" s="162"/>
      <c r="K954" s="163">
        <f t="shared" si="423"/>
        <v>0</v>
      </c>
      <c r="L954" s="164"/>
      <c r="M954" s="34"/>
      <c r="N954" s="165" t="s">
        <v>1</v>
      </c>
      <c r="O954" s="128" t="s">
        <v>45</v>
      </c>
      <c r="P954" s="33">
        <f t="shared" si="424"/>
        <v>0</v>
      </c>
      <c r="Q954" s="33">
        <f t="shared" si="425"/>
        <v>0</v>
      </c>
      <c r="R954" s="33">
        <f t="shared" si="426"/>
        <v>0</v>
      </c>
      <c r="T954" s="166">
        <f t="shared" si="427"/>
        <v>0</v>
      </c>
      <c r="U954" s="166">
        <v>0</v>
      </c>
      <c r="V954" s="166">
        <f t="shared" si="428"/>
        <v>0</v>
      </c>
      <c r="W954" s="166">
        <v>0</v>
      </c>
      <c r="X954" s="167">
        <f t="shared" si="429"/>
        <v>0</v>
      </c>
      <c r="AR954" s="168" t="s">
        <v>227</v>
      </c>
      <c r="AT954" s="168" t="s">
        <v>169</v>
      </c>
      <c r="AU954" s="168" t="s">
        <v>91</v>
      </c>
      <c r="AY954" s="15" t="s">
        <v>167</v>
      </c>
      <c r="BE954" s="97">
        <f t="shared" si="430"/>
        <v>0</v>
      </c>
      <c r="BF954" s="97">
        <f t="shared" si="431"/>
        <v>0</v>
      </c>
      <c r="BG954" s="97">
        <f t="shared" si="432"/>
        <v>0</v>
      </c>
      <c r="BH954" s="97">
        <f t="shared" si="433"/>
        <v>0</v>
      </c>
      <c r="BI954" s="97">
        <f t="shared" si="434"/>
        <v>0</v>
      </c>
      <c r="BJ954" s="15" t="s">
        <v>89</v>
      </c>
      <c r="BK954" s="97">
        <f t="shared" si="435"/>
        <v>0</v>
      </c>
      <c r="BL954" s="15" t="s">
        <v>227</v>
      </c>
      <c r="BM954" s="168" t="s">
        <v>2928</v>
      </c>
    </row>
    <row r="955" spans="2:65" s="1" customFormat="1" ht="16.5" customHeight="1">
      <c r="B955" s="34"/>
      <c r="C955" s="190" t="s">
        <v>2929</v>
      </c>
      <c r="D955" s="190" t="s">
        <v>654</v>
      </c>
      <c r="E955" s="191" t="s">
        <v>2818</v>
      </c>
      <c r="F955" s="192" t="s">
        <v>2819</v>
      </c>
      <c r="G955" s="193" t="s">
        <v>184</v>
      </c>
      <c r="H955" s="194">
        <v>3</v>
      </c>
      <c r="I955" s="195"/>
      <c r="J955" s="196"/>
      <c r="K955" s="197">
        <f t="shared" si="423"/>
        <v>0</v>
      </c>
      <c r="L955" s="196"/>
      <c r="M955" s="198"/>
      <c r="N955" s="199" t="s">
        <v>1</v>
      </c>
      <c r="O955" s="128" t="s">
        <v>45</v>
      </c>
      <c r="P955" s="33">
        <f t="shared" si="424"/>
        <v>0</v>
      </c>
      <c r="Q955" s="33">
        <f t="shared" si="425"/>
        <v>0</v>
      </c>
      <c r="R955" s="33">
        <f t="shared" si="426"/>
        <v>0</v>
      </c>
      <c r="T955" s="166">
        <f t="shared" si="427"/>
        <v>0</v>
      </c>
      <c r="U955" s="166">
        <v>2.2000000000000001E-3</v>
      </c>
      <c r="V955" s="166">
        <f t="shared" si="428"/>
        <v>6.6E-3</v>
      </c>
      <c r="W955" s="166">
        <v>0</v>
      </c>
      <c r="X955" s="167">
        <f t="shared" si="429"/>
        <v>0</v>
      </c>
      <c r="AR955" s="168" t="s">
        <v>318</v>
      </c>
      <c r="AT955" s="168" t="s">
        <v>654</v>
      </c>
      <c r="AU955" s="168" t="s">
        <v>91</v>
      </c>
      <c r="AY955" s="15" t="s">
        <v>167</v>
      </c>
      <c r="BE955" s="97">
        <f t="shared" si="430"/>
        <v>0</v>
      </c>
      <c r="BF955" s="97">
        <f t="shared" si="431"/>
        <v>0</v>
      </c>
      <c r="BG955" s="97">
        <f t="shared" si="432"/>
        <v>0</v>
      </c>
      <c r="BH955" s="97">
        <f t="shared" si="433"/>
        <v>0</v>
      </c>
      <c r="BI955" s="97">
        <f t="shared" si="434"/>
        <v>0</v>
      </c>
      <c r="BJ955" s="15" t="s">
        <v>89</v>
      </c>
      <c r="BK955" s="97">
        <f t="shared" si="435"/>
        <v>0</v>
      </c>
      <c r="BL955" s="15" t="s">
        <v>227</v>
      </c>
      <c r="BM955" s="168" t="s">
        <v>2930</v>
      </c>
    </row>
    <row r="956" spans="2:65" s="1" customFormat="1" ht="24.2" customHeight="1">
      <c r="B956" s="34"/>
      <c r="C956" s="157" t="s">
        <v>2931</v>
      </c>
      <c r="D956" s="157" t="s">
        <v>169</v>
      </c>
      <c r="E956" s="158" t="s">
        <v>2932</v>
      </c>
      <c r="F956" s="159" t="s">
        <v>2933</v>
      </c>
      <c r="G956" s="160" t="s">
        <v>177</v>
      </c>
      <c r="H956" s="161">
        <v>10</v>
      </c>
      <c r="I956" s="162"/>
      <c r="J956" s="162"/>
      <c r="K956" s="163">
        <f t="shared" si="423"/>
        <v>0</v>
      </c>
      <c r="L956" s="164"/>
      <c r="M956" s="34"/>
      <c r="N956" s="165" t="s">
        <v>1</v>
      </c>
      <c r="O956" s="128" t="s">
        <v>45</v>
      </c>
      <c r="P956" s="33">
        <f t="shared" si="424"/>
        <v>0</v>
      </c>
      <c r="Q956" s="33">
        <f t="shared" si="425"/>
        <v>0</v>
      </c>
      <c r="R956" s="33">
        <f t="shared" si="426"/>
        <v>0</v>
      </c>
      <c r="T956" s="166">
        <f t="shared" si="427"/>
        <v>0</v>
      </c>
      <c r="U956" s="166">
        <v>0</v>
      </c>
      <c r="V956" s="166">
        <f t="shared" si="428"/>
        <v>0</v>
      </c>
      <c r="W956" s="166">
        <v>0</v>
      </c>
      <c r="X956" s="167">
        <f t="shared" si="429"/>
        <v>0</v>
      </c>
      <c r="AR956" s="168" t="s">
        <v>227</v>
      </c>
      <c r="AT956" s="168" t="s">
        <v>169</v>
      </c>
      <c r="AU956" s="168" t="s">
        <v>91</v>
      </c>
      <c r="AY956" s="15" t="s">
        <v>167</v>
      </c>
      <c r="BE956" s="97">
        <f t="shared" si="430"/>
        <v>0</v>
      </c>
      <c r="BF956" s="97">
        <f t="shared" si="431"/>
        <v>0</v>
      </c>
      <c r="BG956" s="97">
        <f t="shared" si="432"/>
        <v>0</v>
      </c>
      <c r="BH956" s="97">
        <f t="shared" si="433"/>
        <v>0</v>
      </c>
      <c r="BI956" s="97">
        <f t="shared" si="434"/>
        <v>0</v>
      </c>
      <c r="BJ956" s="15" t="s">
        <v>89</v>
      </c>
      <c r="BK956" s="97">
        <f t="shared" si="435"/>
        <v>0</v>
      </c>
      <c r="BL956" s="15" t="s">
        <v>227</v>
      </c>
      <c r="BM956" s="168" t="s">
        <v>2934</v>
      </c>
    </row>
    <row r="957" spans="2:65" s="1" customFormat="1" ht="21.75" customHeight="1">
      <c r="B957" s="34"/>
      <c r="C957" s="190" t="s">
        <v>2935</v>
      </c>
      <c r="D957" s="190" t="s">
        <v>654</v>
      </c>
      <c r="E957" s="191" t="s">
        <v>2936</v>
      </c>
      <c r="F957" s="192" t="s">
        <v>2937</v>
      </c>
      <c r="G957" s="193" t="s">
        <v>177</v>
      </c>
      <c r="H957" s="194">
        <v>10</v>
      </c>
      <c r="I957" s="195"/>
      <c r="J957" s="196"/>
      <c r="K957" s="197">
        <f t="shared" si="423"/>
        <v>0</v>
      </c>
      <c r="L957" s="196"/>
      <c r="M957" s="198"/>
      <c r="N957" s="199" t="s">
        <v>1</v>
      </c>
      <c r="O957" s="128" t="s">
        <v>45</v>
      </c>
      <c r="P957" s="33">
        <f t="shared" si="424"/>
        <v>0</v>
      </c>
      <c r="Q957" s="33">
        <f t="shared" si="425"/>
        <v>0</v>
      </c>
      <c r="R957" s="33">
        <f t="shared" si="426"/>
        <v>0</v>
      </c>
      <c r="T957" s="166">
        <f t="shared" si="427"/>
        <v>0</v>
      </c>
      <c r="U957" s="166">
        <v>5.5999999999999999E-3</v>
      </c>
      <c r="V957" s="166">
        <f t="shared" si="428"/>
        <v>5.6000000000000001E-2</v>
      </c>
      <c r="W957" s="166">
        <v>0</v>
      </c>
      <c r="X957" s="167">
        <f t="shared" si="429"/>
        <v>0</v>
      </c>
      <c r="AR957" s="168" t="s">
        <v>318</v>
      </c>
      <c r="AT957" s="168" t="s">
        <v>654</v>
      </c>
      <c r="AU957" s="168" t="s">
        <v>91</v>
      </c>
      <c r="AY957" s="15" t="s">
        <v>167</v>
      </c>
      <c r="BE957" s="97">
        <f t="shared" si="430"/>
        <v>0</v>
      </c>
      <c r="BF957" s="97">
        <f t="shared" si="431"/>
        <v>0</v>
      </c>
      <c r="BG957" s="97">
        <f t="shared" si="432"/>
        <v>0</v>
      </c>
      <c r="BH957" s="97">
        <f t="shared" si="433"/>
        <v>0</v>
      </c>
      <c r="BI957" s="97">
        <f t="shared" si="434"/>
        <v>0</v>
      </c>
      <c r="BJ957" s="15" t="s">
        <v>89</v>
      </c>
      <c r="BK957" s="97">
        <f t="shared" si="435"/>
        <v>0</v>
      </c>
      <c r="BL957" s="15" t="s">
        <v>227</v>
      </c>
      <c r="BM957" s="168" t="s">
        <v>2938</v>
      </c>
    </row>
    <row r="958" spans="2:65" s="1" customFormat="1" ht="24.2" customHeight="1">
      <c r="B958" s="34"/>
      <c r="C958" s="157" t="s">
        <v>2939</v>
      </c>
      <c r="D958" s="157" t="s">
        <v>169</v>
      </c>
      <c r="E958" s="158" t="s">
        <v>2940</v>
      </c>
      <c r="F958" s="159" t="s">
        <v>2941</v>
      </c>
      <c r="G958" s="160" t="s">
        <v>339</v>
      </c>
      <c r="H958" s="161">
        <v>1.1399999999999999</v>
      </c>
      <c r="I958" s="162"/>
      <c r="J958" s="162"/>
      <c r="K958" s="163">
        <f t="shared" si="423"/>
        <v>0</v>
      </c>
      <c r="L958" s="164"/>
      <c r="M958" s="34"/>
      <c r="N958" s="165" t="s">
        <v>1</v>
      </c>
      <c r="O958" s="128" t="s">
        <v>45</v>
      </c>
      <c r="P958" s="33">
        <f t="shared" si="424"/>
        <v>0</v>
      </c>
      <c r="Q958" s="33">
        <f t="shared" si="425"/>
        <v>0</v>
      </c>
      <c r="R958" s="33">
        <f t="shared" si="426"/>
        <v>0</v>
      </c>
      <c r="T958" s="166">
        <f t="shared" si="427"/>
        <v>0</v>
      </c>
      <c r="U958" s="166">
        <v>0</v>
      </c>
      <c r="V958" s="166">
        <f t="shared" si="428"/>
        <v>0</v>
      </c>
      <c r="W958" s="166">
        <v>0</v>
      </c>
      <c r="X958" s="167">
        <f t="shared" si="429"/>
        <v>0</v>
      </c>
      <c r="AR958" s="168" t="s">
        <v>227</v>
      </c>
      <c r="AT958" s="168" t="s">
        <v>169</v>
      </c>
      <c r="AU958" s="168" t="s">
        <v>91</v>
      </c>
      <c r="AY958" s="15" t="s">
        <v>167</v>
      </c>
      <c r="BE958" s="97">
        <f t="shared" si="430"/>
        <v>0</v>
      </c>
      <c r="BF958" s="97">
        <f t="shared" si="431"/>
        <v>0</v>
      </c>
      <c r="BG958" s="97">
        <f t="shared" si="432"/>
        <v>0</v>
      </c>
      <c r="BH958" s="97">
        <f t="shared" si="433"/>
        <v>0</v>
      </c>
      <c r="BI958" s="97">
        <f t="shared" si="434"/>
        <v>0</v>
      </c>
      <c r="BJ958" s="15" t="s">
        <v>89</v>
      </c>
      <c r="BK958" s="97">
        <f t="shared" si="435"/>
        <v>0</v>
      </c>
      <c r="BL958" s="15" t="s">
        <v>227</v>
      </c>
      <c r="BM958" s="168" t="s">
        <v>2942</v>
      </c>
    </row>
    <row r="959" spans="2:65" s="11" customFormat="1" ht="22.9" customHeight="1">
      <c r="B959" s="144"/>
      <c r="D959" s="145" t="s">
        <v>81</v>
      </c>
      <c r="E959" s="155" t="s">
        <v>2943</v>
      </c>
      <c r="F959" s="155" t="s">
        <v>2944</v>
      </c>
      <c r="I959" s="147"/>
      <c r="J959" s="147"/>
      <c r="K959" s="156">
        <f>BK959</f>
        <v>0</v>
      </c>
      <c r="M959" s="144"/>
      <c r="N959" s="149"/>
      <c r="Q959" s="150">
        <f>SUM(Q960:Q970)</f>
        <v>0</v>
      </c>
      <c r="R959" s="150">
        <f>SUM(R960:R970)</f>
        <v>0</v>
      </c>
      <c r="T959" s="151">
        <f>SUM(T960:T970)</f>
        <v>0</v>
      </c>
      <c r="V959" s="151">
        <f>SUM(V960:V970)</f>
        <v>20.520063999999998</v>
      </c>
      <c r="X959" s="152">
        <f>SUM(X960:X970)</f>
        <v>0</v>
      </c>
      <c r="AR959" s="145" t="s">
        <v>91</v>
      </c>
      <c r="AT959" s="153" t="s">
        <v>81</v>
      </c>
      <c r="AU959" s="153" t="s">
        <v>89</v>
      </c>
      <c r="AY959" s="145" t="s">
        <v>167</v>
      </c>
      <c r="BK959" s="154">
        <f>SUM(BK960:BK970)</f>
        <v>0</v>
      </c>
    </row>
    <row r="960" spans="2:65" s="1" customFormat="1" ht="16.5" customHeight="1">
      <c r="B960" s="34"/>
      <c r="C960" s="157" t="s">
        <v>2945</v>
      </c>
      <c r="D960" s="157" t="s">
        <v>169</v>
      </c>
      <c r="E960" s="158" t="s">
        <v>2946</v>
      </c>
      <c r="F960" s="159" t="s">
        <v>2947</v>
      </c>
      <c r="G960" s="160" t="s">
        <v>172</v>
      </c>
      <c r="H960" s="161">
        <v>1241</v>
      </c>
      <c r="I960" s="162"/>
      <c r="J960" s="162"/>
      <c r="K960" s="163">
        <f>ROUND(P960*H960,2)</f>
        <v>0</v>
      </c>
      <c r="L960" s="164"/>
      <c r="M960" s="34"/>
      <c r="N960" s="165" t="s">
        <v>1</v>
      </c>
      <c r="O960" s="128" t="s">
        <v>45</v>
      </c>
      <c r="P960" s="33">
        <f>I960+J960</f>
        <v>0</v>
      </c>
      <c r="Q960" s="33">
        <f>ROUND(I960*H960,2)</f>
        <v>0</v>
      </c>
      <c r="R960" s="33">
        <f>ROUND(J960*H960,2)</f>
        <v>0</v>
      </c>
      <c r="T960" s="166">
        <f>S960*H960</f>
        <v>0</v>
      </c>
      <c r="U960" s="166">
        <v>2.9999999999999997E-4</v>
      </c>
      <c r="V960" s="166">
        <f>U960*H960</f>
        <v>0.37229999999999996</v>
      </c>
      <c r="W960" s="166">
        <v>0</v>
      </c>
      <c r="X960" s="167">
        <f>W960*H960</f>
        <v>0</v>
      </c>
      <c r="AR960" s="168" t="s">
        <v>227</v>
      </c>
      <c r="AT960" s="168" t="s">
        <v>169</v>
      </c>
      <c r="AU960" s="168" t="s">
        <v>91</v>
      </c>
      <c r="AY960" s="15" t="s">
        <v>167</v>
      </c>
      <c r="BE960" s="97">
        <f>IF(O960="základní",K960,0)</f>
        <v>0</v>
      </c>
      <c r="BF960" s="97">
        <f>IF(O960="snížená",K960,0)</f>
        <v>0</v>
      </c>
      <c r="BG960" s="97">
        <f>IF(O960="zákl. přenesená",K960,0)</f>
        <v>0</v>
      </c>
      <c r="BH960" s="97">
        <f>IF(O960="sníž. přenesená",K960,0)</f>
        <v>0</v>
      </c>
      <c r="BI960" s="97">
        <f>IF(O960="nulová",K960,0)</f>
        <v>0</v>
      </c>
      <c r="BJ960" s="15" t="s">
        <v>89</v>
      </c>
      <c r="BK960" s="97">
        <f>ROUND(P960*H960,2)</f>
        <v>0</v>
      </c>
      <c r="BL960" s="15" t="s">
        <v>227</v>
      </c>
      <c r="BM960" s="168" t="s">
        <v>2948</v>
      </c>
    </row>
    <row r="961" spans="2:65" s="12" customFormat="1" ht="11.25">
      <c r="B961" s="169"/>
      <c r="D961" s="170" t="s">
        <v>196</v>
      </c>
      <c r="E961" s="171" t="s">
        <v>1</v>
      </c>
      <c r="F961" s="172" t="s">
        <v>2949</v>
      </c>
      <c r="H961" s="173">
        <v>1241</v>
      </c>
      <c r="I961" s="174"/>
      <c r="J961" s="174"/>
      <c r="M961" s="169"/>
      <c r="N961" s="175"/>
      <c r="X961" s="176"/>
      <c r="AT961" s="171" t="s">
        <v>196</v>
      </c>
      <c r="AU961" s="171" t="s">
        <v>91</v>
      </c>
      <c r="AV961" s="12" t="s">
        <v>91</v>
      </c>
      <c r="AW961" s="12" t="s">
        <v>5</v>
      </c>
      <c r="AX961" s="12" t="s">
        <v>89</v>
      </c>
      <c r="AY961" s="171" t="s">
        <v>167</v>
      </c>
    </row>
    <row r="962" spans="2:65" s="1" customFormat="1" ht="24.2" customHeight="1">
      <c r="B962" s="34"/>
      <c r="C962" s="157" t="s">
        <v>2950</v>
      </c>
      <c r="D962" s="157" t="s">
        <v>169</v>
      </c>
      <c r="E962" s="158" t="s">
        <v>2951</v>
      </c>
      <c r="F962" s="159" t="s">
        <v>2952</v>
      </c>
      <c r="G962" s="160" t="s">
        <v>172</v>
      </c>
      <c r="H962" s="161">
        <v>422</v>
      </c>
      <c r="I962" s="162"/>
      <c r="J962" s="162"/>
      <c r="K962" s="163">
        <f>ROUND(P962*H962,2)</f>
        <v>0</v>
      </c>
      <c r="L962" s="164"/>
      <c r="M962" s="34"/>
      <c r="N962" s="165" t="s">
        <v>1</v>
      </c>
      <c r="O962" s="128" t="s">
        <v>45</v>
      </c>
      <c r="P962" s="33">
        <f>I962+J962</f>
        <v>0</v>
      </c>
      <c r="Q962" s="33">
        <f>ROUND(I962*H962,2)</f>
        <v>0</v>
      </c>
      <c r="R962" s="33">
        <f>ROUND(J962*H962,2)</f>
        <v>0</v>
      </c>
      <c r="T962" s="166">
        <f>S962*H962</f>
        <v>0</v>
      </c>
      <c r="U962" s="166">
        <v>1.4999999999999999E-2</v>
      </c>
      <c r="V962" s="166">
        <f>U962*H962</f>
        <v>6.33</v>
      </c>
      <c r="W962" s="166">
        <v>0</v>
      </c>
      <c r="X962" s="167">
        <f>W962*H962</f>
        <v>0</v>
      </c>
      <c r="AR962" s="168" t="s">
        <v>227</v>
      </c>
      <c r="AT962" s="168" t="s">
        <v>169</v>
      </c>
      <c r="AU962" s="168" t="s">
        <v>91</v>
      </c>
      <c r="AY962" s="15" t="s">
        <v>167</v>
      </c>
      <c r="BE962" s="97">
        <f>IF(O962="základní",K962,0)</f>
        <v>0</v>
      </c>
      <c r="BF962" s="97">
        <f>IF(O962="snížená",K962,0)</f>
        <v>0</v>
      </c>
      <c r="BG962" s="97">
        <f>IF(O962="zákl. přenesená",K962,0)</f>
        <v>0</v>
      </c>
      <c r="BH962" s="97">
        <f>IF(O962="sníž. přenesená",K962,0)</f>
        <v>0</v>
      </c>
      <c r="BI962" s="97">
        <f>IF(O962="nulová",K962,0)</f>
        <v>0</v>
      </c>
      <c r="BJ962" s="15" t="s">
        <v>89</v>
      </c>
      <c r="BK962" s="97">
        <f>ROUND(P962*H962,2)</f>
        <v>0</v>
      </c>
      <c r="BL962" s="15" t="s">
        <v>227</v>
      </c>
      <c r="BM962" s="168" t="s">
        <v>2953</v>
      </c>
    </row>
    <row r="963" spans="2:65" s="1" customFormat="1" ht="33" customHeight="1">
      <c r="B963" s="34"/>
      <c r="C963" s="157" t="s">
        <v>2954</v>
      </c>
      <c r="D963" s="157" t="s">
        <v>169</v>
      </c>
      <c r="E963" s="158" t="s">
        <v>2955</v>
      </c>
      <c r="F963" s="159" t="s">
        <v>2956</v>
      </c>
      <c r="G963" s="160" t="s">
        <v>177</v>
      </c>
      <c r="H963" s="161">
        <v>233</v>
      </c>
      <c r="I963" s="162"/>
      <c r="J963" s="162"/>
      <c r="K963" s="163">
        <f>ROUND(P963*H963,2)</f>
        <v>0</v>
      </c>
      <c r="L963" s="164"/>
      <c r="M963" s="34"/>
      <c r="N963" s="165" t="s">
        <v>1</v>
      </c>
      <c r="O963" s="128" t="s">
        <v>45</v>
      </c>
      <c r="P963" s="33">
        <f>I963+J963</f>
        <v>0</v>
      </c>
      <c r="Q963" s="33">
        <f>ROUND(I963*H963,2)</f>
        <v>0</v>
      </c>
      <c r="R963" s="33">
        <f>ROUND(J963*H963,2)</f>
        <v>0</v>
      </c>
      <c r="T963" s="166">
        <f>S963*H963</f>
        <v>0</v>
      </c>
      <c r="U963" s="166">
        <v>4.2999999999999999E-4</v>
      </c>
      <c r="V963" s="166">
        <f>U963*H963</f>
        <v>0.10019</v>
      </c>
      <c r="W963" s="166">
        <v>0</v>
      </c>
      <c r="X963" s="167">
        <f>W963*H963</f>
        <v>0</v>
      </c>
      <c r="AR963" s="168" t="s">
        <v>227</v>
      </c>
      <c r="AT963" s="168" t="s">
        <v>169</v>
      </c>
      <c r="AU963" s="168" t="s">
        <v>91</v>
      </c>
      <c r="AY963" s="15" t="s">
        <v>167</v>
      </c>
      <c r="BE963" s="97">
        <f>IF(O963="základní",K963,0)</f>
        <v>0</v>
      </c>
      <c r="BF963" s="97">
        <f>IF(O963="snížená",K963,0)</f>
        <v>0</v>
      </c>
      <c r="BG963" s="97">
        <f>IF(O963="zákl. přenesená",K963,0)</f>
        <v>0</v>
      </c>
      <c r="BH963" s="97">
        <f>IF(O963="sníž. přenesená",K963,0)</f>
        <v>0</v>
      </c>
      <c r="BI963" s="97">
        <f>IF(O963="nulová",K963,0)</f>
        <v>0</v>
      </c>
      <c r="BJ963" s="15" t="s">
        <v>89</v>
      </c>
      <c r="BK963" s="97">
        <f>ROUND(P963*H963,2)</f>
        <v>0</v>
      </c>
      <c r="BL963" s="15" t="s">
        <v>227</v>
      </c>
      <c r="BM963" s="168" t="s">
        <v>2957</v>
      </c>
    </row>
    <row r="964" spans="2:65" s="1" customFormat="1" ht="24.2" customHeight="1">
      <c r="B964" s="34"/>
      <c r="C964" s="190" t="s">
        <v>2958</v>
      </c>
      <c r="D964" s="190" t="s">
        <v>654</v>
      </c>
      <c r="E964" s="191" t="s">
        <v>2959</v>
      </c>
      <c r="F964" s="192" t="s">
        <v>2960</v>
      </c>
      <c r="G964" s="193" t="s">
        <v>177</v>
      </c>
      <c r="H964" s="194">
        <v>256.3</v>
      </c>
      <c r="I964" s="195"/>
      <c r="J964" s="196"/>
      <c r="K964" s="197">
        <f>ROUND(P964*H964,2)</f>
        <v>0</v>
      </c>
      <c r="L964" s="196"/>
      <c r="M964" s="198"/>
      <c r="N964" s="199" t="s">
        <v>1</v>
      </c>
      <c r="O964" s="128" t="s">
        <v>45</v>
      </c>
      <c r="P964" s="33">
        <f>I964+J964</f>
        <v>0</v>
      </c>
      <c r="Q964" s="33">
        <f>ROUND(I964*H964,2)</f>
        <v>0</v>
      </c>
      <c r="R964" s="33">
        <f>ROUND(J964*H964,2)</f>
        <v>0</v>
      </c>
      <c r="T964" s="166">
        <f>S964*H964</f>
        <v>0</v>
      </c>
      <c r="U964" s="166">
        <v>1.98E-3</v>
      </c>
      <c r="V964" s="166">
        <f>U964*H964</f>
        <v>0.50747399999999998</v>
      </c>
      <c r="W964" s="166">
        <v>0</v>
      </c>
      <c r="X964" s="167">
        <f>W964*H964</f>
        <v>0</v>
      </c>
      <c r="AR964" s="168" t="s">
        <v>318</v>
      </c>
      <c r="AT964" s="168" t="s">
        <v>654</v>
      </c>
      <c r="AU964" s="168" t="s">
        <v>91</v>
      </c>
      <c r="AY964" s="15" t="s">
        <v>167</v>
      </c>
      <c r="BE964" s="97">
        <f>IF(O964="základní",K964,0)</f>
        <v>0</v>
      </c>
      <c r="BF964" s="97">
        <f>IF(O964="snížená",K964,0)</f>
        <v>0</v>
      </c>
      <c r="BG964" s="97">
        <f>IF(O964="zákl. přenesená",K964,0)</f>
        <v>0</v>
      </c>
      <c r="BH964" s="97">
        <f>IF(O964="sníž. přenesená",K964,0)</f>
        <v>0</v>
      </c>
      <c r="BI964" s="97">
        <f>IF(O964="nulová",K964,0)</f>
        <v>0</v>
      </c>
      <c r="BJ964" s="15" t="s">
        <v>89</v>
      </c>
      <c r="BK964" s="97">
        <f>ROUND(P964*H964,2)</f>
        <v>0</v>
      </c>
      <c r="BL964" s="15" t="s">
        <v>227</v>
      </c>
      <c r="BM964" s="168" t="s">
        <v>2961</v>
      </c>
    </row>
    <row r="965" spans="2:65" s="12" customFormat="1" ht="11.25">
      <c r="B965" s="169"/>
      <c r="D965" s="170" t="s">
        <v>196</v>
      </c>
      <c r="F965" s="172" t="s">
        <v>2962</v>
      </c>
      <c r="H965" s="173">
        <v>256.3</v>
      </c>
      <c r="I965" s="174"/>
      <c r="J965" s="174"/>
      <c r="M965" s="169"/>
      <c r="N965" s="175"/>
      <c r="X965" s="176"/>
      <c r="AT965" s="171" t="s">
        <v>196</v>
      </c>
      <c r="AU965" s="171" t="s">
        <v>91</v>
      </c>
      <c r="AV965" s="12" t="s">
        <v>91</v>
      </c>
      <c r="AW965" s="12" t="s">
        <v>4</v>
      </c>
      <c r="AX965" s="12" t="s">
        <v>89</v>
      </c>
      <c r="AY965" s="171" t="s">
        <v>167</v>
      </c>
    </row>
    <row r="966" spans="2:65" s="1" customFormat="1" ht="33" customHeight="1">
      <c r="B966" s="34"/>
      <c r="C966" s="157" t="s">
        <v>2963</v>
      </c>
      <c r="D966" s="157" t="s">
        <v>169</v>
      </c>
      <c r="E966" s="158" t="s">
        <v>2964</v>
      </c>
      <c r="F966" s="159" t="s">
        <v>2965</v>
      </c>
      <c r="G966" s="160" t="s">
        <v>172</v>
      </c>
      <c r="H966" s="161">
        <v>422</v>
      </c>
      <c r="I966" s="162"/>
      <c r="J966" s="162"/>
      <c r="K966" s="163">
        <f>ROUND(P966*H966,2)</f>
        <v>0</v>
      </c>
      <c r="L966" s="164"/>
      <c r="M966" s="34"/>
      <c r="N966" s="165" t="s">
        <v>1</v>
      </c>
      <c r="O966" s="128" t="s">
        <v>45</v>
      </c>
      <c r="P966" s="33">
        <f>I966+J966</f>
        <v>0</v>
      </c>
      <c r="Q966" s="33">
        <f>ROUND(I966*H966,2)</f>
        <v>0</v>
      </c>
      <c r="R966" s="33">
        <f>ROUND(J966*H966,2)</f>
        <v>0</v>
      </c>
      <c r="T966" s="166">
        <f>S966*H966</f>
        <v>0</v>
      </c>
      <c r="U966" s="166">
        <v>6.0000000000000001E-3</v>
      </c>
      <c r="V966" s="166">
        <f>U966*H966</f>
        <v>2.532</v>
      </c>
      <c r="W966" s="166">
        <v>0</v>
      </c>
      <c r="X966" s="167">
        <f>W966*H966</f>
        <v>0</v>
      </c>
      <c r="AR966" s="168" t="s">
        <v>227</v>
      </c>
      <c r="AT966" s="168" t="s">
        <v>169</v>
      </c>
      <c r="AU966" s="168" t="s">
        <v>91</v>
      </c>
      <c r="AY966" s="15" t="s">
        <v>167</v>
      </c>
      <c r="BE966" s="97">
        <f>IF(O966="základní",K966,0)</f>
        <v>0</v>
      </c>
      <c r="BF966" s="97">
        <f>IF(O966="snížená",K966,0)</f>
        <v>0</v>
      </c>
      <c r="BG966" s="97">
        <f>IF(O966="zákl. přenesená",K966,0)</f>
        <v>0</v>
      </c>
      <c r="BH966" s="97">
        <f>IF(O966="sníž. přenesená",K966,0)</f>
        <v>0</v>
      </c>
      <c r="BI966" s="97">
        <f>IF(O966="nulová",K966,0)</f>
        <v>0</v>
      </c>
      <c r="BJ966" s="15" t="s">
        <v>89</v>
      </c>
      <c r="BK966" s="97">
        <f>ROUND(P966*H966,2)</f>
        <v>0</v>
      </c>
      <c r="BL966" s="15" t="s">
        <v>227</v>
      </c>
      <c r="BM966" s="168" t="s">
        <v>2966</v>
      </c>
    </row>
    <row r="967" spans="2:65" s="1" customFormat="1" ht="33" customHeight="1">
      <c r="B967" s="34"/>
      <c r="C967" s="190" t="s">
        <v>2967</v>
      </c>
      <c r="D967" s="190" t="s">
        <v>654</v>
      </c>
      <c r="E967" s="191" t="s">
        <v>2968</v>
      </c>
      <c r="F967" s="192" t="s">
        <v>2969</v>
      </c>
      <c r="G967" s="193" t="s">
        <v>172</v>
      </c>
      <c r="H967" s="194">
        <v>485.3</v>
      </c>
      <c r="I967" s="195"/>
      <c r="J967" s="196"/>
      <c r="K967" s="197">
        <f>ROUND(P967*H967,2)</f>
        <v>0</v>
      </c>
      <c r="L967" s="196"/>
      <c r="M967" s="198"/>
      <c r="N967" s="199" t="s">
        <v>1</v>
      </c>
      <c r="O967" s="128" t="s">
        <v>45</v>
      </c>
      <c r="P967" s="33">
        <f>I967+J967</f>
        <v>0</v>
      </c>
      <c r="Q967" s="33">
        <f>ROUND(I967*H967,2)</f>
        <v>0</v>
      </c>
      <c r="R967" s="33">
        <f>ROUND(J967*H967,2)</f>
        <v>0</v>
      </c>
      <c r="T967" s="166">
        <f>S967*H967</f>
        <v>0</v>
      </c>
      <c r="U967" s="166">
        <v>2.1999999999999999E-2</v>
      </c>
      <c r="V967" s="166">
        <f>U967*H967</f>
        <v>10.676599999999999</v>
      </c>
      <c r="W967" s="166">
        <v>0</v>
      </c>
      <c r="X967" s="167">
        <f>W967*H967</f>
        <v>0</v>
      </c>
      <c r="AR967" s="168" t="s">
        <v>318</v>
      </c>
      <c r="AT967" s="168" t="s">
        <v>654</v>
      </c>
      <c r="AU967" s="168" t="s">
        <v>91</v>
      </c>
      <c r="AY967" s="15" t="s">
        <v>167</v>
      </c>
      <c r="BE967" s="97">
        <f>IF(O967="základní",K967,0)</f>
        <v>0</v>
      </c>
      <c r="BF967" s="97">
        <f>IF(O967="snížená",K967,0)</f>
        <v>0</v>
      </c>
      <c r="BG967" s="97">
        <f>IF(O967="zákl. přenesená",K967,0)</f>
        <v>0</v>
      </c>
      <c r="BH967" s="97">
        <f>IF(O967="sníž. přenesená",K967,0)</f>
        <v>0</v>
      </c>
      <c r="BI967" s="97">
        <f>IF(O967="nulová",K967,0)</f>
        <v>0</v>
      </c>
      <c r="BJ967" s="15" t="s">
        <v>89</v>
      </c>
      <c r="BK967" s="97">
        <f>ROUND(P967*H967,2)</f>
        <v>0</v>
      </c>
      <c r="BL967" s="15" t="s">
        <v>227</v>
      </c>
      <c r="BM967" s="168" t="s">
        <v>2970</v>
      </c>
    </row>
    <row r="968" spans="2:65" s="12" customFormat="1" ht="11.25">
      <c r="B968" s="169"/>
      <c r="D968" s="170" t="s">
        <v>196</v>
      </c>
      <c r="F968" s="172" t="s">
        <v>2971</v>
      </c>
      <c r="H968" s="173">
        <v>485.3</v>
      </c>
      <c r="I968" s="174"/>
      <c r="J968" s="174"/>
      <c r="M968" s="169"/>
      <c r="N968" s="175"/>
      <c r="X968" s="176"/>
      <c r="AT968" s="171" t="s">
        <v>196</v>
      </c>
      <c r="AU968" s="171" t="s">
        <v>91</v>
      </c>
      <c r="AV968" s="12" t="s">
        <v>91</v>
      </c>
      <c r="AW968" s="12" t="s">
        <v>4</v>
      </c>
      <c r="AX968" s="12" t="s">
        <v>89</v>
      </c>
      <c r="AY968" s="171" t="s">
        <v>167</v>
      </c>
    </row>
    <row r="969" spans="2:65" s="1" customFormat="1" ht="24.2" customHeight="1">
      <c r="B969" s="34"/>
      <c r="C969" s="157" t="s">
        <v>2972</v>
      </c>
      <c r="D969" s="157" t="s">
        <v>169</v>
      </c>
      <c r="E969" s="158" t="s">
        <v>2973</v>
      </c>
      <c r="F969" s="159" t="s">
        <v>2974</v>
      </c>
      <c r="G969" s="160" t="s">
        <v>172</v>
      </c>
      <c r="H969" s="161">
        <v>1</v>
      </c>
      <c r="I969" s="162"/>
      <c r="J969" s="162"/>
      <c r="K969" s="163">
        <f>ROUND(P969*H969,2)</f>
        <v>0</v>
      </c>
      <c r="L969" s="164"/>
      <c r="M969" s="34"/>
      <c r="N969" s="165" t="s">
        <v>1</v>
      </c>
      <c r="O969" s="128" t="s">
        <v>45</v>
      </c>
      <c r="P969" s="33">
        <f>I969+J969</f>
        <v>0</v>
      </c>
      <c r="Q969" s="33">
        <f>ROUND(I969*H969,2)</f>
        <v>0</v>
      </c>
      <c r="R969" s="33">
        <f>ROUND(J969*H969,2)</f>
        <v>0</v>
      </c>
      <c r="T969" s="166">
        <f>S969*H969</f>
        <v>0</v>
      </c>
      <c r="U969" s="166">
        <v>1.5E-3</v>
      </c>
      <c r="V969" s="166">
        <f>U969*H969</f>
        <v>1.5E-3</v>
      </c>
      <c r="W969" s="166">
        <v>0</v>
      </c>
      <c r="X969" s="167">
        <f>W969*H969</f>
        <v>0</v>
      </c>
      <c r="AR969" s="168" t="s">
        <v>227</v>
      </c>
      <c r="AT969" s="168" t="s">
        <v>169</v>
      </c>
      <c r="AU969" s="168" t="s">
        <v>91</v>
      </c>
      <c r="AY969" s="15" t="s">
        <v>167</v>
      </c>
      <c r="BE969" s="97">
        <f>IF(O969="základní",K969,0)</f>
        <v>0</v>
      </c>
      <c r="BF969" s="97">
        <f>IF(O969="snížená",K969,0)</f>
        <v>0</v>
      </c>
      <c r="BG969" s="97">
        <f>IF(O969="zákl. přenesená",K969,0)</f>
        <v>0</v>
      </c>
      <c r="BH969" s="97">
        <f>IF(O969="sníž. přenesená",K969,0)</f>
        <v>0</v>
      </c>
      <c r="BI969" s="97">
        <f>IF(O969="nulová",K969,0)</f>
        <v>0</v>
      </c>
      <c r="BJ969" s="15" t="s">
        <v>89</v>
      </c>
      <c r="BK969" s="97">
        <f>ROUND(P969*H969,2)</f>
        <v>0</v>
      </c>
      <c r="BL969" s="15" t="s">
        <v>227</v>
      </c>
      <c r="BM969" s="168" t="s">
        <v>2975</v>
      </c>
    </row>
    <row r="970" spans="2:65" s="1" customFormat="1" ht="24.2" customHeight="1">
      <c r="B970" s="34"/>
      <c r="C970" s="157" t="s">
        <v>2976</v>
      </c>
      <c r="D970" s="157" t="s">
        <v>169</v>
      </c>
      <c r="E970" s="158" t="s">
        <v>2977</v>
      </c>
      <c r="F970" s="159" t="s">
        <v>2978</v>
      </c>
      <c r="G970" s="160" t="s">
        <v>339</v>
      </c>
      <c r="H970" s="161">
        <v>20.52</v>
      </c>
      <c r="I970" s="162"/>
      <c r="J970" s="162"/>
      <c r="K970" s="163">
        <f>ROUND(P970*H970,2)</f>
        <v>0</v>
      </c>
      <c r="L970" s="164"/>
      <c r="M970" s="34"/>
      <c r="N970" s="165" t="s">
        <v>1</v>
      </c>
      <c r="O970" s="128" t="s">
        <v>45</v>
      </c>
      <c r="P970" s="33">
        <f>I970+J970</f>
        <v>0</v>
      </c>
      <c r="Q970" s="33">
        <f>ROUND(I970*H970,2)</f>
        <v>0</v>
      </c>
      <c r="R970" s="33">
        <f>ROUND(J970*H970,2)</f>
        <v>0</v>
      </c>
      <c r="T970" s="166">
        <f>S970*H970</f>
        <v>0</v>
      </c>
      <c r="U970" s="166">
        <v>0</v>
      </c>
      <c r="V970" s="166">
        <f>U970*H970</f>
        <v>0</v>
      </c>
      <c r="W970" s="166">
        <v>0</v>
      </c>
      <c r="X970" s="167">
        <f>W970*H970</f>
        <v>0</v>
      </c>
      <c r="AR970" s="168" t="s">
        <v>227</v>
      </c>
      <c r="AT970" s="168" t="s">
        <v>169</v>
      </c>
      <c r="AU970" s="168" t="s">
        <v>91</v>
      </c>
      <c r="AY970" s="15" t="s">
        <v>167</v>
      </c>
      <c r="BE970" s="97">
        <f>IF(O970="základní",K970,0)</f>
        <v>0</v>
      </c>
      <c r="BF970" s="97">
        <f>IF(O970="snížená",K970,0)</f>
        <v>0</v>
      </c>
      <c r="BG970" s="97">
        <f>IF(O970="zákl. přenesená",K970,0)</f>
        <v>0</v>
      </c>
      <c r="BH970" s="97">
        <f>IF(O970="sníž. přenesená",K970,0)</f>
        <v>0</v>
      </c>
      <c r="BI970" s="97">
        <f>IF(O970="nulová",K970,0)</f>
        <v>0</v>
      </c>
      <c r="BJ970" s="15" t="s">
        <v>89</v>
      </c>
      <c r="BK970" s="97">
        <f>ROUND(P970*H970,2)</f>
        <v>0</v>
      </c>
      <c r="BL970" s="15" t="s">
        <v>227</v>
      </c>
      <c r="BM970" s="168" t="s">
        <v>2979</v>
      </c>
    </row>
    <row r="971" spans="2:65" s="11" customFormat="1" ht="22.9" customHeight="1">
      <c r="B971" s="144"/>
      <c r="D971" s="145" t="s">
        <v>81</v>
      </c>
      <c r="E971" s="155" t="s">
        <v>2980</v>
      </c>
      <c r="F971" s="155" t="s">
        <v>2981</v>
      </c>
      <c r="I971" s="147"/>
      <c r="J971" s="147"/>
      <c r="K971" s="156">
        <f>BK971</f>
        <v>0</v>
      </c>
      <c r="M971" s="144"/>
      <c r="N971" s="149"/>
      <c r="Q971" s="150">
        <f>Q972</f>
        <v>0</v>
      </c>
      <c r="R971" s="150">
        <f>R972</f>
        <v>0</v>
      </c>
      <c r="T971" s="151">
        <f>T972</f>
        <v>0</v>
      </c>
      <c r="V971" s="151">
        <f>V972</f>
        <v>0</v>
      </c>
      <c r="X971" s="152">
        <f>X972</f>
        <v>0</v>
      </c>
      <c r="AR971" s="145" t="s">
        <v>91</v>
      </c>
      <c r="AT971" s="153" t="s">
        <v>81</v>
      </c>
      <c r="AU971" s="153" t="s">
        <v>89</v>
      </c>
      <c r="AY971" s="145" t="s">
        <v>167</v>
      </c>
      <c r="BK971" s="154">
        <f>BK972</f>
        <v>0</v>
      </c>
    </row>
    <row r="972" spans="2:65" s="1" customFormat="1" ht="21.75" customHeight="1">
      <c r="B972" s="34"/>
      <c r="C972" s="157" t="s">
        <v>2982</v>
      </c>
      <c r="D972" s="157" t="s">
        <v>169</v>
      </c>
      <c r="E972" s="158" t="s">
        <v>2983</v>
      </c>
      <c r="F972" s="159" t="s">
        <v>2984</v>
      </c>
      <c r="G972" s="160" t="s">
        <v>172</v>
      </c>
      <c r="H972" s="161">
        <v>422</v>
      </c>
      <c r="I972" s="162"/>
      <c r="J972" s="162"/>
      <c r="K972" s="163">
        <f>ROUND(P972*H972,2)</f>
        <v>0</v>
      </c>
      <c r="L972" s="164"/>
      <c r="M972" s="34"/>
      <c r="N972" s="165" t="s">
        <v>1</v>
      </c>
      <c r="O972" s="128" t="s">
        <v>45</v>
      </c>
      <c r="P972" s="33">
        <f>I972+J972</f>
        <v>0</v>
      </c>
      <c r="Q972" s="33">
        <f>ROUND(I972*H972,2)</f>
        <v>0</v>
      </c>
      <c r="R972" s="33">
        <f>ROUND(J972*H972,2)</f>
        <v>0</v>
      </c>
      <c r="T972" s="166">
        <f>S972*H972</f>
        <v>0</v>
      </c>
      <c r="U972" s="166">
        <v>0</v>
      </c>
      <c r="V972" s="166">
        <f>U972*H972</f>
        <v>0</v>
      </c>
      <c r="W972" s="166">
        <v>0</v>
      </c>
      <c r="X972" s="167">
        <f>W972*H972</f>
        <v>0</v>
      </c>
      <c r="AR972" s="168" t="s">
        <v>227</v>
      </c>
      <c r="AT972" s="168" t="s">
        <v>169</v>
      </c>
      <c r="AU972" s="168" t="s">
        <v>91</v>
      </c>
      <c r="AY972" s="15" t="s">
        <v>167</v>
      </c>
      <c r="BE972" s="97">
        <f>IF(O972="základní",K972,0)</f>
        <v>0</v>
      </c>
      <c r="BF972" s="97">
        <f>IF(O972="snížená",K972,0)</f>
        <v>0</v>
      </c>
      <c r="BG972" s="97">
        <f>IF(O972="zákl. přenesená",K972,0)</f>
        <v>0</v>
      </c>
      <c r="BH972" s="97">
        <f>IF(O972="sníž. přenesená",K972,0)</f>
        <v>0</v>
      </c>
      <c r="BI972" s="97">
        <f>IF(O972="nulová",K972,0)</f>
        <v>0</v>
      </c>
      <c r="BJ972" s="15" t="s">
        <v>89</v>
      </c>
      <c r="BK972" s="97">
        <f>ROUND(P972*H972,2)</f>
        <v>0</v>
      </c>
      <c r="BL972" s="15" t="s">
        <v>227</v>
      </c>
      <c r="BM972" s="168" t="s">
        <v>2985</v>
      </c>
    </row>
    <row r="973" spans="2:65" s="11" customFormat="1" ht="22.9" customHeight="1">
      <c r="B973" s="144"/>
      <c r="D973" s="145" t="s">
        <v>81</v>
      </c>
      <c r="E973" s="155" t="s">
        <v>560</v>
      </c>
      <c r="F973" s="155" t="s">
        <v>561</v>
      </c>
      <c r="I973" s="147"/>
      <c r="J973" s="147"/>
      <c r="K973" s="156">
        <f>BK973</f>
        <v>0</v>
      </c>
      <c r="M973" s="144"/>
      <c r="N973" s="149"/>
      <c r="Q973" s="150">
        <f>SUM(Q974:Q985)</f>
        <v>0</v>
      </c>
      <c r="R973" s="150">
        <f>SUM(R974:R985)</f>
        <v>0</v>
      </c>
      <c r="T973" s="151">
        <f>SUM(T974:T985)</f>
        <v>0</v>
      </c>
      <c r="V973" s="151">
        <f>SUM(V974:V985)</f>
        <v>15.012397</v>
      </c>
      <c r="X973" s="152">
        <f>SUM(X974:X985)</f>
        <v>0</v>
      </c>
      <c r="AR973" s="145" t="s">
        <v>91</v>
      </c>
      <c r="AT973" s="153" t="s">
        <v>81</v>
      </c>
      <c r="AU973" s="153" t="s">
        <v>89</v>
      </c>
      <c r="AY973" s="145" t="s">
        <v>167</v>
      </c>
      <c r="BK973" s="154">
        <f>SUM(BK974:BK985)</f>
        <v>0</v>
      </c>
    </row>
    <row r="974" spans="2:65" s="1" customFormat="1" ht="24.2" customHeight="1">
      <c r="B974" s="34"/>
      <c r="C974" s="157" t="s">
        <v>2986</v>
      </c>
      <c r="D974" s="157" t="s">
        <v>169</v>
      </c>
      <c r="E974" s="158" t="s">
        <v>2987</v>
      </c>
      <c r="F974" s="159" t="s">
        <v>2988</v>
      </c>
      <c r="G974" s="160" t="s">
        <v>172</v>
      </c>
      <c r="H974" s="161">
        <v>819</v>
      </c>
      <c r="I974" s="162"/>
      <c r="J974" s="162"/>
      <c r="K974" s="163">
        <f>ROUND(P974*H974,2)</f>
        <v>0</v>
      </c>
      <c r="L974" s="164"/>
      <c r="M974" s="34"/>
      <c r="N974" s="165" t="s">
        <v>1</v>
      </c>
      <c r="O974" s="128" t="s">
        <v>45</v>
      </c>
      <c r="P974" s="33">
        <f>I974+J974</f>
        <v>0</v>
      </c>
      <c r="Q974" s="33">
        <f>ROUND(I974*H974,2)</f>
        <v>0</v>
      </c>
      <c r="R974" s="33">
        <f>ROUND(J974*H974,2)</f>
        <v>0</v>
      </c>
      <c r="T974" s="166">
        <f>S974*H974</f>
        <v>0</v>
      </c>
      <c r="U974" s="166">
        <v>0</v>
      </c>
      <c r="V974" s="166">
        <f>U974*H974</f>
        <v>0</v>
      </c>
      <c r="W974" s="166">
        <v>0</v>
      </c>
      <c r="X974" s="167">
        <f>W974*H974</f>
        <v>0</v>
      </c>
      <c r="AR974" s="168" t="s">
        <v>227</v>
      </c>
      <c r="AT974" s="168" t="s">
        <v>169</v>
      </c>
      <c r="AU974" s="168" t="s">
        <v>91</v>
      </c>
      <c r="AY974" s="15" t="s">
        <v>167</v>
      </c>
      <c r="BE974" s="97">
        <f>IF(O974="základní",K974,0)</f>
        <v>0</v>
      </c>
      <c r="BF974" s="97">
        <f>IF(O974="snížená",K974,0)</f>
        <v>0</v>
      </c>
      <c r="BG974" s="97">
        <f>IF(O974="zákl. přenesená",K974,0)</f>
        <v>0</v>
      </c>
      <c r="BH974" s="97">
        <f>IF(O974="sníž. přenesená",K974,0)</f>
        <v>0</v>
      </c>
      <c r="BI974" s="97">
        <f>IF(O974="nulová",K974,0)</f>
        <v>0</v>
      </c>
      <c r="BJ974" s="15" t="s">
        <v>89</v>
      </c>
      <c r="BK974" s="97">
        <f>ROUND(P974*H974,2)</f>
        <v>0</v>
      </c>
      <c r="BL974" s="15" t="s">
        <v>227</v>
      </c>
      <c r="BM974" s="168" t="s">
        <v>2989</v>
      </c>
    </row>
    <row r="975" spans="2:65" s="1" customFormat="1" ht="37.9" customHeight="1">
      <c r="B975" s="34"/>
      <c r="C975" s="157" t="s">
        <v>2990</v>
      </c>
      <c r="D975" s="157" t="s">
        <v>169</v>
      </c>
      <c r="E975" s="158" t="s">
        <v>2991</v>
      </c>
      <c r="F975" s="159" t="s">
        <v>2992</v>
      </c>
      <c r="G975" s="160" t="s">
        <v>172</v>
      </c>
      <c r="H975" s="161">
        <v>819</v>
      </c>
      <c r="I975" s="162"/>
      <c r="J975" s="162"/>
      <c r="K975" s="163">
        <f>ROUND(P975*H975,2)</f>
        <v>0</v>
      </c>
      <c r="L975" s="164"/>
      <c r="M975" s="34"/>
      <c r="N975" s="165" t="s">
        <v>1</v>
      </c>
      <c r="O975" s="128" t="s">
        <v>45</v>
      </c>
      <c r="P975" s="33">
        <f>I975+J975</f>
        <v>0</v>
      </c>
      <c r="Q975" s="33">
        <f>ROUND(I975*H975,2)</f>
        <v>0</v>
      </c>
      <c r="R975" s="33">
        <f>ROUND(J975*H975,2)</f>
        <v>0</v>
      </c>
      <c r="T975" s="166">
        <f>S975*H975</f>
        <v>0</v>
      </c>
      <c r="U975" s="166">
        <v>1.4999999999999999E-2</v>
      </c>
      <c r="V975" s="166">
        <f>U975*H975</f>
        <v>12.285</v>
      </c>
      <c r="W975" s="166">
        <v>0</v>
      </c>
      <c r="X975" s="167">
        <f>W975*H975</f>
        <v>0</v>
      </c>
      <c r="AR975" s="168" t="s">
        <v>227</v>
      </c>
      <c r="AT975" s="168" t="s">
        <v>169</v>
      </c>
      <c r="AU975" s="168" t="s">
        <v>91</v>
      </c>
      <c r="AY975" s="15" t="s">
        <v>167</v>
      </c>
      <c r="BE975" s="97">
        <f>IF(O975="základní",K975,0)</f>
        <v>0</v>
      </c>
      <c r="BF975" s="97">
        <f>IF(O975="snížená",K975,0)</f>
        <v>0</v>
      </c>
      <c r="BG975" s="97">
        <f>IF(O975="zákl. přenesená",K975,0)</f>
        <v>0</v>
      </c>
      <c r="BH975" s="97">
        <f>IF(O975="sníž. přenesená",K975,0)</f>
        <v>0</v>
      </c>
      <c r="BI975" s="97">
        <f>IF(O975="nulová",K975,0)</f>
        <v>0</v>
      </c>
      <c r="BJ975" s="15" t="s">
        <v>89</v>
      </c>
      <c r="BK975" s="97">
        <f>ROUND(P975*H975,2)</f>
        <v>0</v>
      </c>
      <c r="BL975" s="15" t="s">
        <v>227</v>
      </c>
      <c r="BM975" s="168" t="s">
        <v>2993</v>
      </c>
    </row>
    <row r="976" spans="2:65" s="12" customFormat="1" ht="11.25">
      <c r="B976" s="169"/>
      <c r="D976" s="170" t="s">
        <v>196</v>
      </c>
      <c r="E976" s="171" t="s">
        <v>1</v>
      </c>
      <c r="F976" s="172" t="s">
        <v>2994</v>
      </c>
      <c r="H976" s="173">
        <v>819</v>
      </c>
      <c r="I976" s="174"/>
      <c r="J976" s="174"/>
      <c r="M976" s="169"/>
      <c r="N976" s="175"/>
      <c r="X976" s="176"/>
      <c r="AT976" s="171" t="s">
        <v>196</v>
      </c>
      <c r="AU976" s="171" t="s">
        <v>91</v>
      </c>
      <c r="AV976" s="12" t="s">
        <v>91</v>
      </c>
      <c r="AW976" s="12" t="s">
        <v>5</v>
      </c>
      <c r="AX976" s="12" t="s">
        <v>89</v>
      </c>
      <c r="AY976" s="171" t="s">
        <v>167</v>
      </c>
    </row>
    <row r="977" spans="2:65" s="1" customFormat="1" ht="24.2" customHeight="1">
      <c r="B977" s="34"/>
      <c r="C977" s="157" t="s">
        <v>2995</v>
      </c>
      <c r="D977" s="157" t="s">
        <v>169</v>
      </c>
      <c r="E977" s="158" t="s">
        <v>2996</v>
      </c>
      <c r="F977" s="159" t="s">
        <v>2997</v>
      </c>
      <c r="G977" s="160" t="s">
        <v>172</v>
      </c>
      <c r="H977" s="161">
        <v>819</v>
      </c>
      <c r="I977" s="162"/>
      <c r="J977" s="162"/>
      <c r="K977" s="163">
        <f>ROUND(P977*H977,2)</f>
        <v>0</v>
      </c>
      <c r="L977" s="164"/>
      <c r="M977" s="34"/>
      <c r="N977" s="165" t="s">
        <v>1</v>
      </c>
      <c r="O977" s="128" t="s">
        <v>45</v>
      </c>
      <c r="P977" s="33">
        <f>I977+J977</f>
        <v>0</v>
      </c>
      <c r="Q977" s="33">
        <f>ROUND(I977*H977,2)</f>
        <v>0</v>
      </c>
      <c r="R977" s="33">
        <f>ROUND(J977*H977,2)</f>
        <v>0</v>
      </c>
      <c r="T977" s="166">
        <f>S977*H977</f>
        <v>0</v>
      </c>
      <c r="U977" s="166">
        <v>4.0000000000000002E-4</v>
      </c>
      <c r="V977" s="166">
        <f>U977*H977</f>
        <v>0.3276</v>
      </c>
      <c r="W977" s="166">
        <v>0</v>
      </c>
      <c r="X977" s="167">
        <f>W977*H977</f>
        <v>0</v>
      </c>
      <c r="AR977" s="168" t="s">
        <v>227</v>
      </c>
      <c r="AT977" s="168" t="s">
        <v>169</v>
      </c>
      <c r="AU977" s="168" t="s">
        <v>91</v>
      </c>
      <c r="AY977" s="15" t="s">
        <v>167</v>
      </c>
      <c r="BE977" s="97">
        <f>IF(O977="základní",K977,0)</f>
        <v>0</v>
      </c>
      <c r="BF977" s="97">
        <f>IF(O977="snížená",K977,0)</f>
        <v>0</v>
      </c>
      <c r="BG977" s="97">
        <f>IF(O977="zákl. přenesená",K977,0)</f>
        <v>0</v>
      </c>
      <c r="BH977" s="97">
        <f>IF(O977="sníž. přenesená",K977,0)</f>
        <v>0</v>
      </c>
      <c r="BI977" s="97">
        <f>IF(O977="nulová",K977,0)</f>
        <v>0</v>
      </c>
      <c r="BJ977" s="15" t="s">
        <v>89</v>
      </c>
      <c r="BK977" s="97">
        <f>ROUND(P977*H977,2)</f>
        <v>0</v>
      </c>
      <c r="BL977" s="15" t="s">
        <v>227</v>
      </c>
      <c r="BM977" s="168" t="s">
        <v>2998</v>
      </c>
    </row>
    <row r="978" spans="2:65" s="1" customFormat="1" ht="24.2" customHeight="1">
      <c r="B978" s="34"/>
      <c r="C978" s="190" t="s">
        <v>2999</v>
      </c>
      <c r="D978" s="190" t="s">
        <v>654</v>
      </c>
      <c r="E978" s="191" t="s">
        <v>3000</v>
      </c>
      <c r="F978" s="192" t="s">
        <v>3001</v>
      </c>
      <c r="G978" s="193" t="s">
        <v>172</v>
      </c>
      <c r="H978" s="194">
        <v>900.9</v>
      </c>
      <c r="I978" s="195"/>
      <c r="J978" s="196"/>
      <c r="K978" s="197">
        <f>ROUND(P978*H978,2)</f>
        <v>0</v>
      </c>
      <c r="L978" s="196"/>
      <c r="M978" s="198"/>
      <c r="N978" s="199" t="s">
        <v>1</v>
      </c>
      <c r="O978" s="128" t="s">
        <v>45</v>
      </c>
      <c r="P978" s="33">
        <f>I978+J978</f>
        <v>0</v>
      </c>
      <c r="Q978" s="33">
        <f>ROUND(I978*H978,2)</f>
        <v>0</v>
      </c>
      <c r="R978" s="33">
        <f>ROUND(J978*H978,2)</f>
        <v>0</v>
      </c>
      <c r="T978" s="166">
        <f>S978*H978</f>
        <v>0</v>
      </c>
      <c r="U978" s="166">
        <v>2.64E-3</v>
      </c>
      <c r="V978" s="166">
        <f>U978*H978</f>
        <v>2.3783759999999998</v>
      </c>
      <c r="W978" s="166">
        <v>0</v>
      </c>
      <c r="X978" s="167">
        <f>W978*H978</f>
        <v>0</v>
      </c>
      <c r="AR978" s="168" t="s">
        <v>318</v>
      </c>
      <c r="AT978" s="168" t="s">
        <v>654</v>
      </c>
      <c r="AU978" s="168" t="s">
        <v>91</v>
      </c>
      <c r="AY978" s="15" t="s">
        <v>167</v>
      </c>
      <c r="BE978" s="97">
        <f>IF(O978="základní",K978,0)</f>
        <v>0</v>
      </c>
      <c r="BF978" s="97">
        <f>IF(O978="snížená",K978,0)</f>
        <v>0</v>
      </c>
      <c r="BG978" s="97">
        <f>IF(O978="zákl. přenesená",K978,0)</f>
        <v>0</v>
      </c>
      <c r="BH978" s="97">
        <f>IF(O978="sníž. přenesená",K978,0)</f>
        <v>0</v>
      </c>
      <c r="BI978" s="97">
        <f>IF(O978="nulová",K978,0)</f>
        <v>0</v>
      </c>
      <c r="BJ978" s="15" t="s">
        <v>89</v>
      </c>
      <c r="BK978" s="97">
        <f>ROUND(P978*H978,2)</f>
        <v>0</v>
      </c>
      <c r="BL978" s="15" t="s">
        <v>227</v>
      </c>
      <c r="BM978" s="168" t="s">
        <v>3002</v>
      </c>
    </row>
    <row r="979" spans="2:65" s="12" customFormat="1" ht="11.25">
      <c r="B979" s="169"/>
      <c r="D979" s="170" t="s">
        <v>196</v>
      </c>
      <c r="F979" s="172" t="s">
        <v>3003</v>
      </c>
      <c r="H979" s="173">
        <v>900.9</v>
      </c>
      <c r="I979" s="174"/>
      <c r="J979" s="174"/>
      <c r="M979" s="169"/>
      <c r="N979" s="175"/>
      <c r="X979" s="176"/>
      <c r="AT979" s="171" t="s">
        <v>196</v>
      </c>
      <c r="AU979" s="171" t="s">
        <v>91</v>
      </c>
      <c r="AV979" s="12" t="s">
        <v>91</v>
      </c>
      <c r="AW979" s="12" t="s">
        <v>4</v>
      </c>
      <c r="AX979" s="12" t="s">
        <v>89</v>
      </c>
      <c r="AY979" s="171" t="s">
        <v>167</v>
      </c>
    </row>
    <row r="980" spans="2:65" s="1" customFormat="1" ht="16.5" customHeight="1">
      <c r="B980" s="34"/>
      <c r="C980" s="157" t="s">
        <v>3004</v>
      </c>
      <c r="D980" s="157" t="s">
        <v>169</v>
      </c>
      <c r="E980" s="158" t="s">
        <v>3005</v>
      </c>
      <c r="F980" s="159" t="s">
        <v>3006</v>
      </c>
      <c r="G980" s="160" t="s">
        <v>177</v>
      </c>
      <c r="H980" s="161">
        <v>691</v>
      </c>
      <c r="I980" s="162"/>
      <c r="J980" s="162"/>
      <c r="K980" s="163">
        <f>ROUND(P980*H980,2)</f>
        <v>0</v>
      </c>
      <c r="L980" s="164"/>
      <c r="M980" s="34"/>
      <c r="N980" s="165" t="s">
        <v>1</v>
      </c>
      <c r="O980" s="128" t="s">
        <v>45</v>
      </c>
      <c r="P980" s="33">
        <f>I980+J980</f>
        <v>0</v>
      </c>
      <c r="Q980" s="33">
        <f>ROUND(I980*H980,2)</f>
        <v>0</v>
      </c>
      <c r="R980" s="33">
        <f>ROUND(J980*H980,2)</f>
        <v>0</v>
      </c>
      <c r="T980" s="166">
        <f>S980*H980</f>
        <v>0</v>
      </c>
      <c r="U980" s="166">
        <v>1.0000000000000001E-5</v>
      </c>
      <c r="V980" s="166">
        <f>U980*H980</f>
        <v>6.9100000000000003E-3</v>
      </c>
      <c r="W980" s="166">
        <v>0</v>
      </c>
      <c r="X980" s="167">
        <f>W980*H980</f>
        <v>0</v>
      </c>
      <c r="AR980" s="168" t="s">
        <v>227</v>
      </c>
      <c r="AT980" s="168" t="s">
        <v>169</v>
      </c>
      <c r="AU980" s="168" t="s">
        <v>91</v>
      </c>
      <c r="AY980" s="15" t="s">
        <v>167</v>
      </c>
      <c r="BE980" s="97">
        <f>IF(O980="základní",K980,0)</f>
        <v>0</v>
      </c>
      <c r="BF980" s="97">
        <f>IF(O980="snížená",K980,0)</f>
        <v>0</v>
      </c>
      <c r="BG980" s="97">
        <f>IF(O980="zákl. přenesená",K980,0)</f>
        <v>0</v>
      </c>
      <c r="BH980" s="97">
        <f>IF(O980="sníž. přenesená",K980,0)</f>
        <v>0</v>
      </c>
      <c r="BI980" s="97">
        <f>IF(O980="nulová",K980,0)</f>
        <v>0</v>
      </c>
      <c r="BJ980" s="15" t="s">
        <v>89</v>
      </c>
      <c r="BK980" s="97">
        <f>ROUND(P980*H980,2)</f>
        <v>0</v>
      </c>
      <c r="BL980" s="15" t="s">
        <v>227</v>
      </c>
      <c r="BM980" s="168" t="s">
        <v>3007</v>
      </c>
    </row>
    <row r="981" spans="2:65" s="12" customFormat="1" ht="11.25">
      <c r="B981" s="169"/>
      <c r="D981" s="170" t="s">
        <v>196</v>
      </c>
      <c r="E981" s="171" t="s">
        <v>1</v>
      </c>
      <c r="F981" s="172" t="s">
        <v>3008</v>
      </c>
      <c r="H981" s="173">
        <v>691</v>
      </c>
      <c r="I981" s="174"/>
      <c r="J981" s="174"/>
      <c r="M981" s="169"/>
      <c r="N981" s="175"/>
      <c r="X981" s="176"/>
      <c r="AT981" s="171" t="s">
        <v>196</v>
      </c>
      <c r="AU981" s="171" t="s">
        <v>91</v>
      </c>
      <c r="AV981" s="12" t="s">
        <v>91</v>
      </c>
      <c r="AW981" s="12" t="s">
        <v>5</v>
      </c>
      <c r="AX981" s="12" t="s">
        <v>89</v>
      </c>
      <c r="AY981" s="171" t="s">
        <v>167</v>
      </c>
    </row>
    <row r="982" spans="2:65" s="1" customFormat="1" ht="16.5" customHeight="1">
      <c r="B982" s="34"/>
      <c r="C982" s="190" t="s">
        <v>3009</v>
      </c>
      <c r="D982" s="190" t="s">
        <v>654</v>
      </c>
      <c r="E982" s="191" t="s">
        <v>3010</v>
      </c>
      <c r="F982" s="192" t="s">
        <v>3011</v>
      </c>
      <c r="G982" s="193" t="s">
        <v>177</v>
      </c>
      <c r="H982" s="194">
        <v>725.55</v>
      </c>
      <c r="I982" s="195"/>
      <c r="J982" s="196"/>
      <c r="K982" s="197">
        <f>ROUND(P982*H982,2)</f>
        <v>0</v>
      </c>
      <c r="L982" s="196"/>
      <c r="M982" s="198"/>
      <c r="N982" s="199" t="s">
        <v>1</v>
      </c>
      <c r="O982" s="128" t="s">
        <v>45</v>
      </c>
      <c r="P982" s="33">
        <f>I982+J982</f>
        <v>0</v>
      </c>
      <c r="Q982" s="33">
        <f>ROUND(I982*H982,2)</f>
        <v>0</v>
      </c>
      <c r="R982" s="33">
        <f>ROUND(J982*H982,2)</f>
        <v>0</v>
      </c>
      <c r="T982" s="166">
        <f>S982*H982</f>
        <v>0</v>
      </c>
      <c r="U982" s="166">
        <v>2.0000000000000002E-5</v>
      </c>
      <c r="V982" s="166">
        <f>U982*H982</f>
        <v>1.4511E-2</v>
      </c>
      <c r="W982" s="166">
        <v>0</v>
      </c>
      <c r="X982" s="167">
        <f>W982*H982</f>
        <v>0</v>
      </c>
      <c r="AR982" s="168" t="s">
        <v>318</v>
      </c>
      <c r="AT982" s="168" t="s">
        <v>654</v>
      </c>
      <c r="AU982" s="168" t="s">
        <v>91</v>
      </c>
      <c r="AY982" s="15" t="s">
        <v>167</v>
      </c>
      <c r="BE982" s="97">
        <f>IF(O982="základní",K982,0)</f>
        <v>0</v>
      </c>
      <c r="BF982" s="97">
        <f>IF(O982="snížená",K982,0)</f>
        <v>0</v>
      </c>
      <c r="BG982" s="97">
        <f>IF(O982="zákl. přenesená",K982,0)</f>
        <v>0</v>
      </c>
      <c r="BH982" s="97">
        <f>IF(O982="sníž. přenesená",K982,0)</f>
        <v>0</v>
      </c>
      <c r="BI982" s="97">
        <f>IF(O982="nulová",K982,0)</f>
        <v>0</v>
      </c>
      <c r="BJ982" s="15" t="s">
        <v>89</v>
      </c>
      <c r="BK982" s="97">
        <f>ROUND(P982*H982,2)</f>
        <v>0</v>
      </c>
      <c r="BL982" s="15" t="s">
        <v>227</v>
      </c>
      <c r="BM982" s="168" t="s">
        <v>3012</v>
      </c>
    </row>
    <row r="983" spans="2:65" s="12" customFormat="1" ht="11.25">
      <c r="B983" s="169"/>
      <c r="D983" s="170" t="s">
        <v>196</v>
      </c>
      <c r="F983" s="172" t="s">
        <v>3013</v>
      </c>
      <c r="H983" s="173">
        <v>725.55</v>
      </c>
      <c r="I983" s="174"/>
      <c r="J983" s="174"/>
      <c r="M983" s="169"/>
      <c r="N983" s="175"/>
      <c r="X983" s="176"/>
      <c r="AT983" s="171" t="s">
        <v>196</v>
      </c>
      <c r="AU983" s="171" t="s">
        <v>91</v>
      </c>
      <c r="AV983" s="12" t="s">
        <v>91</v>
      </c>
      <c r="AW983" s="12" t="s">
        <v>4</v>
      </c>
      <c r="AX983" s="12" t="s">
        <v>89</v>
      </c>
      <c r="AY983" s="171" t="s">
        <v>167</v>
      </c>
    </row>
    <row r="984" spans="2:65" s="1" customFormat="1" ht="24.2" customHeight="1">
      <c r="B984" s="34"/>
      <c r="C984" s="157" t="s">
        <v>3014</v>
      </c>
      <c r="D984" s="157" t="s">
        <v>169</v>
      </c>
      <c r="E984" s="158" t="s">
        <v>3015</v>
      </c>
      <c r="F984" s="159" t="s">
        <v>3016</v>
      </c>
      <c r="G984" s="160" t="s">
        <v>172</v>
      </c>
      <c r="H984" s="161">
        <v>819</v>
      </c>
      <c r="I984" s="162"/>
      <c r="J984" s="162"/>
      <c r="K984" s="163">
        <f>ROUND(P984*H984,2)</f>
        <v>0</v>
      </c>
      <c r="L984" s="164"/>
      <c r="M984" s="34"/>
      <c r="N984" s="165" t="s">
        <v>1</v>
      </c>
      <c r="O984" s="128" t="s">
        <v>45</v>
      </c>
      <c r="P984" s="33">
        <f>I984+J984</f>
        <v>0</v>
      </c>
      <c r="Q984" s="33">
        <f>ROUND(I984*H984,2)</f>
        <v>0</v>
      </c>
      <c r="R984" s="33">
        <f>ROUND(J984*H984,2)</f>
        <v>0</v>
      </c>
      <c r="T984" s="166">
        <f>S984*H984</f>
        <v>0</v>
      </c>
      <c r="U984" s="166">
        <v>0</v>
      </c>
      <c r="V984" s="166">
        <f>U984*H984</f>
        <v>0</v>
      </c>
      <c r="W984" s="166">
        <v>0</v>
      </c>
      <c r="X984" s="167">
        <f>W984*H984</f>
        <v>0</v>
      </c>
      <c r="AR984" s="168" t="s">
        <v>227</v>
      </c>
      <c r="AT984" s="168" t="s">
        <v>169</v>
      </c>
      <c r="AU984" s="168" t="s">
        <v>91</v>
      </c>
      <c r="AY984" s="15" t="s">
        <v>167</v>
      </c>
      <c r="BE984" s="97">
        <f>IF(O984="základní",K984,0)</f>
        <v>0</v>
      </c>
      <c r="BF984" s="97">
        <f>IF(O984="snížená",K984,0)</f>
        <v>0</v>
      </c>
      <c r="BG984" s="97">
        <f>IF(O984="zákl. přenesená",K984,0)</f>
        <v>0</v>
      </c>
      <c r="BH984" s="97">
        <f>IF(O984="sníž. přenesená",K984,0)</f>
        <v>0</v>
      </c>
      <c r="BI984" s="97">
        <f>IF(O984="nulová",K984,0)</f>
        <v>0</v>
      </c>
      <c r="BJ984" s="15" t="s">
        <v>89</v>
      </c>
      <c r="BK984" s="97">
        <f>ROUND(P984*H984,2)</f>
        <v>0</v>
      </c>
      <c r="BL984" s="15" t="s">
        <v>227</v>
      </c>
      <c r="BM984" s="168" t="s">
        <v>3017</v>
      </c>
    </row>
    <row r="985" spans="2:65" s="1" customFormat="1" ht="24.2" customHeight="1">
      <c r="B985" s="34"/>
      <c r="C985" s="157" t="s">
        <v>3018</v>
      </c>
      <c r="D985" s="157" t="s">
        <v>169</v>
      </c>
      <c r="E985" s="158" t="s">
        <v>3019</v>
      </c>
      <c r="F985" s="159" t="s">
        <v>3020</v>
      </c>
      <c r="G985" s="160" t="s">
        <v>339</v>
      </c>
      <c r="H985" s="161">
        <v>15.012</v>
      </c>
      <c r="I985" s="162"/>
      <c r="J985" s="162"/>
      <c r="K985" s="163">
        <f>ROUND(P985*H985,2)</f>
        <v>0</v>
      </c>
      <c r="L985" s="164"/>
      <c r="M985" s="34"/>
      <c r="N985" s="165" t="s">
        <v>1</v>
      </c>
      <c r="O985" s="128" t="s">
        <v>45</v>
      </c>
      <c r="P985" s="33">
        <f>I985+J985</f>
        <v>0</v>
      </c>
      <c r="Q985" s="33">
        <f>ROUND(I985*H985,2)</f>
        <v>0</v>
      </c>
      <c r="R985" s="33">
        <f>ROUND(J985*H985,2)</f>
        <v>0</v>
      </c>
      <c r="T985" s="166">
        <f>S985*H985</f>
        <v>0</v>
      </c>
      <c r="U985" s="166">
        <v>0</v>
      </c>
      <c r="V985" s="166">
        <f>U985*H985</f>
        <v>0</v>
      </c>
      <c r="W985" s="166">
        <v>0</v>
      </c>
      <c r="X985" s="167">
        <f>W985*H985</f>
        <v>0</v>
      </c>
      <c r="AR985" s="168" t="s">
        <v>227</v>
      </c>
      <c r="AT985" s="168" t="s">
        <v>169</v>
      </c>
      <c r="AU985" s="168" t="s">
        <v>91</v>
      </c>
      <c r="AY985" s="15" t="s">
        <v>167</v>
      </c>
      <c r="BE985" s="97">
        <f>IF(O985="základní",K985,0)</f>
        <v>0</v>
      </c>
      <c r="BF985" s="97">
        <f>IF(O985="snížená",K985,0)</f>
        <v>0</v>
      </c>
      <c r="BG985" s="97">
        <f>IF(O985="zákl. přenesená",K985,0)</f>
        <v>0</v>
      </c>
      <c r="BH985" s="97">
        <f>IF(O985="sníž. přenesená",K985,0)</f>
        <v>0</v>
      </c>
      <c r="BI985" s="97">
        <f>IF(O985="nulová",K985,0)</f>
        <v>0</v>
      </c>
      <c r="BJ985" s="15" t="s">
        <v>89</v>
      </c>
      <c r="BK985" s="97">
        <f>ROUND(P985*H985,2)</f>
        <v>0</v>
      </c>
      <c r="BL985" s="15" t="s">
        <v>227</v>
      </c>
      <c r="BM985" s="168" t="s">
        <v>3021</v>
      </c>
    </row>
    <row r="986" spans="2:65" s="11" customFormat="1" ht="22.9" customHeight="1">
      <c r="B986" s="144"/>
      <c r="D986" s="145" t="s">
        <v>81</v>
      </c>
      <c r="E986" s="155" t="s">
        <v>573</v>
      </c>
      <c r="F986" s="155" t="s">
        <v>574</v>
      </c>
      <c r="I986" s="147"/>
      <c r="J986" s="147"/>
      <c r="K986" s="156">
        <f>BK986</f>
        <v>0</v>
      </c>
      <c r="M986" s="144"/>
      <c r="N986" s="149"/>
      <c r="Q986" s="150">
        <f>SUM(Q987:Q1016)</f>
        <v>0</v>
      </c>
      <c r="R986" s="150">
        <f>SUM(R987:R1016)</f>
        <v>0</v>
      </c>
      <c r="T986" s="151">
        <f>SUM(T987:T1016)</f>
        <v>0</v>
      </c>
      <c r="V986" s="151">
        <f>SUM(V987:V1016)</f>
        <v>18.597579500000002</v>
      </c>
      <c r="X986" s="152">
        <f>SUM(X987:X1016)</f>
        <v>0</v>
      </c>
      <c r="AR986" s="145" t="s">
        <v>91</v>
      </c>
      <c r="AT986" s="153" t="s">
        <v>81</v>
      </c>
      <c r="AU986" s="153" t="s">
        <v>89</v>
      </c>
      <c r="AY986" s="145" t="s">
        <v>167</v>
      </c>
      <c r="BK986" s="154">
        <f>SUM(BK987:BK1016)</f>
        <v>0</v>
      </c>
    </row>
    <row r="987" spans="2:65" s="1" customFormat="1" ht="16.5" customHeight="1">
      <c r="B987" s="34"/>
      <c r="C987" s="157" t="s">
        <v>3022</v>
      </c>
      <c r="D987" s="157" t="s">
        <v>169</v>
      </c>
      <c r="E987" s="158" t="s">
        <v>3023</v>
      </c>
      <c r="F987" s="159" t="s">
        <v>3024</v>
      </c>
      <c r="G987" s="160" t="s">
        <v>172</v>
      </c>
      <c r="H987" s="161">
        <v>882.01</v>
      </c>
      <c r="I987" s="162"/>
      <c r="J987" s="162"/>
      <c r="K987" s="163">
        <f>ROUND(P987*H987,2)</f>
        <v>0</v>
      </c>
      <c r="L987" s="164"/>
      <c r="M987" s="34"/>
      <c r="N987" s="165" t="s">
        <v>1</v>
      </c>
      <c r="O987" s="128" t="s">
        <v>45</v>
      </c>
      <c r="P987" s="33">
        <f>I987+J987</f>
        <v>0</v>
      </c>
      <c r="Q987" s="33">
        <f>ROUND(I987*H987,2)</f>
        <v>0</v>
      </c>
      <c r="R987" s="33">
        <f>ROUND(J987*H987,2)</f>
        <v>0</v>
      </c>
      <c r="T987" s="166">
        <f>S987*H987</f>
        <v>0</v>
      </c>
      <c r="U987" s="166">
        <v>0</v>
      </c>
      <c r="V987" s="166">
        <f>U987*H987</f>
        <v>0</v>
      </c>
      <c r="W987" s="166">
        <v>0</v>
      </c>
      <c r="X987" s="167">
        <f>W987*H987</f>
        <v>0</v>
      </c>
      <c r="AR987" s="168" t="s">
        <v>227</v>
      </c>
      <c r="AT987" s="168" t="s">
        <v>169</v>
      </c>
      <c r="AU987" s="168" t="s">
        <v>91</v>
      </c>
      <c r="AY987" s="15" t="s">
        <v>167</v>
      </c>
      <c r="BE987" s="97">
        <f>IF(O987="základní",K987,0)</f>
        <v>0</v>
      </c>
      <c r="BF987" s="97">
        <f>IF(O987="snížená",K987,0)</f>
        <v>0</v>
      </c>
      <c r="BG987" s="97">
        <f>IF(O987="zákl. přenesená",K987,0)</f>
        <v>0</v>
      </c>
      <c r="BH987" s="97">
        <f>IF(O987="sníž. přenesená",K987,0)</f>
        <v>0</v>
      </c>
      <c r="BI987" s="97">
        <f>IF(O987="nulová",K987,0)</f>
        <v>0</v>
      </c>
      <c r="BJ987" s="15" t="s">
        <v>89</v>
      </c>
      <c r="BK987" s="97">
        <f>ROUND(P987*H987,2)</f>
        <v>0</v>
      </c>
      <c r="BL987" s="15" t="s">
        <v>227</v>
      </c>
      <c r="BM987" s="168" t="s">
        <v>3025</v>
      </c>
    </row>
    <row r="988" spans="2:65" s="1" customFormat="1" ht="16.5" customHeight="1">
      <c r="B988" s="34"/>
      <c r="C988" s="157" t="s">
        <v>3026</v>
      </c>
      <c r="D988" s="157" t="s">
        <v>169</v>
      </c>
      <c r="E988" s="158" t="s">
        <v>3027</v>
      </c>
      <c r="F988" s="159" t="s">
        <v>3028</v>
      </c>
      <c r="G988" s="160" t="s">
        <v>172</v>
      </c>
      <c r="H988" s="161">
        <v>882.01</v>
      </c>
      <c r="I988" s="162"/>
      <c r="J988" s="162"/>
      <c r="K988" s="163">
        <f>ROUND(P988*H988,2)</f>
        <v>0</v>
      </c>
      <c r="L988" s="164"/>
      <c r="M988" s="34"/>
      <c r="N988" s="165" t="s">
        <v>1</v>
      </c>
      <c r="O988" s="128" t="s">
        <v>45</v>
      </c>
      <c r="P988" s="33">
        <f>I988+J988</f>
        <v>0</v>
      </c>
      <c r="Q988" s="33">
        <f>ROUND(I988*H988,2)</f>
        <v>0</v>
      </c>
      <c r="R988" s="33">
        <f>ROUND(J988*H988,2)</f>
        <v>0</v>
      </c>
      <c r="T988" s="166">
        <f>S988*H988</f>
        <v>0</v>
      </c>
      <c r="U988" s="166">
        <v>2.9999999999999997E-4</v>
      </c>
      <c r="V988" s="166">
        <f>U988*H988</f>
        <v>0.26460299999999998</v>
      </c>
      <c r="W988" s="166">
        <v>0</v>
      </c>
      <c r="X988" s="167">
        <f>W988*H988</f>
        <v>0</v>
      </c>
      <c r="AR988" s="168" t="s">
        <v>227</v>
      </c>
      <c r="AT988" s="168" t="s">
        <v>169</v>
      </c>
      <c r="AU988" s="168" t="s">
        <v>91</v>
      </c>
      <c r="AY988" s="15" t="s">
        <v>167</v>
      </c>
      <c r="BE988" s="97">
        <f>IF(O988="základní",K988,0)</f>
        <v>0</v>
      </c>
      <c r="BF988" s="97">
        <f>IF(O988="snížená",K988,0)</f>
        <v>0</v>
      </c>
      <c r="BG988" s="97">
        <f>IF(O988="zákl. přenesená",K988,0)</f>
        <v>0</v>
      </c>
      <c r="BH988" s="97">
        <f>IF(O988="sníž. přenesená",K988,0)</f>
        <v>0</v>
      </c>
      <c r="BI988" s="97">
        <f>IF(O988="nulová",K988,0)</f>
        <v>0</v>
      </c>
      <c r="BJ988" s="15" t="s">
        <v>89</v>
      </c>
      <c r="BK988" s="97">
        <f>ROUND(P988*H988,2)</f>
        <v>0</v>
      </c>
      <c r="BL988" s="15" t="s">
        <v>227</v>
      </c>
      <c r="BM988" s="168" t="s">
        <v>3029</v>
      </c>
    </row>
    <row r="989" spans="2:65" s="12" customFormat="1" ht="11.25">
      <c r="B989" s="169"/>
      <c r="D989" s="170" t="s">
        <v>196</v>
      </c>
      <c r="E989" s="171" t="s">
        <v>1</v>
      </c>
      <c r="F989" s="172" t="s">
        <v>3030</v>
      </c>
      <c r="H989" s="173">
        <v>119.79</v>
      </c>
      <c r="I989" s="174"/>
      <c r="J989" s="174"/>
      <c r="M989" s="169"/>
      <c r="N989" s="175"/>
      <c r="X989" s="176"/>
      <c r="AT989" s="171" t="s">
        <v>196</v>
      </c>
      <c r="AU989" s="171" t="s">
        <v>91</v>
      </c>
      <c r="AV989" s="12" t="s">
        <v>91</v>
      </c>
      <c r="AW989" s="12" t="s">
        <v>5</v>
      </c>
      <c r="AX989" s="12" t="s">
        <v>82</v>
      </c>
      <c r="AY989" s="171" t="s">
        <v>167</v>
      </c>
    </row>
    <row r="990" spans="2:65" s="12" customFormat="1" ht="11.25">
      <c r="B990" s="169"/>
      <c r="D990" s="170" t="s">
        <v>196</v>
      </c>
      <c r="E990" s="171" t="s">
        <v>1</v>
      </c>
      <c r="F990" s="172" t="s">
        <v>3031</v>
      </c>
      <c r="H990" s="173">
        <v>8.8000000000000007</v>
      </c>
      <c r="I990" s="174"/>
      <c r="J990" s="174"/>
      <c r="M990" s="169"/>
      <c r="N990" s="175"/>
      <c r="X990" s="176"/>
      <c r="AT990" s="171" t="s">
        <v>196</v>
      </c>
      <c r="AU990" s="171" t="s">
        <v>91</v>
      </c>
      <c r="AV990" s="12" t="s">
        <v>91</v>
      </c>
      <c r="AW990" s="12" t="s">
        <v>5</v>
      </c>
      <c r="AX990" s="12" t="s">
        <v>82</v>
      </c>
      <c r="AY990" s="171" t="s">
        <v>167</v>
      </c>
    </row>
    <row r="991" spans="2:65" s="12" customFormat="1" ht="11.25">
      <c r="B991" s="169"/>
      <c r="D991" s="170" t="s">
        <v>196</v>
      </c>
      <c r="E991" s="171" t="s">
        <v>1</v>
      </c>
      <c r="F991" s="172" t="s">
        <v>3032</v>
      </c>
      <c r="H991" s="173">
        <v>230.12</v>
      </c>
      <c r="I991" s="174"/>
      <c r="J991" s="174"/>
      <c r="M991" s="169"/>
      <c r="N991" s="175"/>
      <c r="X991" s="176"/>
      <c r="AT991" s="171" t="s">
        <v>196</v>
      </c>
      <c r="AU991" s="171" t="s">
        <v>91</v>
      </c>
      <c r="AV991" s="12" t="s">
        <v>91</v>
      </c>
      <c r="AW991" s="12" t="s">
        <v>5</v>
      </c>
      <c r="AX991" s="12" t="s">
        <v>82</v>
      </c>
      <c r="AY991" s="171" t="s">
        <v>167</v>
      </c>
    </row>
    <row r="992" spans="2:65" s="12" customFormat="1" ht="11.25">
      <c r="B992" s="169"/>
      <c r="D992" s="170" t="s">
        <v>196</v>
      </c>
      <c r="E992" s="171" t="s">
        <v>1</v>
      </c>
      <c r="F992" s="172" t="s">
        <v>3033</v>
      </c>
      <c r="H992" s="173">
        <v>67.98</v>
      </c>
      <c r="I992" s="174"/>
      <c r="J992" s="174"/>
      <c r="M992" s="169"/>
      <c r="N992" s="175"/>
      <c r="X992" s="176"/>
      <c r="AT992" s="171" t="s">
        <v>196</v>
      </c>
      <c r="AU992" s="171" t="s">
        <v>91</v>
      </c>
      <c r="AV992" s="12" t="s">
        <v>91</v>
      </c>
      <c r="AW992" s="12" t="s">
        <v>5</v>
      </c>
      <c r="AX992" s="12" t="s">
        <v>82</v>
      </c>
      <c r="AY992" s="171" t="s">
        <v>167</v>
      </c>
    </row>
    <row r="993" spans="2:65" s="12" customFormat="1" ht="11.25">
      <c r="B993" s="169"/>
      <c r="D993" s="170" t="s">
        <v>196</v>
      </c>
      <c r="E993" s="171" t="s">
        <v>1</v>
      </c>
      <c r="F993" s="172" t="s">
        <v>3034</v>
      </c>
      <c r="H993" s="173">
        <v>398.2</v>
      </c>
      <c r="I993" s="174"/>
      <c r="J993" s="174"/>
      <c r="M993" s="169"/>
      <c r="N993" s="175"/>
      <c r="X993" s="176"/>
      <c r="AT993" s="171" t="s">
        <v>196</v>
      </c>
      <c r="AU993" s="171" t="s">
        <v>91</v>
      </c>
      <c r="AV993" s="12" t="s">
        <v>91</v>
      </c>
      <c r="AW993" s="12" t="s">
        <v>5</v>
      </c>
      <c r="AX993" s="12" t="s">
        <v>82</v>
      </c>
      <c r="AY993" s="171" t="s">
        <v>167</v>
      </c>
    </row>
    <row r="994" spans="2:65" s="12" customFormat="1" ht="11.25">
      <c r="B994" s="169"/>
      <c r="D994" s="170" t="s">
        <v>196</v>
      </c>
      <c r="E994" s="171" t="s">
        <v>1</v>
      </c>
      <c r="F994" s="172" t="s">
        <v>3035</v>
      </c>
      <c r="H994" s="173">
        <v>36</v>
      </c>
      <c r="I994" s="174"/>
      <c r="J994" s="174"/>
      <c r="M994" s="169"/>
      <c r="N994" s="175"/>
      <c r="X994" s="176"/>
      <c r="AT994" s="171" t="s">
        <v>196</v>
      </c>
      <c r="AU994" s="171" t="s">
        <v>91</v>
      </c>
      <c r="AV994" s="12" t="s">
        <v>91</v>
      </c>
      <c r="AW994" s="12" t="s">
        <v>5</v>
      </c>
      <c r="AX994" s="12" t="s">
        <v>82</v>
      </c>
      <c r="AY994" s="171" t="s">
        <v>167</v>
      </c>
    </row>
    <row r="995" spans="2:65" s="12" customFormat="1" ht="11.25">
      <c r="B995" s="169"/>
      <c r="D995" s="170" t="s">
        <v>196</v>
      </c>
      <c r="E995" s="171" t="s">
        <v>1</v>
      </c>
      <c r="F995" s="172" t="s">
        <v>3036</v>
      </c>
      <c r="H995" s="173">
        <v>21.12</v>
      </c>
      <c r="I995" s="174"/>
      <c r="J995" s="174"/>
      <c r="M995" s="169"/>
      <c r="N995" s="175"/>
      <c r="X995" s="176"/>
      <c r="AT995" s="171" t="s">
        <v>196</v>
      </c>
      <c r="AU995" s="171" t="s">
        <v>91</v>
      </c>
      <c r="AV995" s="12" t="s">
        <v>91</v>
      </c>
      <c r="AW995" s="12" t="s">
        <v>5</v>
      </c>
      <c r="AX995" s="12" t="s">
        <v>82</v>
      </c>
      <c r="AY995" s="171" t="s">
        <v>167</v>
      </c>
    </row>
    <row r="996" spans="2:65" s="13" customFormat="1" ht="11.25">
      <c r="B996" s="177"/>
      <c r="D996" s="170" t="s">
        <v>196</v>
      </c>
      <c r="E996" s="178" t="s">
        <v>1</v>
      </c>
      <c r="F996" s="179" t="s">
        <v>204</v>
      </c>
      <c r="H996" s="180">
        <v>882.0100000000001</v>
      </c>
      <c r="I996" s="181"/>
      <c r="J996" s="181"/>
      <c r="M996" s="177"/>
      <c r="N996" s="182"/>
      <c r="X996" s="183"/>
      <c r="AT996" s="178" t="s">
        <v>196</v>
      </c>
      <c r="AU996" s="178" t="s">
        <v>91</v>
      </c>
      <c r="AV996" s="13" t="s">
        <v>173</v>
      </c>
      <c r="AW996" s="13" t="s">
        <v>5</v>
      </c>
      <c r="AX996" s="13" t="s">
        <v>89</v>
      </c>
      <c r="AY996" s="178" t="s">
        <v>167</v>
      </c>
    </row>
    <row r="997" spans="2:65" s="1" customFormat="1" ht="24.2" customHeight="1">
      <c r="B997" s="34"/>
      <c r="C997" s="157" t="s">
        <v>3037</v>
      </c>
      <c r="D997" s="157" t="s">
        <v>169</v>
      </c>
      <c r="E997" s="158" t="s">
        <v>3038</v>
      </c>
      <c r="F997" s="159" t="s">
        <v>3039</v>
      </c>
      <c r="G997" s="160" t="s">
        <v>172</v>
      </c>
      <c r="H997" s="161">
        <v>52</v>
      </c>
      <c r="I997" s="162"/>
      <c r="J997" s="162"/>
      <c r="K997" s="163">
        <f>ROUND(P997*H997,2)</f>
        <v>0</v>
      </c>
      <c r="L997" s="164"/>
      <c r="M997" s="34"/>
      <c r="N997" s="165" t="s">
        <v>1</v>
      </c>
      <c r="O997" s="128" t="s">
        <v>45</v>
      </c>
      <c r="P997" s="33">
        <f>I997+J997</f>
        <v>0</v>
      </c>
      <c r="Q997" s="33">
        <f>ROUND(I997*H997,2)</f>
        <v>0</v>
      </c>
      <c r="R997" s="33">
        <f>ROUND(J997*H997,2)</f>
        <v>0</v>
      </c>
      <c r="T997" s="166">
        <f>S997*H997</f>
        <v>0</v>
      </c>
      <c r="U997" s="166">
        <v>1.5E-3</v>
      </c>
      <c r="V997" s="166">
        <f>U997*H997</f>
        <v>7.8E-2</v>
      </c>
      <c r="W997" s="166">
        <v>0</v>
      </c>
      <c r="X997" s="167">
        <f>W997*H997</f>
        <v>0</v>
      </c>
      <c r="AR997" s="168" t="s">
        <v>227</v>
      </c>
      <c r="AT997" s="168" t="s">
        <v>169</v>
      </c>
      <c r="AU997" s="168" t="s">
        <v>91</v>
      </c>
      <c r="AY997" s="15" t="s">
        <v>167</v>
      </c>
      <c r="BE997" s="97">
        <f>IF(O997="základní",K997,0)</f>
        <v>0</v>
      </c>
      <c r="BF997" s="97">
        <f>IF(O997="snížená",K997,0)</f>
        <v>0</v>
      </c>
      <c r="BG997" s="97">
        <f>IF(O997="zákl. přenesená",K997,0)</f>
        <v>0</v>
      </c>
      <c r="BH997" s="97">
        <f>IF(O997="sníž. přenesená",K997,0)</f>
        <v>0</v>
      </c>
      <c r="BI997" s="97">
        <f>IF(O997="nulová",K997,0)</f>
        <v>0</v>
      </c>
      <c r="BJ997" s="15" t="s">
        <v>89</v>
      </c>
      <c r="BK997" s="97">
        <f>ROUND(P997*H997,2)</f>
        <v>0</v>
      </c>
      <c r="BL997" s="15" t="s">
        <v>227</v>
      </c>
      <c r="BM997" s="168" t="s">
        <v>3040</v>
      </c>
    </row>
    <row r="998" spans="2:65" s="12" customFormat="1" ht="11.25">
      <c r="B998" s="169"/>
      <c r="D998" s="170" t="s">
        <v>196</v>
      </c>
      <c r="E998" s="171" t="s">
        <v>1</v>
      </c>
      <c r="F998" s="172" t="s">
        <v>3041</v>
      </c>
      <c r="H998" s="173">
        <v>28</v>
      </c>
      <c r="I998" s="174"/>
      <c r="J998" s="174"/>
      <c r="M998" s="169"/>
      <c r="N998" s="175"/>
      <c r="X998" s="176"/>
      <c r="AT998" s="171" t="s">
        <v>196</v>
      </c>
      <c r="AU998" s="171" t="s">
        <v>91</v>
      </c>
      <c r="AV998" s="12" t="s">
        <v>91</v>
      </c>
      <c r="AW998" s="12" t="s">
        <v>5</v>
      </c>
      <c r="AX998" s="12" t="s">
        <v>82</v>
      </c>
      <c r="AY998" s="171" t="s">
        <v>167</v>
      </c>
    </row>
    <row r="999" spans="2:65" s="12" customFormat="1" ht="11.25">
      <c r="B999" s="169"/>
      <c r="D999" s="170" t="s">
        <v>196</v>
      </c>
      <c r="E999" s="171" t="s">
        <v>1</v>
      </c>
      <c r="F999" s="172" t="s">
        <v>3042</v>
      </c>
      <c r="H999" s="173">
        <v>24</v>
      </c>
      <c r="I999" s="174"/>
      <c r="J999" s="174"/>
      <c r="M999" s="169"/>
      <c r="N999" s="175"/>
      <c r="X999" s="176"/>
      <c r="AT999" s="171" t="s">
        <v>196</v>
      </c>
      <c r="AU999" s="171" t="s">
        <v>91</v>
      </c>
      <c r="AV999" s="12" t="s">
        <v>91</v>
      </c>
      <c r="AW999" s="12" t="s">
        <v>5</v>
      </c>
      <c r="AX999" s="12" t="s">
        <v>82</v>
      </c>
      <c r="AY999" s="171" t="s">
        <v>167</v>
      </c>
    </row>
    <row r="1000" spans="2:65" s="13" customFormat="1" ht="11.25">
      <c r="B1000" s="177"/>
      <c r="D1000" s="170" t="s">
        <v>196</v>
      </c>
      <c r="E1000" s="178" t="s">
        <v>1</v>
      </c>
      <c r="F1000" s="179" t="s">
        <v>204</v>
      </c>
      <c r="H1000" s="180">
        <v>52</v>
      </c>
      <c r="I1000" s="181"/>
      <c r="J1000" s="181"/>
      <c r="M1000" s="177"/>
      <c r="N1000" s="182"/>
      <c r="X1000" s="183"/>
      <c r="AT1000" s="178" t="s">
        <v>196</v>
      </c>
      <c r="AU1000" s="178" t="s">
        <v>91</v>
      </c>
      <c r="AV1000" s="13" t="s">
        <v>173</v>
      </c>
      <c r="AW1000" s="13" t="s">
        <v>5</v>
      </c>
      <c r="AX1000" s="13" t="s">
        <v>89</v>
      </c>
      <c r="AY1000" s="178" t="s">
        <v>167</v>
      </c>
    </row>
    <row r="1001" spans="2:65" s="1" customFormat="1" ht="21.75" customHeight="1">
      <c r="B1001" s="34"/>
      <c r="C1001" s="157" t="s">
        <v>3043</v>
      </c>
      <c r="D1001" s="157" t="s">
        <v>169</v>
      </c>
      <c r="E1001" s="158" t="s">
        <v>3044</v>
      </c>
      <c r="F1001" s="159" t="s">
        <v>3045</v>
      </c>
      <c r="G1001" s="160" t="s">
        <v>177</v>
      </c>
      <c r="H1001" s="161">
        <v>554.4</v>
      </c>
      <c r="I1001" s="162"/>
      <c r="J1001" s="162"/>
      <c r="K1001" s="163">
        <f>ROUND(P1001*H1001,2)</f>
        <v>0</v>
      </c>
      <c r="L1001" s="164"/>
      <c r="M1001" s="34"/>
      <c r="N1001" s="165" t="s">
        <v>1</v>
      </c>
      <c r="O1001" s="128" t="s">
        <v>45</v>
      </c>
      <c r="P1001" s="33">
        <f>I1001+J1001</f>
        <v>0</v>
      </c>
      <c r="Q1001" s="33">
        <f>ROUND(I1001*H1001,2)</f>
        <v>0</v>
      </c>
      <c r="R1001" s="33">
        <f>ROUND(J1001*H1001,2)</f>
        <v>0</v>
      </c>
      <c r="T1001" s="166">
        <f>S1001*H1001</f>
        <v>0</v>
      </c>
      <c r="U1001" s="166">
        <v>2.0000000000000001E-4</v>
      </c>
      <c r="V1001" s="166">
        <f>U1001*H1001</f>
        <v>0.11088000000000001</v>
      </c>
      <c r="W1001" s="166">
        <v>0</v>
      </c>
      <c r="X1001" s="167">
        <f>W1001*H1001</f>
        <v>0</v>
      </c>
      <c r="AR1001" s="168" t="s">
        <v>227</v>
      </c>
      <c r="AT1001" s="168" t="s">
        <v>169</v>
      </c>
      <c r="AU1001" s="168" t="s">
        <v>91</v>
      </c>
      <c r="AY1001" s="15" t="s">
        <v>167</v>
      </c>
      <c r="BE1001" s="97">
        <f>IF(O1001="základní",K1001,0)</f>
        <v>0</v>
      </c>
      <c r="BF1001" s="97">
        <f>IF(O1001="snížená",K1001,0)</f>
        <v>0</v>
      </c>
      <c r="BG1001" s="97">
        <f>IF(O1001="zákl. přenesená",K1001,0)</f>
        <v>0</v>
      </c>
      <c r="BH1001" s="97">
        <f>IF(O1001="sníž. přenesená",K1001,0)</f>
        <v>0</v>
      </c>
      <c r="BI1001" s="97">
        <f>IF(O1001="nulová",K1001,0)</f>
        <v>0</v>
      </c>
      <c r="BJ1001" s="15" t="s">
        <v>89</v>
      </c>
      <c r="BK1001" s="97">
        <f>ROUND(P1001*H1001,2)</f>
        <v>0</v>
      </c>
      <c r="BL1001" s="15" t="s">
        <v>227</v>
      </c>
      <c r="BM1001" s="168" t="s">
        <v>3046</v>
      </c>
    </row>
    <row r="1002" spans="2:65" s="12" customFormat="1" ht="11.25">
      <c r="B1002" s="169"/>
      <c r="D1002" s="170" t="s">
        <v>196</v>
      </c>
      <c r="E1002" s="171" t="s">
        <v>1</v>
      </c>
      <c r="F1002" s="172" t="s">
        <v>3047</v>
      </c>
      <c r="H1002" s="173">
        <v>554.4</v>
      </c>
      <c r="I1002" s="174"/>
      <c r="J1002" s="174"/>
      <c r="M1002" s="169"/>
      <c r="N1002" s="175"/>
      <c r="X1002" s="176"/>
      <c r="AT1002" s="171" t="s">
        <v>196</v>
      </c>
      <c r="AU1002" s="171" t="s">
        <v>91</v>
      </c>
      <c r="AV1002" s="12" t="s">
        <v>91</v>
      </c>
      <c r="AW1002" s="12" t="s">
        <v>5</v>
      </c>
      <c r="AX1002" s="12" t="s">
        <v>89</v>
      </c>
      <c r="AY1002" s="171" t="s">
        <v>167</v>
      </c>
    </row>
    <row r="1003" spans="2:65" s="1" customFormat="1" ht="16.5" customHeight="1">
      <c r="B1003" s="34"/>
      <c r="C1003" s="190" t="s">
        <v>3048</v>
      </c>
      <c r="D1003" s="190" t="s">
        <v>654</v>
      </c>
      <c r="E1003" s="191" t="s">
        <v>3049</v>
      </c>
      <c r="F1003" s="192" t="s">
        <v>3050</v>
      </c>
      <c r="G1003" s="193" t="s">
        <v>177</v>
      </c>
      <c r="H1003" s="194">
        <v>582</v>
      </c>
      <c r="I1003" s="195"/>
      <c r="J1003" s="196"/>
      <c r="K1003" s="197">
        <f>ROUND(P1003*H1003,2)</f>
        <v>0</v>
      </c>
      <c r="L1003" s="196"/>
      <c r="M1003" s="198"/>
      <c r="N1003" s="199" t="s">
        <v>1</v>
      </c>
      <c r="O1003" s="128" t="s">
        <v>45</v>
      </c>
      <c r="P1003" s="33">
        <f>I1003+J1003</f>
        <v>0</v>
      </c>
      <c r="Q1003" s="33">
        <f>ROUND(I1003*H1003,2)</f>
        <v>0</v>
      </c>
      <c r="R1003" s="33">
        <f>ROUND(J1003*H1003,2)</f>
        <v>0</v>
      </c>
      <c r="T1003" s="166">
        <f>S1003*H1003</f>
        <v>0</v>
      </c>
      <c r="U1003" s="166">
        <v>2.9999999999999997E-4</v>
      </c>
      <c r="V1003" s="166">
        <f>U1003*H1003</f>
        <v>0.17459999999999998</v>
      </c>
      <c r="W1003" s="166">
        <v>0</v>
      </c>
      <c r="X1003" s="167">
        <f>W1003*H1003</f>
        <v>0</v>
      </c>
      <c r="AR1003" s="168" t="s">
        <v>318</v>
      </c>
      <c r="AT1003" s="168" t="s">
        <v>654</v>
      </c>
      <c r="AU1003" s="168" t="s">
        <v>91</v>
      </c>
      <c r="AY1003" s="15" t="s">
        <v>167</v>
      </c>
      <c r="BE1003" s="97">
        <f>IF(O1003="základní",K1003,0)</f>
        <v>0</v>
      </c>
      <c r="BF1003" s="97">
        <f>IF(O1003="snížená",K1003,0)</f>
        <v>0</v>
      </c>
      <c r="BG1003" s="97">
        <f>IF(O1003="zákl. přenesená",K1003,0)</f>
        <v>0</v>
      </c>
      <c r="BH1003" s="97">
        <f>IF(O1003="sníž. přenesená",K1003,0)</f>
        <v>0</v>
      </c>
      <c r="BI1003" s="97">
        <f>IF(O1003="nulová",K1003,0)</f>
        <v>0</v>
      </c>
      <c r="BJ1003" s="15" t="s">
        <v>89</v>
      </c>
      <c r="BK1003" s="97">
        <f>ROUND(P1003*H1003,2)</f>
        <v>0</v>
      </c>
      <c r="BL1003" s="15" t="s">
        <v>227</v>
      </c>
      <c r="BM1003" s="168" t="s">
        <v>3051</v>
      </c>
    </row>
    <row r="1004" spans="2:65" s="1" customFormat="1" ht="37.9" customHeight="1">
      <c r="B1004" s="34"/>
      <c r="C1004" s="157" t="s">
        <v>3052</v>
      </c>
      <c r="D1004" s="157" t="s">
        <v>169</v>
      </c>
      <c r="E1004" s="158" t="s">
        <v>3053</v>
      </c>
      <c r="F1004" s="159" t="s">
        <v>3054</v>
      </c>
      <c r="G1004" s="160" t="s">
        <v>172</v>
      </c>
      <c r="H1004" s="161">
        <v>882</v>
      </c>
      <c r="I1004" s="162"/>
      <c r="J1004" s="162"/>
      <c r="K1004" s="163">
        <f>ROUND(P1004*H1004,2)</f>
        <v>0</v>
      </c>
      <c r="L1004" s="164"/>
      <c r="M1004" s="34"/>
      <c r="N1004" s="165" t="s">
        <v>1</v>
      </c>
      <c r="O1004" s="128" t="s">
        <v>45</v>
      </c>
      <c r="P1004" s="33">
        <f>I1004+J1004</f>
        <v>0</v>
      </c>
      <c r="Q1004" s="33">
        <f>ROUND(I1004*H1004,2)</f>
        <v>0</v>
      </c>
      <c r="R1004" s="33">
        <f>ROUND(J1004*H1004,2)</f>
        <v>0</v>
      </c>
      <c r="T1004" s="166">
        <f>S1004*H1004</f>
        <v>0</v>
      </c>
      <c r="U1004" s="166">
        <v>5.3E-3</v>
      </c>
      <c r="V1004" s="166">
        <f>U1004*H1004</f>
        <v>4.6745999999999999</v>
      </c>
      <c r="W1004" s="166">
        <v>0</v>
      </c>
      <c r="X1004" s="167">
        <f>W1004*H1004</f>
        <v>0</v>
      </c>
      <c r="AR1004" s="168" t="s">
        <v>227</v>
      </c>
      <c r="AT1004" s="168" t="s">
        <v>169</v>
      </c>
      <c r="AU1004" s="168" t="s">
        <v>91</v>
      </c>
      <c r="AY1004" s="15" t="s">
        <v>167</v>
      </c>
      <c r="BE1004" s="97">
        <f>IF(O1004="základní",K1004,0)</f>
        <v>0</v>
      </c>
      <c r="BF1004" s="97">
        <f>IF(O1004="snížená",K1004,0)</f>
        <v>0</v>
      </c>
      <c r="BG1004" s="97">
        <f>IF(O1004="zákl. přenesená",K1004,0)</f>
        <v>0</v>
      </c>
      <c r="BH1004" s="97">
        <f>IF(O1004="sníž. přenesená",K1004,0)</f>
        <v>0</v>
      </c>
      <c r="BI1004" s="97">
        <f>IF(O1004="nulová",K1004,0)</f>
        <v>0</v>
      </c>
      <c r="BJ1004" s="15" t="s">
        <v>89</v>
      </c>
      <c r="BK1004" s="97">
        <f>ROUND(P1004*H1004,2)</f>
        <v>0</v>
      </c>
      <c r="BL1004" s="15" t="s">
        <v>227</v>
      </c>
      <c r="BM1004" s="168" t="s">
        <v>3055</v>
      </c>
    </row>
    <row r="1005" spans="2:65" s="12" customFormat="1" ht="11.25">
      <c r="B1005" s="169"/>
      <c r="D1005" s="170" t="s">
        <v>196</v>
      </c>
      <c r="E1005" s="171" t="s">
        <v>1</v>
      </c>
      <c r="F1005" s="172" t="s">
        <v>3056</v>
      </c>
      <c r="H1005" s="173">
        <v>882</v>
      </c>
      <c r="I1005" s="174"/>
      <c r="J1005" s="174"/>
      <c r="M1005" s="169"/>
      <c r="N1005" s="175"/>
      <c r="X1005" s="176"/>
      <c r="AT1005" s="171" t="s">
        <v>196</v>
      </c>
      <c r="AU1005" s="171" t="s">
        <v>91</v>
      </c>
      <c r="AV1005" s="12" t="s">
        <v>91</v>
      </c>
      <c r="AW1005" s="12" t="s">
        <v>5</v>
      </c>
      <c r="AX1005" s="12" t="s">
        <v>89</v>
      </c>
      <c r="AY1005" s="171" t="s">
        <v>167</v>
      </c>
    </row>
    <row r="1006" spans="2:65" s="1" customFormat="1" ht="33" customHeight="1">
      <c r="B1006" s="34"/>
      <c r="C1006" s="190" t="s">
        <v>3057</v>
      </c>
      <c r="D1006" s="190" t="s">
        <v>654</v>
      </c>
      <c r="E1006" s="191" t="s">
        <v>3058</v>
      </c>
      <c r="F1006" s="192" t="s">
        <v>3059</v>
      </c>
      <c r="G1006" s="193" t="s">
        <v>172</v>
      </c>
      <c r="H1006" s="194">
        <v>1014.3</v>
      </c>
      <c r="I1006" s="195"/>
      <c r="J1006" s="196"/>
      <c r="K1006" s="197">
        <f>ROUND(P1006*H1006,2)</f>
        <v>0</v>
      </c>
      <c r="L1006" s="196"/>
      <c r="M1006" s="198"/>
      <c r="N1006" s="199" t="s">
        <v>1</v>
      </c>
      <c r="O1006" s="128" t="s">
        <v>45</v>
      </c>
      <c r="P1006" s="33">
        <f>I1006+J1006</f>
        <v>0</v>
      </c>
      <c r="Q1006" s="33">
        <f>ROUND(I1006*H1006,2)</f>
        <v>0</v>
      </c>
      <c r="R1006" s="33">
        <f>ROUND(J1006*H1006,2)</f>
        <v>0</v>
      </c>
      <c r="T1006" s="166">
        <f>S1006*H1006</f>
        <v>0</v>
      </c>
      <c r="U1006" s="166">
        <v>1.2319999999999999E-2</v>
      </c>
      <c r="V1006" s="166">
        <f>U1006*H1006</f>
        <v>12.496175999999998</v>
      </c>
      <c r="W1006" s="166">
        <v>0</v>
      </c>
      <c r="X1006" s="167">
        <f>W1006*H1006</f>
        <v>0</v>
      </c>
      <c r="AR1006" s="168" t="s">
        <v>318</v>
      </c>
      <c r="AT1006" s="168" t="s">
        <v>654</v>
      </c>
      <c r="AU1006" s="168" t="s">
        <v>91</v>
      </c>
      <c r="AY1006" s="15" t="s">
        <v>167</v>
      </c>
      <c r="BE1006" s="97">
        <f>IF(O1006="základní",K1006,0)</f>
        <v>0</v>
      </c>
      <c r="BF1006" s="97">
        <f>IF(O1006="snížená",K1006,0)</f>
        <v>0</v>
      </c>
      <c r="BG1006" s="97">
        <f>IF(O1006="zákl. přenesená",K1006,0)</f>
        <v>0</v>
      </c>
      <c r="BH1006" s="97">
        <f>IF(O1006="sníž. přenesená",K1006,0)</f>
        <v>0</v>
      </c>
      <c r="BI1006" s="97">
        <f>IF(O1006="nulová",K1006,0)</f>
        <v>0</v>
      </c>
      <c r="BJ1006" s="15" t="s">
        <v>89</v>
      </c>
      <c r="BK1006" s="97">
        <f>ROUND(P1006*H1006,2)</f>
        <v>0</v>
      </c>
      <c r="BL1006" s="15" t="s">
        <v>227</v>
      </c>
      <c r="BM1006" s="168" t="s">
        <v>3060</v>
      </c>
    </row>
    <row r="1007" spans="2:65" s="12" customFormat="1" ht="11.25">
      <c r="B1007" s="169"/>
      <c r="D1007" s="170" t="s">
        <v>196</v>
      </c>
      <c r="F1007" s="172" t="s">
        <v>3061</v>
      </c>
      <c r="H1007" s="173">
        <v>1014.3</v>
      </c>
      <c r="I1007" s="174"/>
      <c r="J1007" s="174"/>
      <c r="M1007" s="169"/>
      <c r="N1007" s="175"/>
      <c r="X1007" s="176"/>
      <c r="AT1007" s="171" t="s">
        <v>196</v>
      </c>
      <c r="AU1007" s="171" t="s">
        <v>91</v>
      </c>
      <c r="AV1007" s="12" t="s">
        <v>91</v>
      </c>
      <c r="AW1007" s="12" t="s">
        <v>4</v>
      </c>
      <c r="AX1007" s="12" t="s">
        <v>89</v>
      </c>
      <c r="AY1007" s="171" t="s">
        <v>167</v>
      </c>
    </row>
    <row r="1008" spans="2:65" s="1" customFormat="1" ht="24.2" customHeight="1">
      <c r="B1008" s="34"/>
      <c r="C1008" s="157" t="s">
        <v>3062</v>
      </c>
      <c r="D1008" s="157" t="s">
        <v>169</v>
      </c>
      <c r="E1008" s="158" t="s">
        <v>3063</v>
      </c>
      <c r="F1008" s="159" t="s">
        <v>3064</v>
      </c>
      <c r="G1008" s="160" t="s">
        <v>172</v>
      </c>
      <c r="H1008" s="161">
        <v>12</v>
      </c>
      <c r="I1008" s="162"/>
      <c r="J1008" s="162"/>
      <c r="K1008" s="163">
        <f>ROUND(P1008*H1008,2)</f>
        <v>0</v>
      </c>
      <c r="L1008" s="164"/>
      <c r="M1008" s="34"/>
      <c r="N1008" s="165" t="s">
        <v>1</v>
      </c>
      <c r="O1008" s="128" t="s">
        <v>45</v>
      </c>
      <c r="P1008" s="33">
        <f>I1008+J1008</f>
        <v>0</v>
      </c>
      <c r="Q1008" s="33">
        <f>ROUND(I1008*H1008,2)</f>
        <v>0</v>
      </c>
      <c r="R1008" s="33">
        <f>ROUND(J1008*H1008,2)</f>
        <v>0</v>
      </c>
      <c r="T1008" s="166">
        <f>S1008*H1008</f>
        <v>0</v>
      </c>
      <c r="U1008" s="166">
        <v>6.3000000000000003E-4</v>
      </c>
      <c r="V1008" s="166">
        <f>U1008*H1008</f>
        <v>7.5600000000000007E-3</v>
      </c>
      <c r="W1008" s="166">
        <v>0</v>
      </c>
      <c r="X1008" s="167">
        <f>W1008*H1008</f>
        <v>0</v>
      </c>
      <c r="AR1008" s="168" t="s">
        <v>227</v>
      </c>
      <c r="AT1008" s="168" t="s">
        <v>169</v>
      </c>
      <c r="AU1008" s="168" t="s">
        <v>91</v>
      </c>
      <c r="AY1008" s="15" t="s">
        <v>167</v>
      </c>
      <c r="BE1008" s="97">
        <f>IF(O1008="základní",K1008,0)</f>
        <v>0</v>
      </c>
      <c r="BF1008" s="97">
        <f>IF(O1008="snížená",K1008,0)</f>
        <v>0</v>
      </c>
      <c r="BG1008" s="97">
        <f>IF(O1008="zákl. přenesená",K1008,0)</f>
        <v>0</v>
      </c>
      <c r="BH1008" s="97">
        <f>IF(O1008="sníž. přenesená",K1008,0)</f>
        <v>0</v>
      </c>
      <c r="BI1008" s="97">
        <f>IF(O1008="nulová",K1008,0)</f>
        <v>0</v>
      </c>
      <c r="BJ1008" s="15" t="s">
        <v>89</v>
      </c>
      <c r="BK1008" s="97">
        <f>ROUND(P1008*H1008,2)</f>
        <v>0</v>
      </c>
      <c r="BL1008" s="15" t="s">
        <v>227</v>
      </c>
      <c r="BM1008" s="168" t="s">
        <v>3065</v>
      </c>
    </row>
    <row r="1009" spans="2:65" s="12" customFormat="1" ht="11.25">
      <c r="B1009" s="169"/>
      <c r="D1009" s="170" t="s">
        <v>196</v>
      </c>
      <c r="E1009" s="171" t="s">
        <v>1</v>
      </c>
      <c r="F1009" s="172" t="s">
        <v>3066</v>
      </c>
      <c r="H1009" s="173">
        <v>12</v>
      </c>
      <c r="I1009" s="174"/>
      <c r="J1009" s="174"/>
      <c r="M1009" s="169"/>
      <c r="N1009" s="175"/>
      <c r="X1009" s="176"/>
      <c r="AT1009" s="171" t="s">
        <v>196</v>
      </c>
      <c r="AU1009" s="171" t="s">
        <v>91</v>
      </c>
      <c r="AV1009" s="12" t="s">
        <v>91</v>
      </c>
      <c r="AW1009" s="12" t="s">
        <v>5</v>
      </c>
      <c r="AX1009" s="12" t="s">
        <v>89</v>
      </c>
      <c r="AY1009" s="171" t="s">
        <v>167</v>
      </c>
    </row>
    <row r="1010" spans="2:65" s="1" customFormat="1" ht="24.2" customHeight="1">
      <c r="B1010" s="34"/>
      <c r="C1010" s="190" t="s">
        <v>3067</v>
      </c>
      <c r="D1010" s="190" t="s">
        <v>654</v>
      </c>
      <c r="E1010" s="191" t="s">
        <v>3068</v>
      </c>
      <c r="F1010" s="192" t="s">
        <v>3069</v>
      </c>
      <c r="G1010" s="193" t="s">
        <v>172</v>
      </c>
      <c r="H1010" s="194">
        <v>12</v>
      </c>
      <c r="I1010" s="195"/>
      <c r="J1010" s="196"/>
      <c r="K1010" s="197">
        <f t="shared" ref="K1010:K1016" si="436">ROUND(P1010*H1010,2)</f>
        <v>0</v>
      </c>
      <c r="L1010" s="196"/>
      <c r="M1010" s="198"/>
      <c r="N1010" s="199" t="s">
        <v>1</v>
      </c>
      <c r="O1010" s="128" t="s">
        <v>45</v>
      </c>
      <c r="P1010" s="33">
        <f t="shared" ref="P1010:P1016" si="437">I1010+J1010</f>
        <v>0</v>
      </c>
      <c r="Q1010" s="33">
        <f t="shared" ref="Q1010:Q1016" si="438">ROUND(I1010*H1010,2)</f>
        <v>0</v>
      </c>
      <c r="R1010" s="33">
        <f t="shared" ref="R1010:R1016" si="439">ROUND(J1010*H1010,2)</f>
        <v>0</v>
      </c>
      <c r="T1010" s="166">
        <f t="shared" ref="T1010:T1016" si="440">S1010*H1010</f>
        <v>0</v>
      </c>
      <c r="U1010" s="166">
        <v>7.4999999999999997E-3</v>
      </c>
      <c r="V1010" s="166">
        <f t="shared" ref="V1010:V1016" si="441">U1010*H1010</f>
        <v>0.09</v>
      </c>
      <c r="W1010" s="166">
        <v>0</v>
      </c>
      <c r="X1010" s="167">
        <f t="shared" ref="X1010:X1016" si="442">W1010*H1010</f>
        <v>0</v>
      </c>
      <c r="AR1010" s="168" t="s">
        <v>318</v>
      </c>
      <c r="AT1010" s="168" t="s">
        <v>654</v>
      </c>
      <c r="AU1010" s="168" t="s">
        <v>91</v>
      </c>
      <c r="AY1010" s="15" t="s">
        <v>167</v>
      </c>
      <c r="BE1010" s="97">
        <f t="shared" ref="BE1010:BE1016" si="443">IF(O1010="základní",K1010,0)</f>
        <v>0</v>
      </c>
      <c r="BF1010" s="97">
        <f t="shared" ref="BF1010:BF1016" si="444">IF(O1010="snížená",K1010,0)</f>
        <v>0</v>
      </c>
      <c r="BG1010" s="97">
        <f t="shared" ref="BG1010:BG1016" si="445">IF(O1010="zákl. přenesená",K1010,0)</f>
        <v>0</v>
      </c>
      <c r="BH1010" s="97">
        <f t="shared" ref="BH1010:BH1016" si="446">IF(O1010="sníž. přenesená",K1010,0)</f>
        <v>0</v>
      </c>
      <c r="BI1010" s="97">
        <f t="shared" ref="BI1010:BI1016" si="447">IF(O1010="nulová",K1010,0)</f>
        <v>0</v>
      </c>
      <c r="BJ1010" s="15" t="s">
        <v>89</v>
      </c>
      <c r="BK1010" s="97">
        <f t="shared" ref="BK1010:BK1016" si="448">ROUND(P1010*H1010,2)</f>
        <v>0</v>
      </c>
      <c r="BL1010" s="15" t="s">
        <v>227</v>
      </c>
      <c r="BM1010" s="168" t="s">
        <v>3070</v>
      </c>
    </row>
    <row r="1011" spans="2:65" s="1" customFormat="1" ht="16.5" customHeight="1">
      <c r="B1011" s="34"/>
      <c r="C1011" s="190" t="s">
        <v>3071</v>
      </c>
      <c r="D1011" s="190" t="s">
        <v>654</v>
      </c>
      <c r="E1011" s="191" t="s">
        <v>3072</v>
      </c>
      <c r="F1011" s="192" t="s">
        <v>3073</v>
      </c>
      <c r="G1011" s="193" t="s">
        <v>184</v>
      </c>
      <c r="H1011" s="194">
        <v>3</v>
      </c>
      <c r="I1011" s="195"/>
      <c r="J1011" s="196"/>
      <c r="K1011" s="197">
        <f t="shared" si="436"/>
        <v>0</v>
      </c>
      <c r="L1011" s="196"/>
      <c r="M1011" s="198"/>
      <c r="N1011" s="199" t="s">
        <v>1</v>
      </c>
      <c r="O1011" s="128" t="s">
        <v>45</v>
      </c>
      <c r="P1011" s="33">
        <f t="shared" si="437"/>
        <v>0</v>
      </c>
      <c r="Q1011" s="33">
        <f t="shared" si="438"/>
        <v>0</v>
      </c>
      <c r="R1011" s="33">
        <f t="shared" si="439"/>
        <v>0</v>
      </c>
      <c r="T1011" s="166">
        <f t="shared" si="440"/>
        <v>0</v>
      </c>
      <c r="U1011" s="166">
        <v>3.0200000000000001E-3</v>
      </c>
      <c r="V1011" s="166">
        <f t="shared" si="441"/>
        <v>9.0600000000000003E-3</v>
      </c>
      <c r="W1011" s="166">
        <v>0</v>
      </c>
      <c r="X1011" s="167">
        <f t="shared" si="442"/>
        <v>0</v>
      </c>
      <c r="AR1011" s="168" t="s">
        <v>318</v>
      </c>
      <c r="AT1011" s="168" t="s">
        <v>654</v>
      </c>
      <c r="AU1011" s="168" t="s">
        <v>91</v>
      </c>
      <c r="AY1011" s="15" t="s">
        <v>167</v>
      </c>
      <c r="BE1011" s="97">
        <f t="shared" si="443"/>
        <v>0</v>
      </c>
      <c r="BF1011" s="97">
        <f t="shared" si="444"/>
        <v>0</v>
      </c>
      <c r="BG1011" s="97">
        <f t="shared" si="445"/>
        <v>0</v>
      </c>
      <c r="BH1011" s="97">
        <f t="shared" si="446"/>
        <v>0</v>
      </c>
      <c r="BI1011" s="97">
        <f t="shared" si="447"/>
        <v>0</v>
      </c>
      <c r="BJ1011" s="15" t="s">
        <v>89</v>
      </c>
      <c r="BK1011" s="97">
        <f t="shared" si="448"/>
        <v>0</v>
      </c>
      <c r="BL1011" s="15" t="s">
        <v>227</v>
      </c>
      <c r="BM1011" s="168" t="s">
        <v>3074</v>
      </c>
    </row>
    <row r="1012" spans="2:65" s="1" customFormat="1" ht="21.75" customHeight="1">
      <c r="B1012" s="34"/>
      <c r="C1012" s="157" t="s">
        <v>3075</v>
      </c>
      <c r="D1012" s="157" t="s">
        <v>169</v>
      </c>
      <c r="E1012" s="158" t="s">
        <v>3076</v>
      </c>
      <c r="F1012" s="159" t="s">
        <v>3077</v>
      </c>
      <c r="G1012" s="160" t="s">
        <v>184</v>
      </c>
      <c r="H1012" s="161">
        <v>40</v>
      </c>
      <c r="I1012" s="162"/>
      <c r="J1012" s="162"/>
      <c r="K1012" s="163">
        <f t="shared" si="436"/>
        <v>0</v>
      </c>
      <c r="L1012" s="164"/>
      <c r="M1012" s="34"/>
      <c r="N1012" s="165" t="s">
        <v>1</v>
      </c>
      <c r="O1012" s="128" t="s">
        <v>45</v>
      </c>
      <c r="P1012" s="33">
        <f t="shared" si="437"/>
        <v>0</v>
      </c>
      <c r="Q1012" s="33">
        <f t="shared" si="438"/>
        <v>0</v>
      </c>
      <c r="R1012" s="33">
        <f t="shared" si="439"/>
        <v>0</v>
      </c>
      <c r="T1012" s="166">
        <f t="shared" si="440"/>
        <v>0</v>
      </c>
      <c r="U1012" s="166">
        <v>1.1900000000000001E-3</v>
      </c>
      <c r="V1012" s="166">
        <f t="shared" si="441"/>
        <v>4.7600000000000003E-2</v>
      </c>
      <c r="W1012" s="166">
        <v>0</v>
      </c>
      <c r="X1012" s="167">
        <f t="shared" si="442"/>
        <v>0</v>
      </c>
      <c r="AR1012" s="168" t="s">
        <v>227</v>
      </c>
      <c r="AT1012" s="168" t="s">
        <v>169</v>
      </c>
      <c r="AU1012" s="168" t="s">
        <v>91</v>
      </c>
      <c r="AY1012" s="15" t="s">
        <v>167</v>
      </c>
      <c r="BE1012" s="97">
        <f t="shared" si="443"/>
        <v>0</v>
      </c>
      <c r="BF1012" s="97">
        <f t="shared" si="444"/>
        <v>0</v>
      </c>
      <c r="BG1012" s="97">
        <f t="shared" si="445"/>
        <v>0</v>
      </c>
      <c r="BH1012" s="97">
        <f t="shared" si="446"/>
        <v>0</v>
      </c>
      <c r="BI1012" s="97">
        <f t="shared" si="447"/>
        <v>0</v>
      </c>
      <c r="BJ1012" s="15" t="s">
        <v>89</v>
      </c>
      <c r="BK1012" s="97">
        <f t="shared" si="448"/>
        <v>0</v>
      </c>
      <c r="BL1012" s="15" t="s">
        <v>227</v>
      </c>
      <c r="BM1012" s="168" t="s">
        <v>3078</v>
      </c>
    </row>
    <row r="1013" spans="2:65" s="1" customFormat="1" ht="24.2" customHeight="1">
      <c r="B1013" s="34"/>
      <c r="C1013" s="190" t="s">
        <v>3079</v>
      </c>
      <c r="D1013" s="190" t="s">
        <v>654</v>
      </c>
      <c r="E1013" s="191" t="s">
        <v>3080</v>
      </c>
      <c r="F1013" s="192" t="s">
        <v>3081</v>
      </c>
      <c r="G1013" s="193" t="s">
        <v>184</v>
      </c>
      <c r="H1013" s="194">
        <v>37</v>
      </c>
      <c r="I1013" s="195"/>
      <c r="J1013" s="196"/>
      <c r="K1013" s="197">
        <f t="shared" si="436"/>
        <v>0</v>
      </c>
      <c r="L1013" s="196"/>
      <c r="M1013" s="198"/>
      <c r="N1013" s="199" t="s">
        <v>1</v>
      </c>
      <c r="O1013" s="128" t="s">
        <v>45</v>
      </c>
      <c r="P1013" s="33">
        <f t="shared" si="437"/>
        <v>0</v>
      </c>
      <c r="Q1013" s="33">
        <f t="shared" si="438"/>
        <v>0</v>
      </c>
      <c r="R1013" s="33">
        <f t="shared" si="439"/>
        <v>0</v>
      </c>
      <c r="T1013" s="166">
        <f t="shared" si="440"/>
        <v>0</v>
      </c>
      <c r="U1013" s="166">
        <v>1.4500000000000001E-2</v>
      </c>
      <c r="V1013" s="166">
        <f t="shared" si="441"/>
        <v>0.53649999999999998</v>
      </c>
      <c r="W1013" s="166">
        <v>0</v>
      </c>
      <c r="X1013" s="167">
        <f t="shared" si="442"/>
        <v>0</v>
      </c>
      <c r="AR1013" s="168" t="s">
        <v>318</v>
      </c>
      <c r="AT1013" s="168" t="s">
        <v>654</v>
      </c>
      <c r="AU1013" s="168" t="s">
        <v>91</v>
      </c>
      <c r="AY1013" s="15" t="s">
        <v>167</v>
      </c>
      <c r="BE1013" s="97">
        <f t="shared" si="443"/>
        <v>0</v>
      </c>
      <c r="BF1013" s="97">
        <f t="shared" si="444"/>
        <v>0</v>
      </c>
      <c r="BG1013" s="97">
        <f t="shared" si="445"/>
        <v>0</v>
      </c>
      <c r="BH1013" s="97">
        <f t="shared" si="446"/>
        <v>0</v>
      </c>
      <c r="BI1013" s="97">
        <f t="shared" si="447"/>
        <v>0</v>
      </c>
      <c r="BJ1013" s="15" t="s">
        <v>89</v>
      </c>
      <c r="BK1013" s="97">
        <f t="shared" si="448"/>
        <v>0</v>
      </c>
      <c r="BL1013" s="15" t="s">
        <v>227</v>
      </c>
      <c r="BM1013" s="168" t="s">
        <v>3082</v>
      </c>
    </row>
    <row r="1014" spans="2:65" s="1" customFormat="1" ht="24.2" customHeight="1">
      <c r="B1014" s="34"/>
      <c r="C1014" s="190" t="s">
        <v>3083</v>
      </c>
      <c r="D1014" s="190" t="s">
        <v>654</v>
      </c>
      <c r="E1014" s="191" t="s">
        <v>3084</v>
      </c>
      <c r="F1014" s="192" t="s">
        <v>3085</v>
      </c>
      <c r="G1014" s="193" t="s">
        <v>184</v>
      </c>
      <c r="H1014" s="194">
        <v>3</v>
      </c>
      <c r="I1014" s="195"/>
      <c r="J1014" s="196"/>
      <c r="K1014" s="197">
        <f t="shared" si="436"/>
        <v>0</v>
      </c>
      <c r="L1014" s="196"/>
      <c r="M1014" s="198"/>
      <c r="N1014" s="199" t="s">
        <v>1</v>
      </c>
      <c r="O1014" s="128" t="s">
        <v>45</v>
      </c>
      <c r="P1014" s="33">
        <f t="shared" si="437"/>
        <v>0</v>
      </c>
      <c r="Q1014" s="33">
        <f t="shared" si="438"/>
        <v>0</v>
      </c>
      <c r="R1014" s="33">
        <f t="shared" si="439"/>
        <v>0</v>
      </c>
      <c r="T1014" s="166">
        <f t="shared" si="440"/>
        <v>0</v>
      </c>
      <c r="U1014" s="166">
        <v>2.1899999999999999E-2</v>
      </c>
      <c r="V1014" s="166">
        <f t="shared" si="441"/>
        <v>6.5699999999999995E-2</v>
      </c>
      <c r="W1014" s="166">
        <v>0</v>
      </c>
      <c r="X1014" s="167">
        <f t="shared" si="442"/>
        <v>0</v>
      </c>
      <c r="AR1014" s="168" t="s">
        <v>318</v>
      </c>
      <c r="AT1014" s="168" t="s">
        <v>654</v>
      </c>
      <c r="AU1014" s="168" t="s">
        <v>91</v>
      </c>
      <c r="AY1014" s="15" t="s">
        <v>167</v>
      </c>
      <c r="BE1014" s="97">
        <f t="shared" si="443"/>
        <v>0</v>
      </c>
      <c r="BF1014" s="97">
        <f t="shared" si="444"/>
        <v>0</v>
      </c>
      <c r="BG1014" s="97">
        <f t="shared" si="445"/>
        <v>0</v>
      </c>
      <c r="BH1014" s="97">
        <f t="shared" si="446"/>
        <v>0</v>
      </c>
      <c r="BI1014" s="97">
        <f t="shared" si="447"/>
        <v>0</v>
      </c>
      <c r="BJ1014" s="15" t="s">
        <v>89</v>
      </c>
      <c r="BK1014" s="97">
        <f t="shared" si="448"/>
        <v>0</v>
      </c>
      <c r="BL1014" s="15" t="s">
        <v>227</v>
      </c>
      <c r="BM1014" s="168" t="s">
        <v>3086</v>
      </c>
    </row>
    <row r="1015" spans="2:65" s="1" customFormat="1" ht="24.2" customHeight="1">
      <c r="B1015" s="34"/>
      <c r="C1015" s="157" t="s">
        <v>3087</v>
      </c>
      <c r="D1015" s="157" t="s">
        <v>169</v>
      </c>
      <c r="E1015" s="158" t="s">
        <v>3088</v>
      </c>
      <c r="F1015" s="159" t="s">
        <v>3089</v>
      </c>
      <c r="G1015" s="160" t="s">
        <v>172</v>
      </c>
      <c r="H1015" s="161">
        <v>846.01</v>
      </c>
      <c r="I1015" s="162"/>
      <c r="J1015" s="162"/>
      <c r="K1015" s="163">
        <f t="shared" si="436"/>
        <v>0</v>
      </c>
      <c r="L1015" s="164"/>
      <c r="M1015" s="34"/>
      <c r="N1015" s="165" t="s">
        <v>1</v>
      </c>
      <c r="O1015" s="128" t="s">
        <v>45</v>
      </c>
      <c r="P1015" s="33">
        <f t="shared" si="437"/>
        <v>0</v>
      </c>
      <c r="Q1015" s="33">
        <f t="shared" si="438"/>
        <v>0</v>
      </c>
      <c r="R1015" s="33">
        <f t="shared" si="439"/>
        <v>0</v>
      </c>
      <c r="T1015" s="166">
        <f t="shared" si="440"/>
        <v>0</v>
      </c>
      <c r="U1015" s="166">
        <v>5.0000000000000002E-5</v>
      </c>
      <c r="V1015" s="166">
        <f t="shared" si="441"/>
        <v>4.2300500000000005E-2</v>
      </c>
      <c r="W1015" s="166">
        <v>0</v>
      </c>
      <c r="X1015" s="167">
        <f t="shared" si="442"/>
        <v>0</v>
      </c>
      <c r="AR1015" s="168" t="s">
        <v>227</v>
      </c>
      <c r="AT1015" s="168" t="s">
        <v>169</v>
      </c>
      <c r="AU1015" s="168" t="s">
        <v>91</v>
      </c>
      <c r="AY1015" s="15" t="s">
        <v>167</v>
      </c>
      <c r="BE1015" s="97">
        <f t="shared" si="443"/>
        <v>0</v>
      </c>
      <c r="BF1015" s="97">
        <f t="shared" si="444"/>
        <v>0</v>
      </c>
      <c r="BG1015" s="97">
        <f t="shared" si="445"/>
        <v>0</v>
      </c>
      <c r="BH1015" s="97">
        <f t="shared" si="446"/>
        <v>0</v>
      </c>
      <c r="BI1015" s="97">
        <f t="shared" si="447"/>
        <v>0</v>
      </c>
      <c r="BJ1015" s="15" t="s">
        <v>89</v>
      </c>
      <c r="BK1015" s="97">
        <f t="shared" si="448"/>
        <v>0</v>
      </c>
      <c r="BL1015" s="15" t="s">
        <v>227</v>
      </c>
      <c r="BM1015" s="168" t="s">
        <v>3090</v>
      </c>
    </row>
    <row r="1016" spans="2:65" s="1" customFormat="1" ht="24.2" customHeight="1">
      <c r="B1016" s="34"/>
      <c r="C1016" s="157" t="s">
        <v>3091</v>
      </c>
      <c r="D1016" s="157" t="s">
        <v>169</v>
      </c>
      <c r="E1016" s="158" t="s">
        <v>3092</v>
      </c>
      <c r="F1016" s="159" t="s">
        <v>3093</v>
      </c>
      <c r="G1016" s="160" t="s">
        <v>339</v>
      </c>
      <c r="H1016" s="161">
        <v>18.597999999999999</v>
      </c>
      <c r="I1016" s="162"/>
      <c r="J1016" s="162"/>
      <c r="K1016" s="163">
        <f t="shared" si="436"/>
        <v>0</v>
      </c>
      <c r="L1016" s="164"/>
      <c r="M1016" s="34"/>
      <c r="N1016" s="165" t="s">
        <v>1</v>
      </c>
      <c r="O1016" s="128" t="s">
        <v>45</v>
      </c>
      <c r="P1016" s="33">
        <f t="shared" si="437"/>
        <v>0</v>
      </c>
      <c r="Q1016" s="33">
        <f t="shared" si="438"/>
        <v>0</v>
      </c>
      <c r="R1016" s="33">
        <f t="shared" si="439"/>
        <v>0</v>
      </c>
      <c r="T1016" s="166">
        <f t="shared" si="440"/>
        <v>0</v>
      </c>
      <c r="U1016" s="166">
        <v>0</v>
      </c>
      <c r="V1016" s="166">
        <f t="shared" si="441"/>
        <v>0</v>
      </c>
      <c r="W1016" s="166">
        <v>0</v>
      </c>
      <c r="X1016" s="167">
        <f t="shared" si="442"/>
        <v>0</v>
      </c>
      <c r="AR1016" s="168" t="s">
        <v>227</v>
      </c>
      <c r="AT1016" s="168" t="s">
        <v>169</v>
      </c>
      <c r="AU1016" s="168" t="s">
        <v>91</v>
      </c>
      <c r="AY1016" s="15" t="s">
        <v>167</v>
      </c>
      <c r="BE1016" s="97">
        <f t="shared" si="443"/>
        <v>0</v>
      </c>
      <c r="BF1016" s="97">
        <f t="shared" si="444"/>
        <v>0</v>
      </c>
      <c r="BG1016" s="97">
        <f t="shared" si="445"/>
        <v>0</v>
      </c>
      <c r="BH1016" s="97">
        <f t="shared" si="446"/>
        <v>0</v>
      </c>
      <c r="BI1016" s="97">
        <f t="shared" si="447"/>
        <v>0</v>
      </c>
      <c r="BJ1016" s="15" t="s">
        <v>89</v>
      </c>
      <c r="BK1016" s="97">
        <f t="shared" si="448"/>
        <v>0</v>
      </c>
      <c r="BL1016" s="15" t="s">
        <v>227</v>
      </c>
      <c r="BM1016" s="168" t="s">
        <v>3094</v>
      </c>
    </row>
    <row r="1017" spans="2:65" s="11" customFormat="1" ht="22.9" customHeight="1">
      <c r="B1017" s="144"/>
      <c r="D1017" s="145" t="s">
        <v>81</v>
      </c>
      <c r="E1017" s="155" t="s">
        <v>3095</v>
      </c>
      <c r="F1017" s="155" t="s">
        <v>3096</v>
      </c>
      <c r="I1017" s="147"/>
      <c r="J1017" s="147"/>
      <c r="K1017" s="156">
        <f>BK1017</f>
        <v>0</v>
      </c>
      <c r="M1017" s="144"/>
      <c r="N1017" s="149"/>
      <c r="Q1017" s="150">
        <f>SUM(Q1018:Q1037)</f>
        <v>0</v>
      </c>
      <c r="R1017" s="150">
        <f>SUM(R1018:R1037)</f>
        <v>0</v>
      </c>
      <c r="T1017" s="151">
        <f>SUM(T1018:T1037)</f>
        <v>0</v>
      </c>
      <c r="V1017" s="151">
        <f>SUM(V1018:V1037)</f>
        <v>5.670186049999999</v>
      </c>
      <c r="X1017" s="152">
        <f>SUM(X1018:X1037)</f>
        <v>1.1909180000000001</v>
      </c>
      <c r="AR1017" s="145" t="s">
        <v>91</v>
      </c>
      <c r="AT1017" s="153" t="s">
        <v>81</v>
      </c>
      <c r="AU1017" s="153" t="s">
        <v>89</v>
      </c>
      <c r="AY1017" s="145" t="s">
        <v>167</v>
      </c>
      <c r="BK1017" s="154">
        <f>SUM(BK1018:BK1037)</f>
        <v>0</v>
      </c>
    </row>
    <row r="1018" spans="2:65" s="1" customFormat="1" ht="24.2" customHeight="1">
      <c r="B1018" s="34"/>
      <c r="C1018" s="157" t="s">
        <v>3097</v>
      </c>
      <c r="D1018" s="157" t="s">
        <v>169</v>
      </c>
      <c r="E1018" s="158" t="s">
        <v>3098</v>
      </c>
      <c r="F1018" s="159" t="s">
        <v>3099</v>
      </c>
      <c r="G1018" s="160" t="s">
        <v>172</v>
      </c>
      <c r="H1018" s="161">
        <v>2502.8000000000002</v>
      </c>
      <c r="I1018" s="162"/>
      <c r="J1018" s="162"/>
      <c r="K1018" s="163">
        <f t="shared" ref="K1018:K1027" si="449">ROUND(P1018*H1018,2)</f>
        <v>0</v>
      </c>
      <c r="L1018" s="164"/>
      <c r="M1018" s="34"/>
      <c r="N1018" s="165" t="s">
        <v>1</v>
      </c>
      <c r="O1018" s="128" t="s">
        <v>45</v>
      </c>
      <c r="P1018" s="33">
        <f t="shared" ref="P1018:P1027" si="450">I1018+J1018</f>
        <v>0</v>
      </c>
      <c r="Q1018" s="33">
        <f t="shared" ref="Q1018:Q1027" si="451">ROUND(I1018*H1018,2)</f>
        <v>0</v>
      </c>
      <c r="R1018" s="33">
        <f t="shared" ref="R1018:R1027" si="452">ROUND(J1018*H1018,2)</f>
        <v>0</v>
      </c>
      <c r="T1018" s="166">
        <f t="shared" ref="T1018:T1027" si="453">S1018*H1018</f>
        <v>0</v>
      </c>
      <c r="U1018" s="166">
        <v>0</v>
      </c>
      <c r="V1018" s="166">
        <f t="shared" ref="V1018:V1027" si="454">U1018*H1018</f>
        <v>0</v>
      </c>
      <c r="W1018" s="166">
        <v>0</v>
      </c>
      <c r="X1018" s="167">
        <f t="shared" ref="X1018:X1027" si="455">W1018*H1018</f>
        <v>0</v>
      </c>
      <c r="AR1018" s="168" t="s">
        <v>227</v>
      </c>
      <c r="AT1018" s="168" t="s">
        <v>169</v>
      </c>
      <c r="AU1018" s="168" t="s">
        <v>91</v>
      </c>
      <c r="AY1018" s="15" t="s">
        <v>167</v>
      </c>
      <c r="BE1018" s="97">
        <f t="shared" ref="BE1018:BE1027" si="456">IF(O1018="základní",K1018,0)</f>
        <v>0</v>
      </c>
      <c r="BF1018" s="97">
        <f t="shared" ref="BF1018:BF1027" si="457">IF(O1018="snížená",K1018,0)</f>
        <v>0</v>
      </c>
      <c r="BG1018" s="97">
        <f t="shared" ref="BG1018:BG1027" si="458">IF(O1018="zákl. přenesená",K1018,0)</f>
        <v>0</v>
      </c>
      <c r="BH1018" s="97">
        <f t="shared" ref="BH1018:BH1027" si="459">IF(O1018="sníž. přenesená",K1018,0)</f>
        <v>0</v>
      </c>
      <c r="BI1018" s="97">
        <f t="shared" ref="BI1018:BI1027" si="460">IF(O1018="nulová",K1018,0)</f>
        <v>0</v>
      </c>
      <c r="BJ1018" s="15" t="s">
        <v>89</v>
      </c>
      <c r="BK1018" s="97">
        <f t="shared" ref="BK1018:BK1027" si="461">ROUND(P1018*H1018,2)</f>
        <v>0</v>
      </c>
      <c r="BL1018" s="15" t="s">
        <v>227</v>
      </c>
      <c r="BM1018" s="168" t="s">
        <v>3100</v>
      </c>
    </row>
    <row r="1019" spans="2:65" s="1" customFormat="1" ht="24.2" customHeight="1">
      <c r="B1019" s="34"/>
      <c r="C1019" s="157" t="s">
        <v>3101</v>
      </c>
      <c r="D1019" s="157" t="s">
        <v>169</v>
      </c>
      <c r="E1019" s="158" t="s">
        <v>3102</v>
      </c>
      <c r="F1019" s="159" t="s">
        <v>3103</v>
      </c>
      <c r="G1019" s="160" t="s">
        <v>172</v>
      </c>
      <c r="H1019" s="161">
        <v>2502.8000000000002</v>
      </c>
      <c r="I1019" s="162"/>
      <c r="J1019" s="162"/>
      <c r="K1019" s="163">
        <f t="shared" si="449"/>
        <v>0</v>
      </c>
      <c r="L1019" s="164"/>
      <c r="M1019" s="34"/>
      <c r="N1019" s="165" t="s">
        <v>1</v>
      </c>
      <c r="O1019" s="128" t="s">
        <v>45</v>
      </c>
      <c r="P1019" s="33">
        <f t="shared" si="450"/>
        <v>0</v>
      </c>
      <c r="Q1019" s="33">
        <f t="shared" si="451"/>
        <v>0</v>
      </c>
      <c r="R1019" s="33">
        <f t="shared" si="452"/>
        <v>0</v>
      </c>
      <c r="T1019" s="166">
        <f t="shared" si="453"/>
        <v>0</v>
      </c>
      <c r="U1019" s="166">
        <v>0</v>
      </c>
      <c r="V1019" s="166">
        <f t="shared" si="454"/>
        <v>0</v>
      </c>
      <c r="W1019" s="166">
        <v>1.4999999999999999E-4</v>
      </c>
      <c r="X1019" s="167">
        <f t="shared" si="455"/>
        <v>0.37541999999999998</v>
      </c>
      <c r="AR1019" s="168" t="s">
        <v>227</v>
      </c>
      <c r="AT1019" s="168" t="s">
        <v>169</v>
      </c>
      <c r="AU1019" s="168" t="s">
        <v>91</v>
      </c>
      <c r="AY1019" s="15" t="s">
        <v>167</v>
      </c>
      <c r="BE1019" s="97">
        <f t="shared" si="456"/>
        <v>0</v>
      </c>
      <c r="BF1019" s="97">
        <f t="shared" si="457"/>
        <v>0</v>
      </c>
      <c r="BG1019" s="97">
        <f t="shared" si="458"/>
        <v>0</v>
      </c>
      <c r="BH1019" s="97">
        <f t="shared" si="459"/>
        <v>0</v>
      </c>
      <c r="BI1019" s="97">
        <f t="shared" si="460"/>
        <v>0</v>
      </c>
      <c r="BJ1019" s="15" t="s">
        <v>89</v>
      </c>
      <c r="BK1019" s="97">
        <f t="shared" si="461"/>
        <v>0</v>
      </c>
      <c r="BL1019" s="15" t="s">
        <v>227</v>
      </c>
      <c r="BM1019" s="168" t="s">
        <v>3104</v>
      </c>
    </row>
    <row r="1020" spans="2:65" s="1" customFormat="1" ht="16.5" customHeight="1">
      <c r="B1020" s="34"/>
      <c r="C1020" s="157" t="s">
        <v>3105</v>
      </c>
      <c r="D1020" s="157" t="s">
        <v>169</v>
      </c>
      <c r="E1020" s="158" t="s">
        <v>3106</v>
      </c>
      <c r="F1020" s="159" t="s">
        <v>3107</v>
      </c>
      <c r="G1020" s="160" t="s">
        <v>172</v>
      </c>
      <c r="H1020" s="161">
        <v>2502.8000000000002</v>
      </c>
      <c r="I1020" s="162"/>
      <c r="J1020" s="162"/>
      <c r="K1020" s="163">
        <f t="shared" si="449"/>
        <v>0</v>
      </c>
      <c r="L1020" s="164"/>
      <c r="M1020" s="34"/>
      <c r="N1020" s="165" t="s">
        <v>1</v>
      </c>
      <c r="O1020" s="128" t="s">
        <v>45</v>
      </c>
      <c r="P1020" s="33">
        <f t="shared" si="450"/>
        <v>0</v>
      </c>
      <c r="Q1020" s="33">
        <f t="shared" si="451"/>
        <v>0</v>
      </c>
      <c r="R1020" s="33">
        <f t="shared" si="452"/>
        <v>0</v>
      </c>
      <c r="T1020" s="166">
        <f t="shared" si="453"/>
        <v>0</v>
      </c>
      <c r="U1020" s="166">
        <v>1E-3</v>
      </c>
      <c r="V1020" s="166">
        <f t="shared" si="454"/>
        <v>2.5028000000000001</v>
      </c>
      <c r="W1020" s="166">
        <v>3.1E-4</v>
      </c>
      <c r="X1020" s="167">
        <f t="shared" si="455"/>
        <v>0.775868</v>
      </c>
      <c r="AR1020" s="168" t="s">
        <v>227</v>
      </c>
      <c r="AT1020" s="168" t="s">
        <v>169</v>
      </c>
      <c r="AU1020" s="168" t="s">
        <v>91</v>
      </c>
      <c r="AY1020" s="15" t="s">
        <v>167</v>
      </c>
      <c r="BE1020" s="97">
        <f t="shared" si="456"/>
        <v>0</v>
      </c>
      <c r="BF1020" s="97">
        <f t="shared" si="457"/>
        <v>0</v>
      </c>
      <c r="BG1020" s="97">
        <f t="shared" si="458"/>
        <v>0</v>
      </c>
      <c r="BH1020" s="97">
        <f t="shared" si="459"/>
        <v>0</v>
      </c>
      <c r="BI1020" s="97">
        <f t="shared" si="460"/>
        <v>0</v>
      </c>
      <c r="BJ1020" s="15" t="s">
        <v>89</v>
      </c>
      <c r="BK1020" s="97">
        <f t="shared" si="461"/>
        <v>0</v>
      </c>
      <c r="BL1020" s="15" t="s">
        <v>227</v>
      </c>
      <c r="BM1020" s="168" t="s">
        <v>3108</v>
      </c>
    </row>
    <row r="1021" spans="2:65" s="1" customFormat="1" ht="24.2" customHeight="1">
      <c r="B1021" s="34"/>
      <c r="C1021" s="157" t="s">
        <v>3109</v>
      </c>
      <c r="D1021" s="157" t="s">
        <v>169</v>
      </c>
      <c r="E1021" s="158" t="s">
        <v>3110</v>
      </c>
      <c r="F1021" s="159" t="s">
        <v>3111</v>
      </c>
      <c r="G1021" s="160" t="s">
        <v>172</v>
      </c>
      <c r="H1021" s="161">
        <v>2502.8000000000002</v>
      </c>
      <c r="I1021" s="162"/>
      <c r="J1021" s="162"/>
      <c r="K1021" s="163">
        <f t="shared" si="449"/>
        <v>0</v>
      </c>
      <c r="L1021" s="164"/>
      <c r="M1021" s="34"/>
      <c r="N1021" s="165" t="s">
        <v>1</v>
      </c>
      <c r="O1021" s="128" t="s">
        <v>45</v>
      </c>
      <c r="P1021" s="33">
        <f t="shared" si="450"/>
        <v>0</v>
      </c>
      <c r="Q1021" s="33">
        <f t="shared" si="451"/>
        <v>0</v>
      </c>
      <c r="R1021" s="33">
        <f t="shared" si="452"/>
        <v>0</v>
      </c>
      <c r="T1021" s="166">
        <f t="shared" si="453"/>
        <v>0</v>
      </c>
      <c r="U1021" s="166">
        <v>0</v>
      </c>
      <c r="V1021" s="166">
        <f t="shared" si="454"/>
        <v>0</v>
      </c>
      <c r="W1021" s="166">
        <v>0</v>
      </c>
      <c r="X1021" s="167">
        <f t="shared" si="455"/>
        <v>0</v>
      </c>
      <c r="AR1021" s="168" t="s">
        <v>227</v>
      </c>
      <c r="AT1021" s="168" t="s">
        <v>169</v>
      </c>
      <c r="AU1021" s="168" t="s">
        <v>91</v>
      </c>
      <c r="AY1021" s="15" t="s">
        <v>167</v>
      </c>
      <c r="BE1021" s="97">
        <f t="shared" si="456"/>
        <v>0</v>
      </c>
      <c r="BF1021" s="97">
        <f t="shared" si="457"/>
        <v>0</v>
      </c>
      <c r="BG1021" s="97">
        <f t="shared" si="458"/>
        <v>0</v>
      </c>
      <c r="BH1021" s="97">
        <f t="shared" si="459"/>
        <v>0</v>
      </c>
      <c r="BI1021" s="97">
        <f t="shared" si="460"/>
        <v>0</v>
      </c>
      <c r="BJ1021" s="15" t="s">
        <v>89</v>
      </c>
      <c r="BK1021" s="97">
        <f t="shared" si="461"/>
        <v>0</v>
      </c>
      <c r="BL1021" s="15" t="s">
        <v>227</v>
      </c>
      <c r="BM1021" s="168" t="s">
        <v>3112</v>
      </c>
    </row>
    <row r="1022" spans="2:65" s="1" customFormat="1" ht="16.5" customHeight="1">
      <c r="B1022" s="34"/>
      <c r="C1022" s="157" t="s">
        <v>3113</v>
      </c>
      <c r="D1022" s="157" t="s">
        <v>169</v>
      </c>
      <c r="E1022" s="158" t="s">
        <v>3114</v>
      </c>
      <c r="F1022" s="159" t="s">
        <v>3115</v>
      </c>
      <c r="G1022" s="160" t="s">
        <v>172</v>
      </c>
      <c r="H1022" s="161">
        <v>2502.8000000000002</v>
      </c>
      <c r="I1022" s="162"/>
      <c r="J1022" s="162"/>
      <c r="K1022" s="163">
        <f t="shared" si="449"/>
        <v>0</v>
      </c>
      <c r="L1022" s="164"/>
      <c r="M1022" s="34"/>
      <c r="N1022" s="165" t="s">
        <v>1</v>
      </c>
      <c r="O1022" s="128" t="s">
        <v>45</v>
      </c>
      <c r="P1022" s="33">
        <f t="shared" si="450"/>
        <v>0</v>
      </c>
      <c r="Q1022" s="33">
        <f t="shared" si="451"/>
        <v>0</v>
      </c>
      <c r="R1022" s="33">
        <f t="shared" si="452"/>
        <v>0</v>
      </c>
      <c r="T1022" s="166">
        <f t="shared" si="453"/>
        <v>0</v>
      </c>
      <c r="U1022" s="166">
        <v>3.0000000000000001E-5</v>
      </c>
      <c r="V1022" s="166">
        <f t="shared" si="454"/>
        <v>7.5084000000000012E-2</v>
      </c>
      <c r="W1022" s="166">
        <v>0</v>
      </c>
      <c r="X1022" s="167">
        <f t="shared" si="455"/>
        <v>0</v>
      </c>
      <c r="AR1022" s="168" t="s">
        <v>227</v>
      </c>
      <c r="AT1022" s="168" t="s">
        <v>169</v>
      </c>
      <c r="AU1022" s="168" t="s">
        <v>91</v>
      </c>
      <c r="AY1022" s="15" t="s">
        <v>167</v>
      </c>
      <c r="BE1022" s="97">
        <f t="shared" si="456"/>
        <v>0</v>
      </c>
      <c r="BF1022" s="97">
        <f t="shared" si="457"/>
        <v>0</v>
      </c>
      <c r="BG1022" s="97">
        <f t="shared" si="458"/>
        <v>0</v>
      </c>
      <c r="BH1022" s="97">
        <f t="shared" si="459"/>
        <v>0</v>
      </c>
      <c r="BI1022" s="97">
        <f t="shared" si="460"/>
        <v>0</v>
      </c>
      <c r="BJ1022" s="15" t="s">
        <v>89</v>
      </c>
      <c r="BK1022" s="97">
        <f t="shared" si="461"/>
        <v>0</v>
      </c>
      <c r="BL1022" s="15" t="s">
        <v>227</v>
      </c>
      <c r="BM1022" s="168" t="s">
        <v>3116</v>
      </c>
    </row>
    <row r="1023" spans="2:65" s="1" customFormat="1" ht="33" customHeight="1">
      <c r="B1023" s="34"/>
      <c r="C1023" s="157" t="s">
        <v>3117</v>
      </c>
      <c r="D1023" s="157" t="s">
        <v>169</v>
      </c>
      <c r="E1023" s="158" t="s">
        <v>3118</v>
      </c>
      <c r="F1023" s="159" t="s">
        <v>3119</v>
      </c>
      <c r="G1023" s="160" t="s">
        <v>172</v>
      </c>
      <c r="H1023" s="161">
        <v>87.685000000000002</v>
      </c>
      <c r="I1023" s="162"/>
      <c r="J1023" s="162"/>
      <c r="K1023" s="163">
        <f t="shared" si="449"/>
        <v>0</v>
      </c>
      <c r="L1023" s="164"/>
      <c r="M1023" s="34"/>
      <c r="N1023" s="165" t="s">
        <v>1</v>
      </c>
      <c r="O1023" s="128" t="s">
        <v>45</v>
      </c>
      <c r="P1023" s="33">
        <f t="shared" si="450"/>
        <v>0</v>
      </c>
      <c r="Q1023" s="33">
        <f t="shared" si="451"/>
        <v>0</v>
      </c>
      <c r="R1023" s="33">
        <f t="shared" si="452"/>
        <v>0</v>
      </c>
      <c r="T1023" s="166">
        <f t="shared" si="453"/>
        <v>0</v>
      </c>
      <c r="U1023" s="166">
        <v>2.0000000000000001E-4</v>
      </c>
      <c r="V1023" s="166">
        <f t="shared" si="454"/>
        <v>1.7537000000000001E-2</v>
      </c>
      <c r="W1023" s="166">
        <v>0</v>
      </c>
      <c r="X1023" s="167">
        <f t="shared" si="455"/>
        <v>0</v>
      </c>
      <c r="AR1023" s="168" t="s">
        <v>227</v>
      </c>
      <c r="AT1023" s="168" t="s">
        <v>169</v>
      </c>
      <c r="AU1023" s="168" t="s">
        <v>91</v>
      </c>
      <c r="AY1023" s="15" t="s">
        <v>167</v>
      </c>
      <c r="BE1023" s="97">
        <f t="shared" si="456"/>
        <v>0</v>
      </c>
      <c r="BF1023" s="97">
        <f t="shared" si="457"/>
        <v>0</v>
      </c>
      <c r="BG1023" s="97">
        <f t="shared" si="458"/>
        <v>0</v>
      </c>
      <c r="BH1023" s="97">
        <f t="shared" si="459"/>
        <v>0</v>
      </c>
      <c r="BI1023" s="97">
        <f t="shared" si="460"/>
        <v>0</v>
      </c>
      <c r="BJ1023" s="15" t="s">
        <v>89</v>
      </c>
      <c r="BK1023" s="97">
        <f t="shared" si="461"/>
        <v>0</v>
      </c>
      <c r="BL1023" s="15" t="s">
        <v>227</v>
      </c>
      <c r="BM1023" s="168" t="s">
        <v>3120</v>
      </c>
    </row>
    <row r="1024" spans="2:65" s="1" customFormat="1" ht="24.2" customHeight="1">
      <c r="B1024" s="34"/>
      <c r="C1024" s="157" t="s">
        <v>3121</v>
      </c>
      <c r="D1024" s="157" t="s">
        <v>169</v>
      </c>
      <c r="E1024" s="158" t="s">
        <v>3122</v>
      </c>
      <c r="F1024" s="159" t="s">
        <v>3123</v>
      </c>
      <c r="G1024" s="160" t="s">
        <v>172</v>
      </c>
      <c r="H1024" s="161">
        <v>2502.8000000000002</v>
      </c>
      <c r="I1024" s="162"/>
      <c r="J1024" s="162"/>
      <c r="K1024" s="163">
        <f t="shared" si="449"/>
        <v>0</v>
      </c>
      <c r="L1024" s="164"/>
      <c r="M1024" s="34"/>
      <c r="N1024" s="165" t="s">
        <v>1</v>
      </c>
      <c r="O1024" s="128" t="s">
        <v>45</v>
      </c>
      <c r="P1024" s="33">
        <f t="shared" si="450"/>
        <v>0</v>
      </c>
      <c r="Q1024" s="33">
        <f t="shared" si="451"/>
        <v>0</v>
      </c>
      <c r="R1024" s="33">
        <f t="shared" si="452"/>
        <v>0</v>
      </c>
      <c r="T1024" s="166">
        <f t="shared" si="453"/>
        <v>0</v>
      </c>
      <c r="U1024" s="166">
        <v>2.1000000000000001E-4</v>
      </c>
      <c r="V1024" s="166">
        <f t="shared" si="454"/>
        <v>0.52558800000000006</v>
      </c>
      <c r="W1024" s="166">
        <v>0</v>
      </c>
      <c r="X1024" s="167">
        <f t="shared" si="455"/>
        <v>0</v>
      </c>
      <c r="AR1024" s="168" t="s">
        <v>227</v>
      </c>
      <c r="AT1024" s="168" t="s">
        <v>169</v>
      </c>
      <c r="AU1024" s="168" t="s">
        <v>91</v>
      </c>
      <c r="AY1024" s="15" t="s">
        <v>167</v>
      </c>
      <c r="BE1024" s="97">
        <f t="shared" si="456"/>
        <v>0</v>
      </c>
      <c r="BF1024" s="97">
        <f t="shared" si="457"/>
        <v>0</v>
      </c>
      <c r="BG1024" s="97">
        <f t="shared" si="458"/>
        <v>0</v>
      </c>
      <c r="BH1024" s="97">
        <f t="shared" si="459"/>
        <v>0</v>
      </c>
      <c r="BI1024" s="97">
        <f t="shared" si="460"/>
        <v>0</v>
      </c>
      <c r="BJ1024" s="15" t="s">
        <v>89</v>
      </c>
      <c r="BK1024" s="97">
        <f t="shared" si="461"/>
        <v>0</v>
      </c>
      <c r="BL1024" s="15" t="s">
        <v>227</v>
      </c>
      <c r="BM1024" s="168" t="s">
        <v>3124</v>
      </c>
    </row>
    <row r="1025" spans="2:65" s="1" customFormat="1" ht="16.5" customHeight="1">
      <c r="B1025" s="34"/>
      <c r="C1025" s="157" t="s">
        <v>3125</v>
      </c>
      <c r="D1025" s="157" t="s">
        <v>169</v>
      </c>
      <c r="E1025" s="158" t="s">
        <v>3126</v>
      </c>
      <c r="F1025" s="159" t="s">
        <v>3127</v>
      </c>
      <c r="G1025" s="160" t="s">
        <v>172</v>
      </c>
      <c r="H1025" s="161">
        <v>1321</v>
      </c>
      <c r="I1025" s="162"/>
      <c r="J1025" s="162"/>
      <c r="K1025" s="163">
        <f t="shared" si="449"/>
        <v>0</v>
      </c>
      <c r="L1025" s="164"/>
      <c r="M1025" s="34"/>
      <c r="N1025" s="165" t="s">
        <v>1</v>
      </c>
      <c r="O1025" s="128" t="s">
        <v>45</v>
      </c>
      <c r="P1025" s="33">
        <f t="shared" si="450"/>
        <v>0</v>
      </c>
      <c r="Q1025" s="33">
        <f t="shared" si="451"/>
        <v>0</v>
      </c>
      <c r="R1025" s="33">
        <f t="shared" si="452"/>
        <v>0</v>
      </c>
      <c r="T1025" s="166">
        <f t="shared" si="453"/>
        <v>0</v>
      </c>
      <c r="U1025" s="166">
        <v>0</v>
      </c>
      <c r="V1025" s="166">
        <f t="shared" si="454"/>
        <v>0</v>
      </c>
      <c r="W1025" s="166">
        <v>3.0000000000000001E-5</v>
      </c>
      <c r="X1025" s="167">
        <f t="shared" si="455"/>
        <v>3.9629999999999999E-2</v>
      </c>
      <c r="AR1025" s="168" t="s">
        <v>227</v>
      </c>
      <c r="AT1025" s="168" t="s">
        <v>169</v>
      </c>
      <c r="AU1025" s="168" t="s">
        <v>91</v>
      </c>
      <c r="AY1025" s="15" t="s">
        <v>167</v>
      </c>
      <c r="BE1025" s="97">
        <f t="shared" si="456"/>
        <v>0</v>
      </c>
      <c r="BF1025" s="97">
        <f t="shared" si="457"/>
        <v>0</v>
      </c>
      <c r="BG1025" s="97">
        <f t="shared" si="458"/>
        <v>0</v>
      </c>
      <c r="BH1025" s="97">
        <f t="shared" si="459"/>
        <v>0</v>
      </c>
      <c r="BI1025" s="97">
        <f t="shared" si="460"/>
        <v>0</v>
      </c>
      <c r="BJ1025" s="15" t="s">
        <v>89</v>
      </c>
      <c r="BK1025" s="97">
        <f t="shared" si="461"/>
        <v>0</v>
      </c>
      <c r="BL1025" s="15" t="s">
        <v>227</v>
      </c>
      <c r="BM1025" s="168" t="s">
        <v>3128</v>
      </c>
    </row>
    <row r="1026" spans="2:65" s="1" customFormat="1" ht="16.5" customHeight="1">
      <c r="B1026" s="34"/>
      <c r="C1026" s="190" t="s">
        <v>3129</v>
      </c>
      <c r="D1026" s="190" t="s">
        <v>654</v>
      </c>
      <c r="E1026" s="191" t="s">
        <v>3130</v>
      </c>
      <c r="F1026" s="192" t="s">
        <v>3131</v>
      </c>
      <c r="G1026" s="193" t="s">
        <v>172</v>
      </c>
      <c r="H1026" s="194">
        <v>1321</v>
      </c>
      <c r="I1026" s="195"/>
      <c r="J1026" s="196"/>
      <c r="K1026" s="197">
        <f t="shared" si="449"/>
        <v>0</v>
      </c>
      <c r="L1026" s="196"/>
      <c r="M1026" s="198"/>
      <c r="N1026" s="199" t="s">
        <v>1</v>
      </c>
      <c r="O1026" s="128" t="s">
        <v>45</v>
      </c>
      <c r="P1026" s="33">
        <f t="shared" si="450"/>
        <v>0</v>
      </c>
      <c r="Q1026" s="33">
        <f t="shared" si="451"/>
        <v>0</v>
      </c>
      <c r="R1026" s="33">
        <f t="shared" si="452"/>
        <v>0</v>
      </c>
      <c r="T1026" s="166">
        <f t="shared" si="453"/>
        <v>0</v>
      </c>
      <c r="U1026" s="166">
        <v>0</v>
      </c>
      <c r="V1026" s="166">
        <f t="shared" si="454"/>
        <v>0</v>
      </c>
      <c r="W1026" s="166">
        <v>0</v>
      </c>
      <c r="X1026" s="167">
        <f t="shared" si="455"/>
        <v>0</v>
      </c>
      <c r="AR1026" s="168" t="s">
        <v>318</v>
      </c>
      <c r="AT1026" s="168" t="s">
        <v>654</v>
      </c>
      <c r="AU1026" s="168" t="s">
        <v>91</v>
      </c>
      <c r="AY1026" s="15" t="s">
        <v>167</v>
      </c>
      <c r="BE1026" s="97">
        <f t="shared" si="456"/>
        <v>0</v>
      </c>
      <c r="BF1026" s="97">
        <f t="shared" si="457"/>
        <v>0</v>
      </c>
      <c r="BG1026" s="97">
        <f t="shared" si="458"/>
        <v>0</v>
      </c>
      <c r="BH1026" s="97">
        <f t="shared" si="459"/>
        <v>0</v>
      </c>
      <c r="BI1026" s="97">
        <f t="shared" si="460"/>
        <v>0</v>
      </c>
      <c r="BJ1026" s="15" t="s">
        <v>89</v>
      </c>
      <c r="BK1026" s="97">
        <f t="shared" si="461"/>
        <v>0</v>
      </c>
      <c r="BL1026" s="15" t="s">
        <v>227</v>
      </c>
      <c r="BM1026" s="168" t="s">
        <v>3132</v>
      </c>
    </row>
    <row r="1027" spans="2:65" s="1" customFormat="1" ht="24.2" customHeight="1">
      <c r="B1027" s="34"/>
      <c r="C1027" s="157" t="s">
        <v>3133</v>
      </c>
      <c r="D1027" s="157" t="s">
        <v>169</v>
      </c>
      <c r="E1027" s="158" t="s">
        <v>3134</v>
      </c>
      <c r="F1027" s="159" t="s">
        <v>3135</v>
      </c>
      <c r="G1027" s="160" t="s">
        <v>172</v>
      </c>
      <c r="H1027" s="161">
        <v>4685.7</v>
      </c>
      <c r="I1027" s="162"/>
      <c r="J1027" s="162"/>
      <c r="K1027" s="163">
        <f t="shared" si="449"/>
        <v>0</v>
      </c>
      <c r="L1027" s="164"/>
      <c r="M1027" s="34"/>
      <c r="N1027" s="165" t="s">
        <v>1</v>
      </c>
      <c r="O1027" s="128" t="s">
        <v>45</v>
      </c>
      <c r="P1027" s="33">
        <f t="shared" si="450"/>
        <v>0</v>
      </c>
      <c r="Q1027" s="33">
        <f t="shared" si="451"/>
        <v>0</v>
      </c>
      <c r="R1027" s="33">
        <f t="shared" si="452"/>
        <v>0</v>
      </c>
      <c r="T1027" s="166">
        <f t="shared" si="453"/>
        <v>0</v>
      </c>
      <c r="U1027" s="166">
        <v>2.5999999999999998E-4</v>
      </c>
      <c r="V1027" s="166">
        <f t="shared" si="454"/>
        <v>1.2182819999999999</v>
      </c>
      <c r="W1027" s="166">
        <v>0</v>
      </c>
      <c r="X1027" s="167">
        <f t="shared" si="455"/>
        <v>0</v>
      </c>
      <c r="AR1027" s="168" t="s">
        <v>227</v>
      </c>
      <c r="AT1027" s="168" t="s">
        <v>169</v>
      </c>
      <c r="AU1027" s="168" t="s">
        <v>91</v>
      </c>
      <c r="AY1027" s="15" t="s">
        <v>167</v>
      </c>
      <c r="BE1027" s="97">
        <f t="shared" si="456"/>
        <v>0</v>
      </c>
      <c r="BF1027" s="97">
        <f t="shared" si="457"/>
        <v>0</v>
      </c>
      <c r="BG1027" s="97">
        <f t="shared" si="458"/>
        <v>0</v>
      </c>
      <c r="BH1027" s="97">
        <f t="shared" si="459"/>
        <v>0</v>
      </c>
      <c r="BI1027" s="97">
        <f t="shared" si="460"/>
        <v>0</v>
      </c>
      <c r="BJ1027" s="15" t="s">
        <v>89</v>
      </c>
      <c r="BK1027" s="97">
        <f t="shared" si="461"/>
        <v>0</v>
      </c>
      <c r="BL1027" s="15" t="s">
        <v>227</v>
      </c>
      <c r="BM1027" s="168" t="s">
        <v>3136</v>
      </c>
    </row>
    <row r="1028" spans="2:65" s="12" customFormat="1" ht="11.25">
      <c r="B1028" s="169"/>
      <c r="D1028" s="170" t="s">
        <v>196</v>
      </c>
      <c r="E1028" s="171" t="s">
        <v>1</v>
      </c>
      <c r="F1028" s="172" t="s">
        <v>3137</v>
      </c>
      <c r="H1028" s="173">
        <v>267</v>
      </c>
      <c r="I1028" s="174"/>
      <c r="J1028" s="174"/>
      <c r="M1028" s="169"/>
      <c r="N1028" s="175"/>
      <c r="X1028" s="176"/>
      <c r="AT1028" s="171" t="s">
        <v>196</v>
      </c>
      <c r="AU1028" s="171" t="s">
        <v>91</v>
      </c>
      <c r="AV1028" s="12" t="s">
        <v>91</v>
      </c>
      <c r="AW1028" s="12" t="s">
        <v>5</v>
      </c>
      <c r="AX1028" s="12" t="s">
        <v>82</v>
      </c>
      <c r="AY1028" s="171" t="s">
        <v>167</v>
      </c>
    </row>
    <row r="1029" spans="2:65" s="12" customFormat="1" ht="11.25">
      <c r="B1029" s="169"/>
      <c r="D1029" s="170" t="s">
        <v>196</v>
      </c>
      <c r="E1029" s="171" t="s">
        <v>1</v>
      </c>
      <c r="F1029" s="172" t="s">
        <v>3138</v>
      </c>
      <c r="H1029" s="173">
        <v>1566</v>
      </c>
      <c r="I1029" s="174"/>
      <c r="J1029" s="174"/>
      <c r="M1029" s="169"/>
      <c r="N1029" s="175"/>
      <c r="X1029" s="176"/>
      <c r="AT1029" s="171" t="s">
        <v>196</v>
      </c>
      <c r="AU1029" s="171" t="s">
        <v>91</v>
      </c>
      <c r="AV1029" s="12" t="s">
        <v>91</v>
      </c>
      <c r="AW1029" s="12" t="s">
        <v>5</v>
      </c>
      <c r="AX1029" s="12" t="s">
        <v>82</v>
      </c>
      <c r="AY1029" s="171" t="s">
        <v>167</v>
      </c>
    </row>
    <row r="1030" spans="2:65" s="12" customFormat="1" ht="11.25">
      <c r="B1030" s="169"/>
      <c r="D1030" s="170" t="s">
        <v>196</v>
      </c>
      <c r="E1030" s="171" t="s">
        <v>1</v>
      </c>
      <c r="F1030" s="172" t="s">
        <v>3139</v>
      </c>
      <c r="H1030" s="173">
        <v>1209</v>
      </c>
      <c r="I1030" s="174"/>
      <c r="J1030" s="174"/>
      <c r="M1030" s="169"/>
      <c r="N1030" s="175"/>
      <c r="X1030" s="176"/>
      <c r="AT1030" s="171" t="s">
        <v>196</v>
      </c>
      <c r="AU1030" s="171" t="s">
        <v>91</v>
      </c>
      <c r="AV1030" s="12" t="s">
        <v>91</v>
      </c>
      <c r="AW1030" s="12" t="s">
        <v>5</v>
      </c>
      <c r="AX1030" s="12" t="s">
        <v>82</v>
      </c>
      <c r="AY1030" s="171" t="s">
        <v>167</v>
      </c>
    </row>
    <row r="1031" spans="2:65" s="12" customFormat="1" ht="11.25">
      <c r="B1031" s="169"/>
      <c r="D1031" s="170" t="s">
        <v>196</v>
      </c>
      <c r="E1031" s="171" t="s">
        <v>1</v>
      </c>
      <c r="F1031" s="172" t="s">
        <v>3140</v>
      </c>
      <c r="H1031" s="173">
        <v>1168.7</v>
      </c>
      <c r="I1031" s="174"/>
      <c r="J1031" s="174"/>
      <c r="M1031" s="169"/>
      <c r="N1031" s="175"/>
      <c r="X1031" s="176"/>
      <c r="AT1031" s="171" t="s">
        <v>196</v>
      </c>
      <c r="AU1031" s="171" t="s">
        <v>91</v>
      </c>
      <c r="AV1031" s="12" t="s">
        <v>91</v>
      </c>
      <c r="AW1031" s="12" t="s">
        <v>5</v>
      </c>
      <c r="AX1031" s="12" t="s">
        <v>82</v>
      </c>
      <c r="AY1031" s="171" t="s">
        <v>167</v>
      </c>
    </row>
    <row r="1032" spans="2:65" s="12" customFormat="1" ht="11.25">
      <c r="B1032" s="169"/>
      <c r="D1032" s="170" t="s">
        <v>196</v>
      </c>
      <c r="E1032" s="171" t="s">
        <v>1</v>
      </c>
      <c r="F1032" s="172" t="s">
        <v>3141</v>
      </c>
      <c r="H1032" s="173">
        <v>-846</v>
      </c>
      <c r="I1032" s="174"/>
      <c r="J1032" s="174"/>
      <c r="M1032" s="169"/>
      <c r="N1032" s="175"/>
      <c r="X1032" s="176"/>
      <c r="AT1032" s="171" t="s">
        <v>196</v>
      </c>
      <c r="AU1032" s="171" t="s">
        <v>91</v>
      </c>
      <c r="AV1032" s="12" t="s">
        <v>91</v>
      </c>
      <c r="AW1032" s="12" t="s">
        <v>5</v>
      </c>
      <c r="AX1032" s="12" t="s">
        <v>82</v>
      </c>
      <c r="AY1032" s="171" t="s">
        <v>167</v>
      </c>
    </row>
    <row r="1033" spans="2:65" s="12" customFormat="1" ht="11.25">
      <c r="B1033" s="169"/>
      <c r="D1033" s="170" t="s">
        <v>196</v>
      </c>
      <c r="E1033" s="171" t="s">
        <v>1</v>
      </c>
      <c r="F1033" s="172" t="s">
        <v>3142</v>
      </c>
      <c r="H1033" s="173">
        <v>1321</v>
      </c>
      <c r="I1033" s="174"/>
      <c r="J1033" s="174"/>
      <c r="M1033" s="169"/>
      <c r="N1033" s="175"/>
      <c r="X1033" s="176"/>
      <c r="AT1033" s="171" t="s">
        <v>196</v>
      </c>
      <c r="AU1033" s="171" t="s">
        <v>91</v>
      </c>
      <c r="AV1033" s="12" t="s">
        <v>91</v>
      </c>
      <c r="AW1033" s="12" t="s">
        <v>5</v>
      </c>
      <c r="AX1033" s="12" t="s">
        <v>82</v>
      </c>
      <c r="AY1033" s="171" t="s">
        <v>167</v>
      </c>
    </row>
    <row r="1034" spans="2:65" s="13" customFormat="1" ht="11.25">
      <c r="B1034" s="177"/>
      <c r="D1034" s="170" t="s">
        <v>196</v>
      </c>
      <c r="E1034" s="178" t="s">
        <v>1</v>
      </c>
      <c r="F1034" s="179" t="s">
        <v>204</v>
      </c>
      <c r="H1034" s="180">
        <v>4685.7</v>
      </c>
      <c r="I1034" s="181"/>
      <c r="J1034" s="181"/>
      <c r="M1034" s="177"/>
      <c r="N1034" s="182"/>
      <c r="X1034" s="183"/>
      <c r="AT1034" s="178" t="s">
        <v>196</v>
      </c>
      <c r="AU1034" s="178" t="s">
        <v>91</v>
      </c>
      <c r="AV1034" s="13" t="s">
        <v>173</v>
      </c>
      <c r="AW1034" s="13" t="s">
        <v>5</v>
      </c>
      <c r="AX1034" s="13" t="s">
        <v>89</v>
      </c>
      <c r="AY1034" s="178" t="s">
        <v>167</v>
      </c>
    </row>
    <row r="1035" spans="2:65" s="1" customFormat="1" ht="24.2" customHeight="1">
      <c r="B1035" s="34"/>
      <c r="C1035" s="157" t="s">
        <v>3143</v>
      </c>
      <c r="D1035" s="157" t="s">
        <v>169</v>
      </c>
      <c r="E1035" s="158" t="s">
        <v>3144</v>
      </c>
      <c r="F1035" s="159" t="s">
        <v>3145</v>
      </c>
      <c r="G1035" s="160" t="s">
        <v>172</v>
      </c>
      <c r="H1035" s="161">
        <v>750</v>
      </c>
      <c r="I1035" s="162"/>
      <c r="J1035" s="162"/>
      <c r="K1035" s="163">
        <f>ROUND(P1035*H1035,2)</f>
        <v>0</v>
      </c>
      <c r="L1035" s="164"/>
      <c r="M1035" s="34"/>
      <c r="N1035" s="165" t="s">
        <v>1</v>
      </c>
      <c r="O1035" s="128" t="s">
        <v>45</v>
      </c>
      <c r="P1035" s="33">
        <f>I1035+J1035</f>
        <v>0</v>
      </c>
      <c r="Q1035" s="33">
        <f>ROUND(I1035*H1035,2)</f>
        <v>0</v>
      </c>
      <c r="R1035" s="33">
        <f>ROUND(J1035*H1035,2)</f>
        <v>0</v>
      </c>
      <c r="T1035" s="166">
        <f>S1035*H1035</f>
        <v>0</v>
      </c>
      <c r="U1035" s="166">
        <v>1.0000000000000001E-5</v>
      </c>
      <c r="V1035" s="166">
        <f>U1035*H1035</f>
        <v>7.5000000000000006E-3</v>
      </c>
      <c r="W1035" s="166">
        <v>0</v>
      </c>
      <c r="X1035" s="167">
        <f>W1035*H1035</f>
        <v>0</v>
      </c>
      <c r="AR1035" s="168" t="s">
        <v>227</v>
      </c>
      <c r="AT1035" s="168" t="s">
        <v>169</v>
      </c>
      <c r="AU1035" s="168" t="s">
        <v>91</v>
      </c>
      <c r="AY1035" s="15" t="s">
        <v>167</v>
      </c>
      <c r="BE1035" s="97">
        <f>IF(O1035="základní",K1035,0)</f>
        <v>0</v>
      </c>
      <c r="BF1035" s="97">
        <f>IF(O1035="snížená",K1035,0)</f>
        <v>0</v>
      </c>
      <c r="BG1035" s="97">
        <f>IF(O1035="zákl. přenesená",K1035,0)</f>
        <v>0</v>
      </c>
      <c r="BH1035" s="97">
        <f>IF(O1035="sníž. přenesená",K1035,0)</f>
        <v>0</v>
      </c>
      <c r="BI1035" s="97">
        <f>IF(O1035="nulová",K1035,0)</f>
        <v>0</v>
      </c>
      <c r="BJ1035" s="15" t="s">
        <v>89</v>
      </c>
      <c r="BK1035" s="97">
        <f>ROUND(P1035*H1035,2)</f>
        <v>0</v>
      </c>
      <c r="BL1035" s="15" t="s">
        <v>227</v>
      </c>
      <c r="BM1035" s="168" t="s">
        <v>3146</v>
      </c>
    </row>
    <row r="1036" spans="2:65" s="1" customFormat="1" ht="33" customHeight="1">
      <c r="B1036" s="34"/>
      <c r="C1036" s="157" t="s">
        <v>3147</v>
      </c>
      <c r="D1036" s="157" t="s">
        <v>169</v>
      </c>
      <c r="E1036" s="158" t="s">
        <v>3148</v>
      </c>
      <c r="F1036" s="159" t="s">
        <v>3149</v>
      </c>
      <c r="G1036" s="160" t="s">
        <v>172</v>
      </c>
      <c r="H1036" s="161">
        <v>87.685000000000002</v>
      </c>
      <c r="I1036" s="162"/>
      <c r="J1036" s="162"/>
      <c r="K1036" s="163">
        <f>ROUND(P1036*H1036,2)</f>
        <v>0</v>
      </c>
      <c r="L1036" s="164"/>
      <c r="M1036" s="34"/>
      <c r="N1036" s="165" t="s">
        <v>1</v>
      </c>
      <c r="O1036" s="128" t="s">
        <v>45</v>
      </c>
      <c r="P1036" s="33">
        <f>I1036+J1036</f>
        <v>0</v>
      </c>
      <c r="Q1036" s="33">
        <f>ROUND(I1036*H1036,2)</f>
        <v>0</v>
      </c>
      <c r="R1036" s="33">
        <f>ROUND(J1036*H1036,2)</f>
        <v>0</v>
      </c>
      <c r="T1036" s="166">
        <f>S1036*H1036</f>
        <v>0</v>
      </c>
      <c r="U1036" s="166">
        <v>1.2999999999999999E-4</v>
      </c>
      <c r="V1036" s="166">
        <f>U1036*H1036</f>
        <v>1.1399049999999999E-2</v>
      </c>
      <c r="W1036" s="166">
        <v>0</v>
      </c>
      <c r="X1036" s="167">
        <f>W1036*H1036</f>
        <v>0</v>
      </c>
      <c r="AR1036" s="168" t="s">
        <v>227</v>
      </c>
      <c r="AT1036" s="168" t="s">
        <v>169</v>
      </c>
      <c r="AU1036" s="168" t="s">
        <v>91</v>
      </c>
      <c r="AY1036" s="15" t="s">
        <v>167</v>
      </c>
      <c r="BE1036" s="97">
        <f>IF(O1036="základní",K1036,0)</f>
        <v>0</v>
      </c>
      <c r="BF1036" s="97">
        <f>IF(O1036="snížená",K1036,0)</f>
        <v>0</v>
      </c>
      <c r="BG1036" s="97">
        <f>IF(O1036="zákl. přenesená",K1036,0)</f>
        <v>0</v>
      </c>
      <c r="BH1036" s="97">
        <f>IF(O1036="sníž. přenesená",K1036,0)</f>
        <v>0</v>
      </c>
      <c r="BI1036" s="97">
        <f>IF(O1036="nulová",K1036,0)</f>
        <v>0</v>
      </c>
      <c r="BJ1036" s="15" t="s">
        <v>89</v>
      </c>
      <c r="BK1036" s="97">
        <f>ROUND(P1036*H1036,2)</f>
        <v>0</v>
      </c>
      <c r="BL1036" s="15" t="s">
        <v>227</v>
      </c>
      <c r="BM1036" s="168" t="s">
        <v>3150</v>
      </c>
    </row>
    <row r="1037" spans="2:65" s="1" customFormat="1" ht="33" customHeight="1">
      <c r="B1037" s="34"/>
      <c r="C1037" s="157" t="s">
        <v>3151</v>
      </c>
      <c r="D1037" s="157" t="s">
        <v>169</v>
      </c>
      <c r="E1037" s="158" t="s">
        <v>3152</v>
      </c>
      <c r="F1037" s="159" t="s">
        <v>3153</v>
      </c>
      <c r="G1037" s="160" t="s">
        <v>172</v>
      </c>
      <c r="H1037" s="161">
        <v>4685.7</v>
      </c>
      <c r="I1037" s="162"/>
      <c r="J1037" s="162"/>
      <c r="K1037" s="163">
        <f>ROUND(P1037*H1037,2)</f>
        <v>0</v>
      </c>
      <c r="L1037" s="164"/>
      <c r="M1037" s="34"/>
      <c r="N1037" s="165" t="s">
        <v>1</v>
      </c>
      <c r="O1037" s="128" t="s">
        <v>45</v>
      </c>
      <c r="P1037" s="33">
        <f>I1037+J1037</f>
        <v>0</v>
      </c>
      <c r="Q1037" s="33">
        <f>ROUND(I1037*H1037,2)</f>
        <v>0</v>
      </c>
      <c r="R1037" s="33">
        <f>ROUND(J1037*H1037,2)</f>
        <v>0</v>
      </c>
      <c r="T1037" s="166">
        <f>S1037*H1037</f>
        <v>0</v>
      </c>
      <c r="U1037" s="166">
        <v>2.7999999999999998E-4</v>
      </c>
      <c r="V1037" s="166">
        <f>U1037*H1037</f>
        <v>1.3119959999999999</v>
      </c>
      <c r="W1037" s="166">
        <v>0</v>
      </c>
      <c r="X1037" s="167">
        <f>W1037*H1037</f>
        <v>0</v>
      </c>
      <c r="AR1037" s="168" t="s">
        <v>227</v>
      </c>
      <c r="AT1037" s="168" t="s">
        <v>169</v>
      </c>
      <c r="AU1037" s="168" t="s">
        <v>91</v>
      </c>
      <c r="AY1037" s="15" t="s">
        <v>167</v>
      </c>
      <c r="BE1037" s="97">
        <f>IF(O1037="základní",K1037,0)</f>
        <v>0</v>
      </c>
      <c r="BF1037" s="97">
        <f>IF(O1037="snížená",K1037,0)</f>
        <v>0</v>
      </c>
      <c r="BG1037" s="97">
        <f>IF(O1037="zákl. přenesená",K1037,0)</f>
        <v>0</v>
      </c>
      <c r="BH1037" s="97">
        <f>IF(O1037="sníž. přenesená",K1037,0)</f>
        <v>0</v>
      </c>
      <c r="BI1037" s="97">
        <f>IF(O1037="nulová",K1037,0)</f>
        <v>0</v>
      </c>
      <c r="BJ1037" s="15" t="s">
        <v>89</v>
      </c>
      <c r="BK1037" s="97">
        <f>ROUND(P1037*H1037,2)</f>
        <v>0</v>
      </c>
      <c r="BL1037" s="15" t="s">
        <v>227</v>
      </c>
      <c r="BM1037" s="168" t="s">
        <v>3154</v>
      </c>
    </row>
    <row r="1038" spans="2:65" s="11" customFormat="1" ht="25.9" customHeight="1">
      <c r="B1038" s="144"/>
      <c r="D1038" s="145" t="s">
        <v>81</v>
      </c>
      <c r="E1038" s="146" t="s">
        <v>654</v>
      </c>
      <c r="F1038" s="146" t="s">
        <v>3155</v>
      </c>
      <c r="I1038" s="147"/>
      <c r="J1038" s="147"/>
      <c r="K1038" s="148">
        <f>BK1038</f>
        <v>0</v>
      </c>
      <c r="M1038" s="144"/>
      <c r="N1038" s="149"/>
      <c r="Q1038" s="150">
        <f>Q1039+Q1040</f>
        <v>0</v>
      </c>
      <c r="R1038" s="150">
        <f>R1039+R1040</f>
        <v>0</v>
      </c>
      <c r="T1038" s="151">
        <f>T1039+T1040</f>
        <v>0</v>
      </c>
      <c r="V1038" s="151">
        <f>V1039+V1040</f>
        <v>1.9799999999999998E-2</v>
      </c>
      <c r="X1038" s="152">
        <f>X1039+X1040</f>
        <v>0</v>
      </c>
      <c r="AR1038" s="145" t="s">
        <v>181</v>
      </c>
      <c r="AT1038" s="153" t="s">
        <v>81</v>
      </c>
      <c r="AU1038" s="153" t="s">
        <v>82</v>
      </c>
      <c r="AY1038" s="145" t="s">
        <v>167</v>
      </c>
      <c r="BK1038" s="154">
        <f>BK1039+BK1040</f>
        <v>0</v>
      </c>
    </row>
    <row r="1039" spans="2:65" s="11" customFormat="1" ht="22.9" customHeight="1">
      <c r="B1039" s="144"/>
      <c r="D1039" s="145" t="s">
        <v>81</v>
      </c>
      <c r="E1039" s="155" t="s">
        <v>3156</v>
      </c>
      <c r="F1039" s="155" t="s">
        <v>3157</v>
      </c>
      <c r="I1039" s="147"/>
      <c r="J1039" s="147"/>
      <c r="K1039" s="156">
        <f>BK1039</f>
        <v>0</v>
      </c>
      <c r="M1039" s="144"/>
      <c r="N1039" s="149"/>
      <c r="Q1039" s="150">
        <v>0</v>
      </c>
      <c r="R1039" s="150">
        <v>0</v>
      </c>
      <c r="T1039" s="151">
        <v>0</v>
      </c>
      <c r="V1039" s="151">
        <v>0</v>
      </c>
      <c r="X1039" s="152">
        <v>0</v>
      </c>
      <c r="AR1039" s="145" t="s">
        <v>181</v>
      </c>
      <c r="AT1039" s="153" t="s">
        <v>81</v>
      </c>
      <c r="AU1039" s="153" t="s">
        <v>89</v>
      </c>
      <c r="AY1039" s="145" t="s">
        <v>167</v>
      </c>
      <c r="BK1039" s="154">
        <v>0</v>
      </c>
    </row>
    <row r="1040" spans="2:65" s="11" customFormat="1" ht="22.9" customHeight="1">
      <c r="B1040" s="144"/>
      <c r="D1040" s="145" t="s">
        <v>81</v>
      </c>
      <c r="E1040" s="155" t="s">
        <v>3158</v>
      </c>
      <c r="F1040" s="155" t="s">
        <v>3159</v>
      </c>
      <c r="I1040" s="147"/>
      <c r="J1040" s="147"/>
      <c r="K1040" s="156">
        <f>BK1040</f>
        <v>0</v>
      </c>
      <c r="M1040" s="144"/>
      <c r="N1040" s="149"/>
      <c r="Q1040" s="150">
        <f>SUM(Q1041:Q1043)</f>
        <v>0</v>
      </c>
      <c r="R1040" s="150">
        <f>SUM(R1041:R1043)</f>
        <v>0</v>
      </c>
      <c r="T1040" s="151">
        <f>SUM(T1041:T1043)</f>
        <v>0</v>
      </c>
      <c r="V1040" s="151">
        <f>SUM(V1041:V1043)</f>
        <v>1.9799999999999998E-2</v>
      </c>
      <c r="X1040" s="152">
        <f>SUM(X1041:X1043)</f>
        <v>0</v>
      </c>
      <c r="AR1040" s="145" t="s">
        <v>181</v>
      </c>
      <c r="AT1040" s="153" t="s">
        <v>81</v>
      </c>
      <c r="AU1040" s="153" t="s">
        <v>89</v>
      </c>
      <c r="AY1040" s="145" t="s">
        <v>167</v>
      </c>
      <c r="BK1040" s="154">
        <f>SUM(BK1041:BK1043)</f>
        <v>0</v>
      </c>
    </row>
    <row r="1041" spans="2:65" s="1" customFormat="1" ht="24.2" customHeight="1">
      <c r="B1041" s="34"/>
      <c r="C1041" s="157" t="s">
        <v>3160</v>
      </c>
      <c r="D1041" s="157" t="s">
        <v>169</v>
      </c>
      <c r="E1041" s="158" t="s">
        <v>3161</v>
      </c>
      <c r="F1041" s="159" t="s">
        <v>3162</v>
      </c>
      <c r="G1041" s="160" t="s">
        <v>177</v>
      </c>
      <c r="H1041" s="161">
        <v>10</v>
      </c>
      <c r="I1041" s="162"/>
      <c r="J1041" s="162"/>
      <c r="K1041" s="163">
        <f>ROUND(P1041*H1041,2)</f>
        <v>0</v>
      </c>
      <c r="L1041" s="164"/>
      <c r="M1041" s="34"/>
      <c r="N1041" s="165" t="s">
        <v>1</v>
      </c>
      <c r="O1041" s="128" t="s">
        <v>45</v>
      </c>
      <c r="P1041" s="33">
        <f>I1041+J1041</f>
        <v>0</v>
      </c>
      <c r="Q1041" s="33">
        <f>ROUND(I1041*H1041,2)</f>
        <v>0</v>
      </c>
      <c r="R1041" s="33">
        <f>ROUND(J1041*H1041,2)</f>
        <v>0</v>
      </c>
      <c r="T1041" s="166">
        <f>S1041*H1041</f>
        <v>0</v>
      </c>
      <c r="U1041" s="166">
        <v>0</v>
      </c>
      <c r="V1041" s="166">
        <f>U1041*H1041</f>
        <v>0</v>
      </c>
      <c r="W1041" s="166">
        <v>0</v>
      </c>
      <c r="X1041" s="167">
        <f>W1041*H1041</f>
        <v>0</v>
      </c>
      <c r="AR1041" s="168" t="s">
        <v>487</v>
      </c>
      <c r="AT1041" s="168" t="s">
        <v>169</v>
      </c>
      <c r="AU1041" s="168" t="s">
        <v>91</v>
      </c>
      <c r="AY1041" s="15" t="s">
        <v>167</v>
      </c>
      <c r="BE1041" s="97">
        <f>IF(O1041="základní",K1041,0)</f>
        <v>0</v>
      </c>
      <c r="BF1041" s="97">
        <f>IF(O1041="snížená",K1041,0)</f>
        <v>0</v>
      </c>
      <c r="BG1041" s="97">
        <f>IF(O1041="zákl. přenesená",K1041,0)</f>
        <v>0</v>
      </c>
      <c r="BH1041" s="97">
        <f>IF(O1041="sníž. přenesená",K1041,0)</f>
        <v>0</v>
      </c>
      <c r="BI1041" s="97">
        <f>IF(O1041="nulová",K1041,0)</f>
        <v>0</v>
      </c>
      <c r="BJ1041" s="15" t="s">
        <v>89</v>
      </c>
      <c r="BK1041" s="97">
        <f>ROUND(P1041*H1041,2)</f>
        <v>0</v>
      </c>
      <c r="BL1041" s="15" t="s">
        <v>487</v>
      </c>
      <c r="BM1041" s="168" t="s">
        <v>3163</v>
      </c>
    </row>
    <row r="1042" spans="2:65" s="1" customFormat="1" ht="24.2" customHeight="1">
      <c r="B1042" s="34"/>
      <c r="C1042" s="157" t="s">
        <v>3164</v>
      </c>
      <c r="D1042" s="157" t="s">
        <v>169</v>
      </c>
      <c r="E1042" s="158" t="s">
        <v>3165</v>
      </c>
      <c r="F1042" s="159" t="s">
        <v>3166</v>
      </c>
      <c r="G1042" s="160" t="s">
        <v>177</v>
      </c>
      <c r="H1042" s="161">
        <v>6</v>
      </c>
      <c r="I1042" s="162"/>
      <c r="J1042" s="162"/>
      <c r="K1042" s="163">
        <f>ROUND(P1042*H1042,2)</f>
        <v>0</v>
      </c>
      <c r="L1042" s="164"/>
      <c r="M1042" s="34"/>
      <c r="N1042" s="165" t="s">
        <v>1</v>
      </c>
      <c r="O1042" s="128" t="s">
        <v>45</v>
      </c>
      <c r="P1042" s="33">
        <f>I1042+J1042</f>
        <v>0</v>
      </c>
      <c r="Q1042" s="33">
        <f>ROUND(I1042*H1042,2)</f>
        <v>0</v>
      </c>
      <c r="R1042" s="33">
        <f>ROUND(J1042*H1042,2)</f>
        <v>0</v>
      </c>
      <c r="T1042" s="166">
        <f>S1042*H1042</f>
        <v>0</v>
      </c>
      <c r="U1042" s="166">
        <v>0</v>
      </c>
      <c r="V1042" s="166">
        <f>U1042*H1042</f>
        <v>0</v>
      </c>
      <c r="W1042" s="166">
        <v>0</v>
      </c>
      <c r="X1042" s="167">
        <f>W1042*H1042</f>
        <v>0</v>
      </c>
      <c r="AR1042" s="168" t="s">
        <v>487</v>
      </c>
      <c r="AT1042" s="168" t="s">
        <v>169</v>
      </c>
      <c r="AU1042" s="168" t="s">
        <v>91</v>
      </c>
      <c r="AY1042" s="15" t="s">
        <v>167</v>
      </c>
      <c r="BE1042" s="97">
        <f>IF(O1042="základní",K1042,0)</f>
        <v>0</v>
      </c>
      <c r="BF1042" s="97">
        <f>IF(O1042="snížená",K1042,0)</f>
        <v>0</v>
      </c>
      <c r="BG1042" s="97">
        <f>IF(O1042="zákl. přenesená",K1042,0)</f>
        <v>0</v>
      </c>
      <c r="BH1042" s="97">
        <f>IF(O1042="sníž. přenesená",K1042,0)</f>
        <v>0</v>
      </c>
      <c r="BI1042" s="97">
        <f>IF(O1042="nulová",K1042,0)</f>
        <v>0</v>
      </c>
      <c r="BJ1042" s="15" t="s">
        <v>89</v>
      </c>
      <c r="BK1042" s="97">
        <f>ROUND(P1042*H1042,2)</f>
        <v>0</v>
      </c>
      <c r="BL1042" s="15" t="s">
        <v>487</v>
      </c>
      <c r="BM1042" s="168" t="s">
        <v>3167</v>
      </c>
    </row>
    <row r="1043" spans="2:65" s="1" customFormat="1" ht="24.2" customHeight="1">
      <c r="B1043" s="34"/>
      <c r="C1043" s="190" t="s">
        <v>3168</v>
      </c>
      <c r="D1043" s="190" t="s">
        <v>654</v>
      </c>
      <c r="E1043" s="191" t="s">
        <v>3169</v>
      </c>
      <c r="F1043" s="192" t="s">
        <v>3170</v>
      </c>
      <c r="G1043" s="193" t="s">
        <v>177</v>
      </c>
      <c r="H1043" s="194">
        <v>6</v>
      </c>
      <c r="I1043" s="195"/>
      <c r="J1043" s="196"/>
      <c r="K1043" s="197">
        <f>ROUND(P1043*H1043,2)</f>
        <v>0</v>
      </c>
      <c r="L1043" s="196"/>
      <c r="M1043" s="198"/>
      <c r="N1043" s="199" t="s">
        <v>1</v>
      </c>
      <c r="O1043" s="128" t="s">
        <v>45</v>
      </c>
      <c r="P1043" s="33">
        <f>I1043+J1043</f>
        <v>0</v>
      </c>
      <c r="Q1043" s="33">
        <f>ROUND(I1043*H1043,2)</f>
        <v>0</v>
      </c>
      <c r="R1043" s="33">
        <f>ROUND(J1043*H1043,2)</f>
        <v>0</v>
      </c>
      <c r="T1043" s="166">
        <f>S1043*H1043</f>
        <v>0</v>
      </c>
      <c r="U1043" s="166">
        <v>3.3E-3</v>
      </c>
      <c r="V1043" s="166">
        <f>U1043*H1043</f>
        <v>1.9799999999999998E-2</v>
      </c>
      <c r="W1043" s="166">
        <v>0</v>
      </c>
      <c r="X1043" s="167">
        <f>W1043*H1043</f>
        <v>0</v>
      </c>
      <c r="AR1043" s="168" t="s">
        <v>1086</v>
      </c>
      <c r="AT1043" s="168" t="s">
        <v>654</v>
      </c>
      <c r="AU1043" s="168" t="s">
        <v>91</v>
      </c>
      <c r="AY1043" s="15" t="s">
        <v>167</v>
      </c>
      <c r="BE1043" s="97">
        <f>IF(O1043="základní",K1043,0)</f>
        <v>0</v>
      </c>
      <c r="BF1043" s="97">
        <f>IF(O1043="snížená",K1043,0)</f>
        <v>0</v>
      </c>
      <c r="BG1043" s="97">
        <f>IF(O1043="zákl. přenesená",K1043,0)</f>
        <v>0</v>
      </c>
      <c r="BH1043" s="97">
        <f>IF(O1043="sníž. přenesená",K1043,0)</f>
        <v>0</v>
      </c>
      <c r="BI1043" s="97">
        <f>IF(O1043="nulová",K1043,0)</f>
        <v>0</v>
      </c>
      <c r="BJ1043" s="15" t="s">
        <v>89</v>
      </c>
      <c r="BK1043" s="97">
        <f>ROUND(P1043*H1043,2)</f>
        <v>0</v>
      </c>
      <c r="BL1043" s="15" t="s">
        <v>1086</v>
      </c>
      <c r="BM1043" s="168" t="s">
        <v>3171</v>
      </c>
    </row>
    <row r="1044" spans="2:65" s="11" customFormat="1" ht="25.9" customHeight="1">
      <c r="B1044" s="144"/>
      <c r="D1044" s="145" t="s">
        <v>81</v>
      </c>
      <c r="E1044" s="146" t="s">
        <v>141</v>
      </c>
      <c r="F1044" s="146" t="s">
        <v>579</v>
      </c>
      <c r="I1044" s="147"/>
      <c r="J1044" s="147"/>
      <c r="K1044" s="148">
        <f>BK1044</f>
        <v>0</v>
      </c>
      <c r="M1044" s="144"/>
      <c r="N1044" s="149"/>
      <c r="Q1044" s="150">
        <f>Q1045+Q1054+Q1059+Q1062</f>
        <v>0</v>
      </c>
      <c r="R1044" s="150">
        <f>R1045+R1054+R1059+R1062</f>
        <v>0</v>
      </c>
      <c r="T1044" s="151">
        <f>T1045+T1054+T1059+T1062</f>
        <v>0</v>
      </c>
      <c r="V1044" s="151">
        <f>V1045+V1054+V1059+V1062</f>
        <v>0</v>
      </c>
      <c r="X1044" s="152">
        <f>X1045+X1054+X1059+X1062</f>
        <v>0</v>
      </c>
      <c r="AR1044" s="145" t="s">
        <v>192</v>
      </c>
      <c r="AT1044" s="153" t="s">
        <v>81</v>
      </c>
      <c r="AU1044" s="153" t="s">
        <v>82</v>
      </c>
      <c r="AY1044" s="145" t="s">
        <v>167</v>
      </c>
      <c r="BK1044" s="154">
        <f>BK1045+BK1054+BK1059+BK1062</f>
        <v>0</v>
      </c>
    </row>
    <row r="1045" spans="2:65" s="11" customFormat="1" ht="22.9" customHeight="1">
      <c r="B1045" s="144"/>
      <c r="D1045" s="145" t="s">
        <v>81</v>
      </c>
      <c r="E1045" s="155" t="s">
        <v>580</v>
      </c>
      <c r="F1045" s="155" t="s">
        <v>581</v>
      </c>
      <c r="I1045" s="147"/>
      <c r="J1045" s="147"/>
      <c r="K1045" s="156">
        <f>BK1045</f>
        <v>0</v>
      </c>
      <c r="M1045" s="144"/>
      <c r="N1045" s="149"/>
      <c r="Q1045" s="150">
        <f>SUM(Q1046:Q1053)</f>
        <v>0</v>
      </c>
      <c r="R1045" s="150">
        <f>SUM(R1046:R1053)</f>
        <v>0</v>
      </c>
      <c r="T1045" s="151">
        <f>SUM(T1046:T1053)</f>
        <v>0</v>
      </c>
      <c r="V1045" s="151">
        <f>SUM(V1046:V1053)</f>
        <v>0</v>
      </c>
      <c r="X1045" s="152">
        <f>SUM(X1046:X1053)</f>
        <v>0</v>
      </c>
      <c r="AR1045" s="145" t="s">
        <v>192</v>
      </c>
      <c r="AT1045" s="153" t="s">
        <v>81</v>
      </c>
      <c r="AU1045" s="153" t="s">
        <v>89</v>
      </c>
      <c r="AY1045" s="145" t="s">
        <v>167</v>
      </c>
      <c r="BK1045" s="154">
        <f>SUM(BK1046:BK1053)</f>
        <v>0</v>
      </c>
    </row>
    <row r="1046" spans="2:65" s="1" customFormat="1" ht="16.5" customHeight="1">
      <c r="B1046" s="34"/>
      <c r="C1046" s="157" t="s">
        <v>3172</v>
      </c>
      <c r="D1046" s="157" t="s">
        <v>169</v>
      </c>
      <c r="E1046" s="158" t="s">
        <v>3173</v>
      </c>
      <c r="F1046" s="159" t="s">
        <v>3174</v>
      </c>
      <c r="G1046" s="160" t="s">
        <v>440</v>
      </c>
      <c r="H1046" s="161">
        <v>1</v>
      </c>
      <c r="I1046" s="162"/>
      <c r="J1046" s="162"/>
      <c r="K1046" s="163">
        <f t="shared" ref="K1046:K1053" si="462">ROUND(P1046*H1046,2)</f>
        <v>0</v>
      </c>
      <c r="L1046" s="164"/>
      <c r="M1046" s="34"/>
      <c r="N1046" s="165" t="s">
        <v>1</v>
      </c>
      <c r="O1046" s="128" t="s">
        <v>45</v>
      </c>
      <c r="P1046" s="33">
        <f t="shared" ref="P1046:P1053" si="463">I1046+J1046</f>
        <v>0</v>
      </c>
      <c r="Q1046" s="33">
        <f t="shared" ref="Q1046:Q1053" si="464">ROUND(I1046*H1046,2)</f>
        <v>0</v>
      </c>
      <c r="R1046" s="33">
        <f t="shared" ref="R1046:R1053" si="465">ROUND(J1046*H1046,2)</f>
        <v>0</v>
      </c>
      <c r="T1046" s="166">
        <f t="shared" ref="T1046:T1053" si="466">S1046*H1046</f>
        <v>0</v>
      </c>
      <c r="U1046" s="166">
        <v>0</v>
      </c>
      <c r="V1046" s="166">
        <f t="shared" ref="V1046:V1053" si="467">U1046*H1046</f>
        <v>0</v>
      </c>
      <c r="W1046" s="166">
        <v>0</v>
      </c>
      <c r="X1046" s="167">
        <f t="shared" ref="X1046:X1053" si="468">W1046*H1046</f>
        <v>0</v>
      </c>
      <c r="AR1046" s="168" t="s">
        <v>585</v>
      </c>
      <c r="AT1046" s="168" t="s">
        <v>169</v>
      </c>
      <c r="AU1046" s="168" t="s">
        <v>91</v>
      </c>
      <c r="AY1046" s="15" t="s">
        <v>167</v>
      </c>
      <c r="BE1046" s="97">
        <f t="shared" ref="BE1046:BE1053" si="469">IF(O1046="základní",K1046,0)</f>
        <v>0</v>
      </c>
      <c r="BF1046" s="97">
        <f t="shared" ref="BF1046:BF1053" si="470">IF(O1046="snížená",K1046,0)</f>
        <v>0</v>
      </c>
      <c r="BG1046" s="97">
        <f t="shared" ref="BG1046:BG1053" si="471">IF(O1046="zákl. přenesená",K1046,0)</f>
        <v>0</v>
      </c>
      <c r="BH1046" s="97">
        <f t="shared" ref="BH1046:BH1053" si="472">IF(O1046="sníž. přenesená",K1046,0)</f>
        <v>0</v>
      </c>
      <c r="BI1046" s="97">
        <f t="shared" ref="BI1046:BI1053" si="473">IF(O1046="nulová",K1046,0)</f>
        <v>0</v>
      </c>
      <c r="BJ1046" s="15" t="s">
        <v>89</v>
      </c>
      <c r="BK1046" s="97">
        <f t="shared" ref="BK1046:BK1053" si="474">ROUND(P1046*H1046,2)</f>
        <v>0</v>
      </c>
      <c r="BL1046" s="15" t="s">
        <v>585</v>
      </c>
      <c r="BM1046" s="168" t="s">
        <v>3175</v>
      </c>
    </row>
    <row r="1047" spans="2:65" s="1" customFormat="1" ht="16.5" customHeight="1">
      <c r="B1047" s="34"/>
      <c r="C1047" s="157" t="s">
        <v>3176</v>
      </c>
      <c r="D1047" s="157" t="s">
        <v>169</v>
      </c>
      <c r="E1047" s="158" t="s">
        <v>3177</v>
      </c>
      <c r="F1047" s="159" t="s">
        <v>3178</v>
      </c>
      <c r="G1047" s="160" t="s">
        <v>440</v>
      </c>
      <c r="H1047" s="161">
        <v>9</v>
      </c>
      <c r="I1047" s="162"/>
      <c r="J1047" s="162"/>
      <c r="K1047" s="163">
        <f t="shared" si="462"/>
        <v>0</v>
      </c>
      <c r="L1047" s="164"/>
      <c r="M1047" s="34"/>
      <c r="N1047" s="165" t="s">
        <v>1</v>
      </c>
      <c r="O1047" s="128" t="s">
        <v>45</v>
      </c>
      <c r="P1047" s="33">
        <f t="shared" si="463"/>
        <v>0</v>
      </c>
      <c r="Q1047" s="33">
        <f t="shared" si="464"/>
        <v>0</v>
      </c>
      <c r="R1047" s="33">
        <f t="shared" si="465"/>
        <v>0</v>
      </c>
      <c r="T1047" s="166">
        <f t="shared" si="466"/>
        <v>0</v>
      </c>
      <c r="U1047" s="166">
        <v>0</v>
      </c>
      <c r="V1047" s="166">
        <f t="shared" si="467"/>
        <v>0</v>
      </c>
      <c r="W1047" s="166">
        <v>0</v>
      </c>
      <c r="X1047" s="167">
        <f t="shared" si="468"/>
        <v>0</v>
      </c>
      <c r="AR1047" s="168" t="s">
        <v>585</v>
      </c>
      <c r="AT1047" s="168" t="s">
        <v>169</v>
      </c>
      <c r="AU1047" s="168" t="s">
        <v>91</v>
      </c>
      <c r="AY1047" s="15" t="s">
        <v>167</v>
      </c>
      <c r="BE1047" s="97">
        <f t="shared" si="469"/>
        <v>0</v>
      </c>
      <c r="BF1047" s="97">
        <f t="shared" si="470"/>
        <v>0</v>
      </c>
      <c r="BG1047" s="97">
        <f t="shared" si="471"/>
        <v>0</v>
      </c>
      <c r="BH1047" s="97">
        <f t="shared" si="472"/>
        <v>0</v>
      </c>
      <c r="BI1047" s="97">
        <f t="shared" si="473"/>
        <v>0</v>
      </c>
      <c r="BJ1047" s="15" t="s">
        <v>89</v>
      </c>
      <c r="BK1047" s="97">
        <f t="shared" si="474"/>
        <v>0</v>
      </c>
      <c r="BL1047" s="15" t="s">
        <v>585</v>
      </c>
      <c r="BM1047" s="168" t="s">
        <v>3179</v>
      </c>
    </row>
    <row r="1048" spans="2:65" s="1" customFormat="1" ht="24.2" customHeight="1">
      <c r="B1048" s="34"/>
      <c r="C1048" s="157" t="s">
        <v>3180</v>
      </c>
      <c r="D1048" s="157" t="s">
        <v>169</v>
      </c>
      <c r="E1048" s="158" t="s">
        <v>3181</v>
      </c>
      <c r="F1048" s="159" t="s">
        <v>3182</v>
      </c>
      <c r="G1048" s="160" t="s">
        <v>440</v>
      </c>
      <c r="H1048" s="161">
        <v>1</v>
      </c>
      <c r="I1048" s="162"/>
      <c r="J1048" s="162"/>
      <c r="K1048" s="163">
        <f t="shared" si="462"/>
        <v>0</v>
      </c>
      <c r="L1048" s="164"/>
      <c r="M1048" s="34"/>
      <c r="N1048" s="165" t="s">
        <v>1</v>
      </c>
      <c r="O1048" s="128" t="s">
        <v>45</v>
      </c>
      <c r="P1048" s="33">
        <f t="shared" si="463"/>
        <v>0</v>
      </c>
      <c r="Q1048" s="33">
        <f t="shared" si="464"/>
        <v>0</v>
      </c>
      <c r="R1048" s="33">
        <f t="shared" si="465"/>
        <v>0</v>
      </c>
      <c r="T1048" s="166">
        <f t="shared" si="466"/>
        <v>0</v>
      </c>
      <c r="U1048" s="166">
        <v>0</v>
      </c>
      <c r="V1048" s="166">
        <f t="shared" si="467"/>
        <v>0</v>
      </c>
      <c r="W1048" s="166">
        <v>0</v>
      </c>
      <c r="X1048" s="167">
        <f t="shared" si="468"/>
        <v>0</v>
      </c>
      <c r="AR1048" s="168" t="s">
        <v>585</v>
      </c>
      <c r="AT1048" s="168" t="s">
        <v>169</v>
      </c>
      <c r="AU1048" s="168" t="s">
        <v>91</v>
      </c>
      <c r="AY1048" s="15" t="s">
        <v>167</v>
      </c>
      <c r="BE1048" s="97">
        <f t="shared" si="469"/>
        <v>0</v>
      </c>
      <c r="BF1048" s="97">
        <f t="shared" si="470"/>
        <v>0</v>
      </c>
      <c r="BG1048" s="97">
        <f t="shared" si="471"/>
        <v>0</v>
      </c>
      <c r="BH1048" s="97">
        <f t="shared" si="472"/>
        <v>0</v>
      </c>
      <c r="BI1048" s="97">
        <f t="shared" si="473"/>
        <v>0</v>
      </c>
      <c r="BJ1048" s="15" t="s">
        <v>89</v>
      </c>
      <c r="BK1048" s="97">
        <f t="shared" si="474"/>
        <v>0</v>
      </c>
      <c r="BL1048" s="15" t="s">
        <v>585</v>
      </c>
      <c r="BM1048" s="168" t="s">
        <v>3183</v>
      </c>
    </row>
    <row r="1049" spans="2:65" s="1" customFormat="1" ht="24.2" customHeight="1">
      <c r="B1049" s="34"/>
      <c r="C1049" s="157" t="s">
        <v>3184</v>
      </c>
      <c r="D1049" s="157" t="s">
        <v>169</v>
      </c>
      <c r="E1049" s="158" t="s">
        <v>3185</v>
      </c>
      <c r="F1049" s="159" t="s">
        <v>3186</v>
      </c>
      <c r="G1049" s="160" t="s">
        <v>440</v>
      </c>
      <c r="H1049" s="161">
        <v>1</v>
      </c>
      <c r="I1049" s="162"/>
      <c r="J1049" s="162"/>
      <c r="K1049" s="163">
        <f t="shared" si="462"/>
        <v>0</v>
      </c>
      <c r="L1049" s="164"/>
      <c r="M1049" s="34"/>
      <c r="N1049" s="165" t="s">
        <v>1</v>
      </c>
      <c r="O1049" s="128" t="s">
        <v>45</v>
      </c>
      <c r="P1049" s="33">
        <f t="shared" si="463"/>
        <v>0</v>
      </c>
      <c r="Q1049" s="33">
        <f t="shared" si="464"/>
        <v>0</v>
      </c>
      <c r="R1049" s="33">
        <f t="shared" si="465"/>
        <v>0</v>
      </c>
      <c r="T1049" s="166">
        <f t="shared" si="466"/>
        <v>0</v>
      </c>
      <c r="U1049" s="166">
        <v>0</v>
      </c>
      <c r="V1049" s="166">
        <f t="shared" si="467"/>
        <v>0</v>
      </c>
      <c r="W1049" s="166">
        <v>0</v>
      </c>
      <c r="X1049" s="167">
        <f t="shared" si="468"/>
        <v>0</v>
      </c>
      <c r="AR1049" s="168" t="s">
        <v>585</v>
      </c>
      <c r="AT1049" s="168" t="s">
        <v>169</v>
      </c>
      <c r="AU1049" s="168" t="s">
        <v>91</v>
      </c>
      <c r="AY1049" s="15" t="s">
        <v>167</v>
      </c>
      <c r="BE1049" s="97">
        <f t="shared" si="469"/>
        <v>0</v>
      </c>
      <c r="BF1049" s="97">
        <f t="shared" si="470"/>
        <v>0</v>
      </c>
      <c r="BG1049" s="97">
        <f t="shared" si="471"/>
        <v>0</v>
      </c>
      <c r="BH1049" s="97">
        <f t="shared" si="472"/>
        <v>0</v>
      </c>
      <c r="BI1049" s="97">
        <f t="shared" si="473"/>
        <v>0</v>
      </c>
      <c r="BJ1049" s="15" t="s">
        <v>89</v>
      </c>
      <c r="BK1049" s="97">
        <f t="shared" si="474"/>
        <v>0</v>
      </c>
      <c r="BL1049" s="15" t="s">
        <v>585</v>
      </c>
      <c r="BM1049" s="168" t="s">
        <v>3187</v>
      </c>
    </row>
    <row r="1050" spans="2:65" s="1" customFormat="1" ht="16.5" customHeight="1">
      <c r="B1050" s="34"/>
      <c r="C1050" s="157" t="s">
        <v>3188</v>
      </c>
      <c r="D1050" s="157" t="s">
        <v>169</v>
      </c>
      <c r="E1050" s="158" t="s">
        <v>3189</v>
      </c>
      <c r="F1050" s="159" t="s">
        <v>3190</v>
      </c>
      <c r="G1050" s="160" t="s">
        <v>440</v>
      </c>
      <c r="H1050" s="161">
        <v>13</v>
      </c>
      <c r="I1050" s="162"/>
      <c r="J1050" s="162"/>
      <c r="K1050" s="163">
        <f t="shared" si="462"/>
        <v>0</v>
      </c>
      <c r="L1050" s="164"/>
      <c r="M1050" s="34"/>
      <c r="N1050" s="165" t="s">
        <v>1</v>
      </c>
      <c r="O1050" s="128" t="s">
        <v>45</v>
      </c>
      <c r="P1050" s="33">
        <f t="shared" si="463"/>
        <v>0</v>
      </c>
      <c r="Q1050" s="33">
        <f t="shared" si="464"/>
        <v>0</v>
      </c>
      <c r="R1050" s="33">
        <f t="shared" si="465"/>
        <v>0</v>
      </c>
      <c r="T1050" s="166">
        <f t="shared" si="466"/>
        <v>0</v>
      </c>
      <c r="U1050" s="166">
        <v>0</v>
      </c>
      <c r="V1050" s="166">
        <f t="shared" si="467"/>
        <v>0</v>
      </c>
      <c r="W1050" s="166">
        <v>0</v>
      </c>
      <c r="X1050" s="167">
        <f t="shared" si="468"/>
        <v>0</v>
      </c>
      <c r="AR1050" s="168" t="s">
        <v>585</v>
      </c>
      <c r="AT1050" s="168" t="s">
        <v>169</v>
      </c>
      <c r="AU1050" s="168" t="s">
        <v>91</v>
      </c>
      <c r="AY1050" s="15" t="s">
        <v>167</v>
      </c>
      <c r="BE1050" s="97">
        <f t="shared" si="469"/>
        <v>0</v>
      </c>
      <c r="BF1050" s="97">
        <f t="shared" si="470"/>
        <v>0</v>
      </c>
      <c r="BG1050" s="97">
        <f t="shared" si="471"/>
        <v>0</v>
      </c>
      <c r="BH1050" s="97">
        <f t="shared" si="472"/>
        <v>0</v>
      </c>
      <c r="BI1050" s="97">
        <f t="shared" si="473"/>
        <v>0</v>
      </c>
      <c r="BJ1050" s="15" t="s">
        <v>89</v>
      </c>
      <c r="BK1050" s="97">
        <f t="shared" si="474"/>
        <v>0</v>
      </c>
      <c r="BL1050" s="15" t="s">
        <v>585</v>
      </c>
      <c r="BM1050" s="168" t="s">
        <v>3191</v>
      </c>
    </row>
    <row r="1051" spans="2:65" s="1" customFormat="1" ht="16.5" customHeight="1">
      <c r="B1051" s="34"/>
      <c r="C1051" s="157" t="s">
        <v>3192</v>
      </c>
      <c r="D1051" s="157" t="s">
        <v>169</v>
      </c>
      <c r="E1051" s="158" t="s">
        <v>3193</v>
      </c>
      <c r="F1051" s="159" t="s">
        <v>3194</v>
      </c>
      <c r="G1051" s="160" t="s">
        <v>440</v>
      </c>
      <c r="H1051" s="161">
        <v>1</v>
      </c>
      <c r="I1051" s="162"/>
      <c r="J1051" s="162"/>
      <c r="K1051" s="163">
        <f t="shared" si="462"/>
        <v>0</v>
      </c>
      <c r="L1051" s="164"/>
      <c r="M1051" s="34"/>
      <c r="N1051" s="165" t="s">
        <v>1</v>
      </c>
      <c r="O1051" s="128" t="s">
        <v>45</v>
      </c>
      <c r="P1051" s="33">
        <f t="shared" si="463"/>
        <v>0</v>
      </c>
      <c r="Q1051" s="33">
        <f t="shared" si="464"/>
        <v>0</v>
      </c>
      <c r="R1051" s="33">
        <f t="shared" si="465"/>
        <v>0</v>
      </c>
      <c r="T1051" s="166">
        <f t="shared" si="466"/>
        <v>0</v>
      </c>
      <c r="U1051" s="166">
        <v>0</v>
      </c>
      <c r="V1051" s="166">
        <f t="shared" si="467"/>
        <v>0</v>
      </c>
      <c r="W1051" s="166">
        <v>0</v>
      </c>
      <c r="X1051" s="167">
        <f t="shared" si="468"/>
        <v>0</v>
      </c>
      <c r="AR1051" s="168" t="s">
        <v>585</v>
      </c>
      <c r="AT1051" s="168" t="s">
        <v>169</v>
      </c>
      <c r="AU1051" s="168" t="s">
        <v>91</v>
      </c>
      <c r="AY1051" s="15" t="s">
        <v>167</v>
      </c>
      <c r="BE1051" s="97">
        <f t="shared" si="469"/>
        <v>0</v>
      </c>
      <c r="BF1051" s="97">
        <f t="shared" si="470"/>
        <v>0</v>
      </c>
      <c r="BG1051" s="97">
        <f t="shared" si="471"/>
        <v>0</v>
      </c>
      <c r="BH1051" s="97">
        <f t="shared" si="472"/>
        <v>0</v>
      </c>
      <c r="BI1051" s="97">
        <f t="shared" si="473"/>
        <v>0</v>
      </c>
      <c r="BJ1051" s="15" t="s">
        <v>89</v>
      </c>
      <c r="BK1051" s="97">
        <f t="shared" si="474"/>
        <v>0</v>
      </c>
      <c r="BL1051" s="15" t="s">
        <v>585</v>
      </c>
      <c r="BM1051" s="168" t="s">
        <v>3195</v>
      </c>
    </row>
    <row r="1052" spans="2:65" s="1" customFormat="1" ht="16.5" customHeight="1">
      <c r="B1052" s="34"/>
      <c r="C1052" s="157" t="s">
        <v>3196</v>
      </c>
      <c r="D1052" s="157" t="s">
        <v>169</v>
      </c>
      <c r="E1052" s="158" t="s">
        <v>3197</v>
      </c>
      <c r="F1052" s="159" t="s">
        <v>3198</v>
      </c>
      <c r="G1052" s="160" t="s">
        <v>440</v>
      </c>
      <c r="H1052" s="161">
        <v>1</v>
      </c>
      <c r="I1052" s="162"/>
      <c r="J1052" s="162"/>
      <c r="K1052" s="163">
        <f t="shared" si="462"/>
        <v>0</v>
      </c>
      <c r="L1052" s="164"/>
      <c r="M1052" s="34"/>
      <c r="N1052" s="165" t="s">
        <v>1</v>
      </c>
      <c r="O1052" s="128" t="s">
        <v>45</v>
      </c>
      <c r="P1052" s="33">
        <f t="shared" si="463"/>
        <v>0</v>
      </c>
      <c r="Q1052" s="33">
        <f t="shared" si="464"/>
        <v>0</v>
      </c>
      <c r="R1052" s="33">
        <f t="shared" si="465"/>
        <v>0</v>
      </c>
      <c r="T1052" s="166">
        <f t="shared" si="466"/>
        <v>0</v>
      </c>
      <c r="U1052" s="166">
        <v>0</v>
      </c>
      <c r="V1052" s="166">
        <f t="shared" si="467"/>
        <v>0</v>
      </c>
      <c r="W1052" s="166">
        <v>0</v>
      </c>
      <c r="X1052" s="167">
        <f t="shared" si="468"/>
        <v>0</v>
      </c>
      <c r="AR1052" s="168" t="s">
        <v>585</v>
      </c>
      <c r="AT1052" s="168" t="s">
        <v>169</v>
      </c>
      <c r="AU1052" s="168" t="s">
        <v>91</v>
      </c>
      <c r="AY1052" s="15" t="s">
        <v>167</v>
      </c>
      <c r="BE1052" s="97">
        <f t="shared" si="469"/>
        <v>0</v>
      </c>
      <c r="BF1052" s="97">
        <f t="shared" si="470"/>
        <v>0</v>
      </c>
      <c r="BG1052" s="97">
        <f t="shared" si="471"/>
        <v>0</v>
      </c>
      <c r="BH1052" s="97">
        <f t="shared" si="472"/>
        <v>0</v>
      </c>
      <c r="BI1052" s="97">
        <f t="shared" si="473"/>
        <v>0</v>
      </c>
      <c r="BJ1052" s="15" t="s">
        <v>89</v>
      </c>
      <c r="BK1052" s="97">
        <f t="shared" si="474"/>
        <v>0</v>
      </c>
      <c r="BL1052" s="15" t="s">
        <v>585</v>
      </c>
      <c r="BM1052" s="168" t="s">
        <v>3199</v>
      </c>
    </row>
    <row r="1053" spans="2:65" s="1" customFormat="1" ht="16.5" customHeight="1">
      <c r="B1053" s="34"/>
      <c r="C1053" s="157" t="s">
        <v>3200</v>
      </c>
      <c r="D1053" s="157" t="s">
        <v>169</v>
      </c>
      <c r="E1053" s="158" t="s">
        <v>3201</v>
      </c>
      <c r="F1053" s="159" t="s">
        <v>3202</v>
      </c>
      <c r="G1053" s="160" t="s">
        <v>440</v>
      </c>
      <c r="H1053" s="161">
        <v>1</v>
      </c>
      <c r="I1053" s="162"/>
      <c r="J1053" s="162"/>
      <c r="K1053" s="163">
        <f t="shared" si="462"/>
        <v>0</v>
      </c>
      <c r="L1053" s="164"/>
      <c r="M1053" s="34"/>
      <c r="N1053" s="165" t="s">
        <v>1</v>
      </c>
      <c r="O1053" s="128" t="s">
        <v>45</v>
      </c>
      <c r="P1053" s="33">
        <f t="shared" si="463"/>
        <v>0</v>
      </c>
      <c r="Q1053" s="33">
        <f t="shared" si="464"/>
        <v>0</v>
      </c>
      <c r="R1053" s="33">
        <f t="shared" si="465"/>
        <v>0</v>
      </c>
      <c r="T1053" s="166">
        <f t="shared" si="466"/>
        <v>0</v>
      </c>
      <c r="U1053" s="166">
        <v>0</v>
      </c>
      <c r="V1053" s="166">
        <f t="shared" si="467"/>
        <v>0</v>
      </c>
      <c r="W1053" s="166">
        <v>0</v>
      </c>
      <c r="X1053" s="167">
        <f t="shared" si="468"/>
        <v>0</v>
      </c>
      <c r="AR1053" s="168" t="s">
        <v>585</v>
      </c>
      <c r="AT1053" s="168" t="s">
        <v>169</v>
      </c>
      <c r="AU1053" s="168" t="s">
        <v>91</v>
      </c>
      <c r="AY1053" s="15" t="s">
        <v>167</v>
      </c>
      <c r="BE1053" s="97">
        <f t="shared" si="469"/>
        <v>0</v>
      </c>
      <c r="BF1053" s="97">
        <f t="shared" si="470"/>
        <v>0</v>
      </c>
      <c r="BG1053" s="97">
        <f t="shared" si="471"/>
        <v>0</v>
      </c>
      <c r="BH1053" s="97">
        <f t="shared" si="472"/>
        <v>0</v>
      </c>
      <c r="BI1053" s="97">
        <f t="shared" si="473"/>
        <v>0</v>
      </c>
      <c r="BJ1053" s="15" t="s">
        <v>89</v>
      </c>
      <c r="BK1053" s="97">
        <f t="shared" si="474"/>
        <v>0</v>
      </c>
      <c r="BL1053" s="15" t="s">
        <v>585</v>
      </c>
      <c r="BM1053" s="168" t="s">
        <v>3203</v>
      </c>
    </row>
    <row r="1054" spans="2:65" s="11" customFormat="1" ht="22.9" customHeight="1">
      <c r="B1054" s="144"/>
      <c r="D1054" s="145" t="s">
        <v>81</v>
      </c>
      <c r="E1054" s="155" t="s">
        <v>598</v>
      </c>
      <c r="F1054" s="155" t="s">
        <v>140</v>
      </c>
      <c r="I1054" s="147"/>
      <c r="J1054" s="147"/>
      <c r="K1054" s="156">
        <f>BK1054</f>
        <v>0</v>
      </c>
      <c r="M1054" s="144"/>
      <c r="N1054" s="149"/>
      <c r="Q1054" s="150">
        <f>SUM(Q1055:Q1058)</f>
        <v>0</v>
      </c>
      <c r="R1054" s="150">
        <f>SUM(R1055:R1058)</f>
        <v>0</v>
      </c>
      <c r="T1054" s="151">
        <f>SUM(T1055:T1058)</f>
        <v>0</v>
      </c>
      <c r="V1054" s="151">
        <f>SUM(V1055:V1058)</f>
        <v>0</v>
      </c>
      <c r="X1054" s="152">
        <f>SUM(X1055:X1058)</f>
        <v>0</v>
      </c>
      <c r="AR1054" s="145" t="s">
        <v>192</v>
      </c>
      <c r="AT1054" s="153" t="s">
        <v>81</v>
      </c>
      <c r="AU1054" s="153" t="s">
        <v>89</v>
      </c>
      <c r="AY1054" s="145" t="s">
        <v>167</v>
      </c>
      <c r="BK1054" s="154">
        <f>SUM(BK1055:BK1058)</f>
        <v>0</v>
      </c>
    </row>
    <row r="1055" spans="2:65" s="1" customFormat="1" ht="16.5" customHeight="1">
      <c r="B1055" s="34"/>
      <c r="C1055" s="157" t="s">
        <v>3204</v>
      </c>
      <c r="D1055" s="157" t="s">
        <v>169</v>
      </c>
      <c r="E1055" s="158" t="s">
        <v>3205</v>
      </c>
      <c r="F1055" s="159" t="s">
        <v>3206</v>
      </c>
      <c r="G1055" s="160" t="s">
        <v>440</v>
      </c>
      <c r="H1055" s="161">
        <v>1</v>
      </c>
      <c r="I1055" s="162"/>
      <c r="J1055" s="162"/>
      <c r="K1055" s="163">
        <f>ROUND(P1055*H1055,2)</f>
        <v>0</v>
      </c>
      <c r="L1055" s="164"/>
      <c r="M1055" s="34"/>
      <c r="N1055" s="165" t="s">
        <v>1</v>
      </c>
      <c r="O1055" s="128" t="s">
        <v>45</v>
      </c>
      <c r="P1055" s="33">
        <f>I1055+J1055</f>
        <v>0</v>
      </c>
      <c r="Q1055" s="33">
        <f>ROUND(I1055*H1055,2)</f>
        <v>0</v>
      </c>
      <c r="R1055" s="33">
        <f>ROUND(J1055*H1055,2)</f>
        <v>0</v>
      </c>
      <c r="T1055" s="166">
        <f>S1055*H1055</f>
        <v>0</v>
      </c>
      <c r="U1055" s="166">
        <v>0</v>
      </c>
      <c r="V1055" s="166">
        <f>U1055*H1055</f>
        <v>0</v>
      </c>
      <c r="W1055" s="166">
        <v>0</v>
      </c>
      <c r="X1055" s="167">
        <f>W1055*H1055</f>
        <v>0</v>
      </c>
      <c r="AR1055" s="168" t="s">
        <v>585</v>
      </c>
      <c r="AT1055" s="168" t="s">
        <v>169</v>
      </c>
      <c r="AU1055" s="168" t="s">
        <v>91</v>
      </c>
      <c r="AY1055" s="15" t="s">
        <v>167</v>
      </c>
      <c r="BE1055" s="97">
        <f>IF(O1055="základní",K1055,0)</f>
        <v>0</v>
      </c>
      <c r="BF1055" s="97">
        <f>IF(O1055="snížená",K1055,0)</f>
        <v>0</v>
      </c>
      <c r="BG1055" s="97">
        <f>IF(O1055="zákl. přenesená",K1055,0)</f>
        <v>0</v>
      </c>
      <c r="BH1055" s="97">
        <f>IF(O1055="sníž. přenesená",K1055,0)</f>
        <v>0</v>
      </c>
      <c r="BI1055" s="97">
        <f>IF(O1055="nulová",K1055,0)</f>
        <v>0</v>
      </c>
      <c r="BJ1055" s="15" t="s">
        <v>89</v>
      </c>
      <c r="BK1055" s="97">
        <f>ROUND(P1055*H1055,2)</f>
        <v>0</v>
      </c>
      <c r="BL1055" s="15" t="s">
        <v>585</v>
      </c>
      <c r="BM1055" s="168" t="s">
        <v>3207</v>
      </c>
    </row>
    <row r="1056" spans="2:65" s="1" customFormat="1" ht="24.2" customHeight="1">
      <c r="B1056" s="34"/>
      <c r="C1056" s="157" t="s">
        <v>3208</v>
      </c>
      <c r="D1056" s="157" t="s">
        <v>169</v>
      </c>
      <c r="E1056" s="158" t="s">
        <v>3209</v>
      </c>
      <c r="F1056" s="159" t="s">
        <v>3210</v>
      </c>
      <c r="G1056" s="160" t="s">
        <v>440</v>
      </c>
      <c r="H1056" s="161">
        <v>1</v>
      </c>
      <c r="I1056" s="162"/>
      <c r="J1056" s="162"/>
      <c r="K1056" s="163">
        <f>ROUND(P1056*H1056,2)</f>
        <v>0</v>
      </c>
      <c r="L1056" s="164"/>
      <c r="M1056" s="34"/>
      <c r="N1056" s="165" t="s">
        <v>1</v>
      </c>
      <c r="O1056" s="128" t="s">
        <v>45</v>
      </c>
      <c r="P1056" s="33">
        <f>I1056+J1056</f>
        <v>0</v>
      </c>
      <c r="Q1056" s="33">
        <f>ROUND(I1056*H1056,2)</f>
        <v>0</v>
      </c>
      <c r="R1056" s="33">
        <f>ROUND(J1056*H1056,2)</f>
        <v>0</v>
      </c>
      <c r="T1056" s="166">
        <f>S1056*H1056</f>
        <v>0</v>
      </c>
      <c r="U1056" s="166">
        <v>0</v>
      </c>
      <c r="V1056" s="166">
        <f>U1056*H1056</f>
        <v>0</v>
      </c>
      <c r="W1056" s="166">
        <v>0</v>
      </c>
      <c r="X1056" s="167">
        <f>W1056*H1056</f>
        <v>0</v>
      </c>
      <c r="AR1056" s="168" t="s">
        <v>585</v>
      </c>
      <c r="AT1056" s="168" t="s">
        <v>169</v>
      </c>
      <c r="AU1056" s="168" t="s">
        <v>91</v>
      </c>
      <c r="AY1056" s="15" t="s">
        <v>167</v>
      </c>
      <c r="BE1056" s="97">
        <f>IF(O1056="základní",K1056,0)</f>
        <v>0</v>
      </c>
      <c r="BF1056" s="97">
        <f>IF(O1056="snížená",K1056,0)</f>
        <v>0</v>
      </c>
      <c r="BG1056" s="97">
        <f>IF(O1056="zákl. přenesená",K1056,0)</f>
        <v>0</v>
      </c>
      <c r="BH1056" s="97">
        <f>IF(O1056="sníž. přenesená",K1056,0)</f>
        <v>0</v>
      </c>
      <c r="BI1056" s="97">
        <f>IF(O1056="nulová",K1056,0)</f>
        <v>0</v>
      </c>
      <c r="BJ1056" s="15" t="s">
        <v>89</v>
      </c>
      <c r="BK1056" s="97">
        <f>ROUND(P1056*H1056,2)</f>
        <v>0</v>
      </c>
      <c r="BL1056" s="15" t="s">
        <v>585</v>
      </c>
      <c r="BM1056" s="168" t="s">
        <v>3211</v>
      </c>
    </row>
    <row r="1057" spans="2:65" s="1" customFormat="1" ht="16.5" customHeight="1">
      <c r="B1057" s="34"/>
      <c r="C1057" s="157" t="s">
        <v>3212</v>
      </c>
      <c r="D1057" s="157" t="s">
        <v>169</v>
      </c>
      <c r="E1057" s="158" t="s">
        <v>3213</v>
      </c>
      <c r="F1057" s="159" t="s">
        <v>3214</v>
      </c>
      <c r="G1057" s="160" t="s">
        <v>440</v>
      </c>
      <c r="H1057" s="161">
        <v>1</v>
      </c>
      <c r="I1057" s="162"/>
      <c r="J1057" s="162"/>
      <c r="K1057" s="163">
        <f>ROUND(P1057*H1057,2)</f>
        <v>0</v>
      </c>
      <c r="L1057" s="164"/>
      <c r="M1057" s="34"/>
      <c r="N1057" s="165" t="s">
        <v>1</v>
      </c>
      <c r="O1057" s="128" t="s">
        <v>45</v>
      </c>
      <c r="P1057" s="33">
        <f>I1057+J1057</f>
        <v>0</v>
      </c>
      <c r="Q1057" s="33">
        <f>ROUND(I1057*H1057,2)</f>
        <v>0</v>
      </c>
      <c r="R1057" s="33">
        <f>ROUND(J1057*H1057,2)</f>
        <v>0</v>
      </c>
      <c r="T1057" s="166">
        <f>S1057*H1057</f>
        <v>0</v>
      </c>
      <c r="U1057" s="166">
        <v>0</v>
      </c>
      <c r="V1057" s="166">
        <f>U1057*H1057</f>
        <v>0</v>
      </c>
      <c r="W1057" s="166">
        <v>0</v>
      </c>
      <c r="X1057" s="167">
        <f>W1057*H1057</f>
        <v>0</v>
      </c>
      <c r="AR1057" s="168" t="s">
        <v>585</v>
      </c>
      <c r="AT1057" s="168" t="s">
        <v>169</v>
      </c>
      <c r="AU1057" s="168" t="s">
        <v>91</v>
      </c>
      <c r="AY1057" s="15" t="s">
        <v>167</v>
      </c>
      <c r="BE1057" s="97">
        <f>IF(O1057="základní",K1057,0)</f>
        <v>0</v>
      </c>
      <c r="BF1057" s="97">
        <f>IF(O1057="snížená",K1057,0)</f>
        <v>0</v>
      </c>
      <c r="BG1057" s="97">
        <f>IF(O1057="zákl. přenesená",K1057,0)</f>
        <v>0</v>
      </c>
      <c r="BH1057" s="97">
        <f>IF(O1057="sníž. přenesená",K1057,0)</f>
        <v>0</v>
      </c>
      <c r="BI1057" s="97">
        <f>IF(O1057="nulová",K1057,0)</f>
        <v>0</v>
      </c>
      <c r="BJ1057" s="15" t="s">
        <v>89</v>
      </c>
      <c r="BK1057" s="97">
        <f>ROUND(P1057*H1057,2)</f>
        <v>0</v>
      </c>
      <c r="BL1057" s="15" t="s">
        <v>585</v>
      </c>
      <c r="BM1057" s="168" t="s">
        <v>3215</v>
      </c>
    </row>
    <row r="1058" spans="2:65" s="1" customFormat="1" ht="16.5" customHeight="1">
      <c r="B1058" s="34"/>
      <c r="C1058" s="157" t="s">
        <v>3216</v>
      </c>
      <c r="D1058" s="157" t="s">
        <v>169</v>
      </c>
      <c r="E1058" s="158" t="s">
        <v>3217</v>
      </c>
      <c r="F1058" s="159" t="s">
        <v>3218</v>
      </c>
      <c r="G1058" s="160" t="s">
        <v>440</v>
      </c>
      <c r="H1058" s="161">
        <v>1</v>
      </c>
      <c r="I1058" s="162"/>
      <c r="J1058" s="162"/>
      <c r="K1058" s="163">
        <f>ROUND(P1058*H1058,2)</f>
        <v>0</v>
      </c>
      <c r="L1058" s="164"/>
      <c r="M1058" s="34"/>
      <c r="N1058" s="165" t="s">
        <v>1</v>
      </c>
      <c r="O1058" s="128" t="s">
        <v>45</v>
      </c>
      <c r="P1058" s="33">
        <f>I1058+J1058</f>
        <v>0</v>
      </c>
      <c r="Q1058" s="33">
        <f>ROUND(I1058*H1058,2)</f>
        <v>0</v>
      </c>
      <c r="R1058" s="33">
        <f>ROUND(J1058*H1058,2)</f>
        <v>0</v>
      </c>
      <c r="T1058" s="166">
        <f>S1058*H1058</f>
        <v>0</v>
      </c>
      <c r="U1058" s="166">
        <v>0</v>
      </c>
      <c r="V1058" s="166">
        <f>U1058*H1058</f>
        <v>0</v>
      </c>
      <c r="W1058" s="166">
        <v>0</v>
      </c>
      <c r="X1058" s="167">
        <f>W1058*H1058</f>
        <v>0</v>
      </c>
      <c r="AR1058" s="168" t="s">
        <v>585</v>
      </c>
      <c r="AT1058" s="168" t="s">
        <v>169</v>
      </c>
      <c r="AU1058" s="168" t="s">
        <v>91</v>
      </c>
      <c r="AY1058" s="15" t="s">
        <v>167</v>
      </c>
      <c r="BE1058" s="97">
        <f>IF(O1058="základní",K1058,0)</f>
        <v>0</v>
      </c>
      <c r="BF1058" s="97">
        <f>IF(O1058="snížená",K1058,0)</f>
        <v>0</v>
      </c>
      <c r="BG1058" s="97">
        <f>IF(O1058="zákl. přenesená",K1058,0)</f>
        <v>0</v>
      </c>
      <c r="BH1058" s="97">
        <f>IF(O1058="sníž. přenesená",K1058,0)</f>
        <v>0</v>
      </c>
      <c r="BI1058" s="97">
        <f>IF(O1058="nulová",K1058,0)</f>
        <v>0</v>
      </c>
      <c r="BJ1058" s="15" t="s">
        <v>89</v>
      </c>
      <c r="BK1058" s="97">
        <f>ROUND(P1058*H1058,2)</f>
        <v>0</v>
      </c>
      <c r="BL1058" s="15" t="s">
        <v>585</v>
      </c>
      <c r="BM1058" s="168" t="s">
        <v>3219</v>
      </c>
    </row>
    <row r="1059" spans="2:65" s="11" customFormat="1" ht="22.9" customHeight="1">
      <c r="B1059" s="144"/>
      <c r="D1059" s="145" t="s">
        <v>81</v>
      </c>
      <c r="E1059" s="155" t="s">
        <v>3220</v>
      </c>
      <c r="F1059" s="155" t="s">
        <v>3221</v>
      </c>
      <c r="I1059" s="147"/>
      <c r="J1059" s="147"/>
      <c r="K1059" s="156">
        <f>BK1059</f>
        <v>0</v>
      </c>
      <c r="M1059" s="144"/>
      <c r="N1059" s="149"/>
      <c r="Q1059" s="150">
        <f>SUM(Q1060:Q1061)</f>
        <v>0</v>
      </c>
      <c r="R1059" s="150">
        <f>SUM(R1060:R1061)</f>
        <v>0</v>
      </c>
      <c r="T1059" s="151">
        <f>SUM(T1060:T1061)</f>
        <v>0</v>
      </c>
      <c r="V1059" s="151">
        <f>SUM(V1060:V1061)</f>
        <v>0</v>
      </c>
      <c r="X1059" s="152">
        <f>SUM(X1060:X1061)</f>
        <v>0</v>
      </c>
      <c r="AR1059" s="145" t="s">
        <v>192</v>
      </c>
      <c r="AT1059" s="153" t="s">
        <v>81</v>
      </c>
      <c r="AU1059" s="153" t="s">
        <v>89</v>
      </c>
      <c r="AY1059" s="145" t="s">
        <v>167</v>
      </c>
      <c r="BK1059" s="154">
        <f>SUM(BK1060:BK1061)</f>
        <v>0</v>
      </c>
    </row>
    <row r="1060" spans="2:65" s="1" customFormat="1" ht="16.5" customHeight="1">
      <c r="B1060" s="34"/>
      <c r="C1060" s="157" t="s">
        <v>3222</v>
      </c>
      <c r="D1060" s="157" t="s">
        <v>169</v>
      </c>
      <c r="E1060" s="158" t="s">
        <v>3223</v>
      </c>
      <c r="F1060" s="159" t="s">
        <v>3224</v>
      </c>
      <c r="G1060" s="160" t="s">
        <v>440</v>
      </c>
      <c r="H1060" s="161">
        <v>1</v>
      </c>
      <c r="I1060" s="162"/>
      <c r="J1060" s="162"/>
      <c r="K1060" s="163">
        <f>ROUND(P1060*H1060,2)</f>
        <v>0</v>
      </c>
      <c r="L1060" s="164"/>
      <c r="M1060" s="34"/>
      <c r="N1060" s="165" t="s">
        <v>1</v>
      </c>
      <c r="O1060" s="128" t="s">
        <v>45</v>
      </c>
      <c r="P1060" s="33">
        <f>I1060+J1060</f>
        <v>0</v>
      </c>
      <c r="Q1060" s="33">
        <f>ROUND(I1060*H1060,2)</f>
        <v>0</v>
      </c>
      <c r="R1060" s="33">
        <f>ROUND(J1060*H1060,2)</f>
        <v>0</v>
      </c>
      <c r="T1060" s="166">
        <f>S1060*H1060</f>
        <v>0</v>
      </c>
      <c r="U1060" s="166">
        <v>0</v>
      </c>
      <c r="V1060" s="166">
        <f>U1060*H1060</f>
        <v>0</v>
      </c>
      <c r="W1060" s="166">
        <v>0</v>
      </c>
      <c r="X1060" s="167">
        <f>W1060*H1060</f>
        <v>0</v>
      </c>
      <c r="AR1060" s="168" t="s">
        <v>585</v>
      </c>
      <c r="AT1060" s="168" t="s">
        <v>169</v>
      </c>
      <c r="AU1060" s="168" t="s">
        <v>91</v>
      </c>
      <c r="AY1060" s="15" t="s">
        <v>167</v>
      </c>
      <c r="BE1060" s="97">
        <f>IF(O1060="základní",K1060,0)</f>
        <v>0</v>
      </c>
      <c r="BF1060" s="97">
        <f>IF(O1060="snížená",K1060,0)</f>
        <v>0</v>
      </c>
      <c r="BG1060" s="97">
        <f>IF(O1060="zákl. přenesená",K1060,0)</f>
        <v>0</v>
      </c>
      <c r="BH1060" s="97">
        <f>IF(O1060="sníž. přenesená",K1060,0)</f>
        <v>0</v>
      </c>
      <c r="BI1060" s="97">
        <f>IF(O1060="nulová",K1060,0)</f>
        <v>0</v>
      </c>
      <c r="BJ1060" s="15" t="s">
        <v>89</v>
      </c>
      <c r="BK1060" s="97">
        <f>ROUND(P1060*H1060,2)</f>
        <v>0</v>
      </c>
      <c r="BL1060" s="15" t="s">
        <v>585</v>
      </c>
      <c r="BM1060" s="168" t="s">
        <v>3225</v>
      </c>
    </row>
    <row r="1061" spans="2:65" s="1" customFormat="1" ht="24.2" customHeight="1">
      <c r="B1061" s="34"/>
      <c r="C1061" s="157" t="s">
        <v>3226</v>
      </c>
      <c r="D1061" s="157" t="s">
        <v>169</v>
      </c>
      <c r="E1061" s="158" t="s">
        <v>3227</v>
      </c>
      <c r="F1061" s="159" t="s">
        <v>3228</v>
      </c>
      <c r="G1061" s="160" t="s">
        <v>440</v>
      </c>
      <c r="H1061" s="161">
        <v>1</v>
      </c>
      <c r="I1061" s="162"/>
      <c r="J1061" s="162"/>
      <c r="K1061" s="163">
        <f>ROUND(P1061*H1061,2)</f>
        <v>0</v>
      </c>
      <c r="L1061" s="164"/>
      <c r="M1061" s="34"/>
      <c r="N1061" s="165" t="s">
        <v>1</v>
      </c>
      <c r="O1061" s="128" t="s">
        <v>45</v>
      </c>
      <c r="P1061" s="33">
        <f>I1061+J1061</f>
        <v>0</v>
      </c>
      <c r="Q1061" s="33">
        <f>ROUND(I1061*H1061,2)</f>
        <v>0</v>
      </c>
      <c r="R1061" s="33">
        <f>ROUND(J1061*H1061,2)</f>
        <v>0</v>
      </c>
      <c r="T1061" s="166">
        <f>S1061*H1061</f>
        <v>0</v>
      </c>
      <c r="U1061" s="166">
        <v>0</v>
      </c>
      <c r="V1061" s="166">
        <f>U1061*H1061</f>
        <v>0</v>
      </c>
      <c r="W1061" s="166">
        <v>0</v>
      </c>
      <c r="X1061" s="167">
        <f>W1061*H1061</f>
        <v>0</v>
      </c>
      <c r="AR1061" s="168" t="s">
        <v>585</v>
      </c>
      <c r="AT1061" s="168" t="s">
        <v>169</v>
      </c>
      <c r="AU1061" s="168" t="s">
        <v>91</v>
      </c>
      <c r="AY1061" s="15" t="s">
        <v>167</v>
      </c>
      <c r="BE1061" s="97">
        <f>IF(O1061="základní",K1061,0)</f>
        <v>0</v>
      </c>
      <c r="BF1061" s="97">
        <f>IF(O1061="snížená",K1061,0)</f>
        <v>0</v>
      </c>
      <c r="BG1061" s="97">
        <f>IF(O1061="zákl. přenesená",K1061,0)</f>
        <v>0</v>
      </c>
      <c r="BH1061" s="97">
        <f>IF(O1061="sníž. přenesená",K1061,0)</f>
        <v>0</v>
      </c>
      <c r="BI1061" s="97">
        <f>IF(O1061="nulová",K1061,0)</f>
        <v>0</v>
      </c>
      <c r="BJ1061" s="15" t="s">
        <v>89</v>
      </c>
      <c r="BK1061" s="97">
        <f>ROUND(P1061*H1061,2)</f>
        <v>0</v>
      </c>
      <c r="BL1061" s="15" t="s">
        <v>585</v>
      </c>
      <c r="BM1061" s="168" t="s">
        <v>3229</v>
      </c>
    </row>
    <row r="1062" spans="2:65" s="11" customFormat="1" ht="22.9" customHeight="1">
      <c r="B1062" s="144"/>
      <c r="D1062" s="145" t="s">
        <v>81</v>
      </c>
      <c r="E1062" s="155" t="s">
        <v>3230</v>
      </c>
      <c r="F1062" s="155" t="s">
        <v>143</v>
      </c>
      <c r="I1062" s="147"/>
      <c r="J1062" s="147"/>
      <c r="K1062" s="156">
        <f>BK1062</f>
        <v>0</v>
      </c>
      <c r="M1062" s="144"/>
      <c r="N1062" s="149"/>
      <c r="Q1062" s="150">
        <f>Q1063</f>
        <v>0</v>
      </c>
      <c r="R1062" s="150">
        <f>R1063</f>
        <v>0</v>
      </c>
      <c r="T1062" s="151">
        <f>T1063</f>
        <v>0</v>
      </c>
      <c r="V1062" s="151">
        <f>V1063</f>
        <v>0</v>
      </c>
      <c r="X1062" s="152">
        <f>X1063</f>
        <v>0</v>
      </c>
      <c r="AR1062" s="145" t="s">
        <v>192</v>
      </c>
      <c r="AT1062" s="153" t="s">
        <v>81</v>
      </c>
      <c r="AU1062" s="153" t="s">
        <v>89</v>
      </c>
      <c r="AY1062" s="145" t="s">
        <v>167</v>
      </c>
      <c r="BK1062" s="154">
        <f>BK1063</f>
        <v>0</v>
      </c>
    </row>
    <row r="1063" spans="2:65" s="1" customFormat="1" ht="16.5" customHeight="1">
      <c r="B1063" s="34"/>
      <c r="C1063" s="157" t="s">
        <v>3231</v>
      </c>
      <c r="D1063" s="157" t="s">
        <v>169</v>
      </c>
      <c r="E1063" s="158" t="s">
        <v>3232</v>
      </c>
      <c r="F1063" s="159" t="s">
        <v>3233</v>
      </c>
      <c r="G1063" s="160" t="s">
        <v>440</v>
      </c>
      <c r="H1063" s="161">
        <v>1</v>
      </c>
      <c r="I1063" s="162"/>
      <c r="J1063" s="162"/>
      <c r="K1063" s="163">
        <f>ROUND(P1063*H1063,2)</f>
        <v>0</v>
      </c>
      <c r="L1063" s="164"/>
      <c r="M1063" s="34"/>
      <c r="N1063" s="184" t="s">
        <v>1</v>
      </c>
      <c r="O1063" s="185" t="s">
        <v>45</v>
      </c>
      <c r="P1063" s="186">
        <f>I1063+J1063</f>
        <v>0</v>
      </c>
      <c r="Q1063" s="186">
        <f>ROUND(I1063*H1063,2)</f>
        <v>0</v>
      </c>
      <c r="R1063" s="186">
        <f>ROUND(J1063*H1063,2)</f>
        <v>0</v>
      </c>
      <c r="S1063" s="187"/>
      <c r="T1063" s="188">
        <f>S1063*H1063</f>
        <v>0</v>
      </c>
      <c r="U1063" s="188">
        <v>0</v>
      </c>
      <c r="V1063" s="188">
        <f>U1063*H1063</f>
        <v>0</v>
      </c>
      <c r="W1063" s="188">
        <v>0</v>
      </c>
      <c r="X1063" s="189">
        <f>W1063*H1063</f>
        <v>0</v>
      </c>
      <c r="AR1063" s="168" t="s">
        <v>585</v>
      </c>
      <c r="AT1063" s="168" t="s">
        <v>169</v>
      </c>
      <c r="AU1063" s="168" t="s">
        <v>91</v>
      </c>
      <c r="AY1063" s="15" t="s">
        <v>167</v>
      </c>
      <c r="BE1063" s="97">
        <f>IF(O1063="základní",K1063,0)</f>
        <v>0</v>
      </c>
      <c r="BF1063" s="97">
        <f>IF(O1063="snížená",K1063,0)</f>
        <v>0</v>
      </c>
      <c r="BG1063" s="97">
        <f>IF(O1063="zákl. přenesená",K1063,0)</f>
        <v>0</v>
      </c>
      <c r="BH1063" s="97">
        <f>IF(O1063="sníž. přenesená",K1063,0)</f>
        <v>0</v>
      </c>
      <c r="BI1063" s="97">
        <f>IF(O1063="nulová",K1063,0)</f>
        <v>0</v>
      </c>
      <c r="BJ1063" s="15" t="s">
        <v>89</v>
      </c>
      <c r="BK1063" s="97">
        <f>ROUND(P1063*H1063,2)</f>
        <v>0</v>
      </c>
      <c r="BL1063" s="15" t="s">
        <v>585</v>
      </c>
      <c r="BM1063" s="168" t="s">
        <v>3234</v>
      </c>
    </row>
    <row r="1064" spans="2:65" s="1" customFormat="1" ht="6.95" customHeight="1">
      <c r="B1064" s="46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34"/>
    </row>
  </sheetData>
  <sheetProtection algorithmName="SHA-512" hashValue="ie1tWRJFkY6LoH85xR4uMVxZbWZvYeEnNXKxJygid2ukLSCWBIONZ22Cu2Fw/QD08UAW5FVUlphIS2loXPfPUw==" saltValue="WkjoNlS69lS+vfA9B4R9K9+is6j30g2+0QJN1NnbX+EwYnbjUUkROoUh0nSzKBLfHN6cKHlzQjrSHT9aSSEYaQ==" spinCount="100000" sheet="1" objects="1" scenarios="1" formatColumns="0" formatRows="0" autoFilter="0"/>
  <autoFilter ref="C169:L1063" xr:uid="{00000000-0009-0000-0000-000002000000}"/>
  <mergeCells count="14">
    <mergeCell ref="D148:F148"/>
    <mergeCell ref="E160:H160"/>
    <mergeCell ref="E162:H162"/>
    <mergeCell ref="M2:Z2"/>
    <mergeCell ref="E87:H87"/>
    <mergeCell ref="D144:F144"/>
    <mergeCell ref="D145:F145"/>
    <mergeCell ref="D146:F146"/>
    <mergeCell ref="D147:F14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T2" s="15" t="s">
        <v>97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91</v>
      </c>
    </row>
    <row r="4" spans="2:46" ht="24.95" customHeight="1">
      <c r="B4" s="18"/>
      <c r="D4" s="19" t="s">
        <v>107</v>
      </c>
      <c r="M4" s="18"/>
      <c r="N4" s="104" t="s">
        <v>11</v>
      </c>
      <c r="AT4" s="15" t="s">
        <v>4</v>
      </c>
    </row>
    <row r="5" spans="2:46" ht="6.95" customHeight="1">
      <c r="B5" s="18"/>
      <c r="M5" s="18"/>
    </row>
    <row r="6" spans="2:46" ht="12" customHeight="1">
      <c r="B6" s="18"/>
      <c r="D6" s="25" t="s">
        <v>17</v>
      </c>
      <c r="M6" s="18"/>
    </row>
    <row r="7" spans="2:46" ht="16.5" customHeight="1">
      <c r="B7" s="18"/>
      <c r="E7" s="246" t="str">
        <f>'Rekapitulace stavby'!K6</f>
        <v>Přestavba budovy internátu na odborné učebny ISŠT Mělník</v>
      </c>
      <c r="F7" s="247"/>
      <c r="G7" s="247"/>
      <c r="H7" s="247"/>
      <c r="M7" s="18"/>
    </row>
    <row r="8" spans="2:46" s="1" customFormat="1" ht="12" customHeight="1">
      <c r="B8" s="34"/>
      <c r="D8" s="25" t="s">
        <v>108</v>
      </c>
      <c r="M8" s="34"/>
    </row>
    <row r="9" spans="2:46" s="1" customFormat="1" ht="16.5" customHeight="1">
      <c r="B9" s="34"/>
      <c r="E9" s="201" t="s">
        <v>3235</v>
      </c>
      <c r="F9" s="248"/>
      <c r="G9" s="248"/>
      <c r="H9" s="248"/>
      <c r="M9" s="34"/>
    </row>
    <row r="10" spans="2:46" s="1" customFormat="1" ht="11.25">
      <c r="B10" s="34"/>
      <c r="M10" s="34"/>
    </row>
    <row r="11" spans="2:46" s="1" customFormat="1" ht="12" customHeight="1">
      <c r="B11" s="34"/>
      <c r="D11" s="25" t="s">
        <v>19</v>
      </c>
      <c r="F11" s="23" t="s">
        <v>1</v>
      </c>
      <c r="I11" s="25" t="s">
        <v>20</v>
      </c>
      <c r="J11" s="23" t="s">
        <v>1</v>
      </c>
      <c r="M11" s="34"/>
    </row>
    <row r="12" spans="2:46" s="1" customFormat="1" ht="12" customHeight="1">
      <c r="B12" s="34"/>
      <c r="D12" s="25" t="s">
        <v>21</v>
      </c>
      <c r="F12" s="23" t="s">
        <v>22</v>
      </c>
      <c r="I12" s="25" t="s">
        <v>23</v>
      </c>
      <c r="J12" s="54" t="str">
        <f>'Rekapitulace stavby'!AN8</f>
        <v>3. 6. 2024</v>
      </c>
      <c r="M12" s="34"/>
    </row>
    <row r="13" spans="2:46" s="1" customFormat="1" ht="10.9" customHeight="1">
      <c r="B13" s="34"/>
      <c r="M13" s="34"/>
    </row>
    <row r="14" spans="2:46" s="1" customFormat="1" ht="12" customHeight="1">
      <c r="B14" s="34"/>
      <c r="D14" s="25" t="s">
        <v>25</v>
      </c>
      <c r="I14" s="25" t="s">
        <v>26</v>
      </c>
      <c r="J14" s="23" t="s">
        <v>1</v>
      </c>
      <c r="M14" s="34"/>
    </row>
    <row r="15" spans="2:46" s="1" customFormat="1" ht="18" customHeight="1">
      <c r="B15" s="34"/>
      <c r="E15" s="23" t="s">
        <v>27</v>
      </c>
      <c r="I15" s="25" t="s">
        <v>28</v>
      </c>
      <c r="J15" s="23" t="s">
        <v>1</v>
      </c>
      <c r="M15" s="34"/>
    </row>
    <row r="16" spans="2:46" s="1" customFormat="1" ht="6.95" customHeight="1">
      <c r="B16" s="34"/>
      <c r="M16" s="34"/>
    </row>
    <row r="17" spans="2:13" s="1" customFormat="1" ht="12" customHeight="1">
      <c r="B17" s="34"/>
      <c r="D17" s="25" t="s">
        <v>29</v>
      </c>
      <c r="I17" s="25" t="s">
        <v>26</v>
      </c>
      <c r="J17" s="26" t="str">
        <f>'Rekapitulace stavby'!AN13</f>
        <v>Vyplň údaj</v>
      </c>
      <c r="M17" s="34"/>
    </row>
    <row r="18" spans="2:13" s="1" customFormat="1" ht="18" customHeight="1">
      <c r="B18" s="34"/>
      <c r="E18" s="249" t="str">
        <f>'Rekapitulace stavby'!E14</f>
        <v>Vyplň údaj</v>
      </c>
      <c r="F18" s="228"/>
      <c r="G18" s="228"/>
      <c r="H18" s="228"/>
      <c r="I18" s="25" t="s">
        <v>28</v>
      </c>
      <c r="J18" s="26" t="str">
        <f>'Rekapitulace stavby'!AN14</f>
        <v>Vyplň údaj</v>
      </c>
      <c r="M18" s="34"/>
    </row>
    <row r="19" spans="2:13" s="1" customFormat="1" ht="6.95" customHeight="1">
      <c r="B19" s="34"/>
      <c r="M19" s="34"/>
    </row>
    <row r="20" spans="2:13" s="1" customFormat="1" ht="12" customHeight="1">
      <c r="B20" s="34"/>
      <c r="D20" s="25" t="s">
        <v>31</v>
      </c>
      <c r="I20" s="25" t="s">
        <v>26</v>
      </c>
      <c r="J20" s="23" t="s">
        <v>1</v>
      </c>
      <c r="M20" s="34"/>
    </row>
    <row r="21" spans="2:13" s="1" customFormat="1" ht="18" customHeight="1">
      <c r="B21" s="34"/>
      <c r="E21" s="23" t="s">
        <v>32</v>
      </c>
      <c r="I21" s="25" t="s">
        <v>28</v>
      </c>
      <c r="J21" s="23" t="s">
        <v>1</v>
      </c>
      <c r="M21" s="34"/>
    </row>
    <row r="22" spans="2:13" s="1" customFormat="1" ht="6.95" customHeight="1">
      <c r="B22" s="34"/>
      <c r="M22" s="34"/>
    </row>
    <row r="23" spans="2:13" s="1" customFormat="1" ht="12" customHeight="1">
      <c r="B23" s="34"/>
      <c r="D23" s="25" t="s">
        <v>33</v>
      </c>
      <c r="I23" s="25" t="s">
        <v>26</v>
      </c>
      <c r="J23" s="23" t="s">
        <v>1</v>
      </c>
      <c r="M23" s="34"/>
    </row>
    <row r="24" spans="2:13" s="1" customFormat="1" ht="18" customHeight="1">
      <c r="B24" s="34"/>
      <c r="E24" s="23" t="s">
        <v>34</v>
      </c>
      <c r="I24" s="25" t="s">
        <v>28</v>
      </c>
      <c r="J24" s="23" t="s">
        <v>1</v>
      </c>
      <c r="M24" s="34"/>
    </row>
    <row r="25" spans="2:13" s="1" customFormat="1" ht="6.95" customHeight="1">
      <c r="B25" s="34"/>
      <c r="M25" s="34"/>
    </row>
    <row r="26" spans="2:13" s="1" customFormat="1" ht="12" customHeight="1">
      <c r="B26" s="34"/>
      <c r="D26" s="25" t="s">
        <v>35</v>
      </c>
      <c r="M26" s="34"/>
    </row>
    <row r="27" spans="2:13" s="7" customFormat="1" ht="16.5" customHeight="1">
      <c r="B27" s="105"/>
      <c r="E27" s="233" t="s">
        <v>1</v>
      </c>
      <c r="F27" s="233"/>
      <c r="G27" s="233"/>
      <c r="H27" s="233"/>
      <c r="M27" s="105"/>
    </row>
    <row r="28" spans="2:13" s="1" customFormat="1" ht="6.95" customHeight="1">
      <c r="B28" s="34"/>
      <c r="M28" s="34"/>
    </row>
    <row r="29" spans="2:13" s="1" customFormat="1" ht="6.95" customHeight="1">
      <c r="B29" s="34"/>
      <c r="D29" s="55"/>
      <c r="E29" s="55"/>
      <c r="F29" s="55"/>
      <c r="G29" s="55"/>
      <c r="H29" s="55"/>
      <c r="I29" s="55"/>
      <c r="J29" s="55"/>
      <c r="K29" s="55"/>
      <c r="L29" s="55"/>
      <c r="M29" s="34"/>
    </row>
    <row r="30" spans="2:13" s="1" customFormat="1" ht="14.45" customHeight="1">
      <c r="B30" s="34"/>
      <c r="D30" s="23" t="s">
        <v>110</v>
      </c>
      <c r="K30" s="31">
        <f>K96</f>
        <v>0</v>
      </c>
      <c r="M30" s="34"/>
    </row>
    <row r="31" spans="2:13" s="1" customFormat="1" ht="12.75">
      <c r="B31" s="34"/>
      <c r="E31" s="25" t="s">
        <v>37</v>
      </c>
      <c r="K31" s="106">
        <f>I96</f>
        <v>0</v>
      </c>
      <c r="M31" s="34"/>
    </row>
    <row r="32" spans="2:13" s="1" customFormat="1" ht="12.75">
      <c r="B32" s="34"/>
      <c r="E32" s="25" t="s">
        <v>38</v>
      </c>
      <c r="K32" s="106">
        <f>J96</f>
        <v>0</v>
      </c>
      <c r="M32" s="34"/>
    </row>
    <row r="33" spans="2:13" s="1" customFormat="1" ht="14.45" customHeight="1">
      <c r="B33" s="34"/>
      <c r="D33" s="30" t="s">
        <v>101</v>
      </c>
      <c r="K33" s="31">
        <f>K112</f>
        <v>0</v>
      </c>
      <c r="M33" s="34"/>
    </row>
    <row r="34" spans="2:13" s="1" customFormat="1" ht="25.35" customHeight="1">
      <c r="B34" s="34"/>
      <c r="D34" s="107" t="s">
        <v>40</v>
      </c>
      <c r="K34" s="68">
        <f>ROUND(K30 + K33, 2)</f>
        <v>0</v>
      </c>
      <c r="M34" s="34"/>
    </row>
    <row r="35" spans="2:13" s="1" customFormat="1" ht="6.95" customHeight="1">
      <c r="B35" s="34"/>
      <c r="D35" s="55"/>
      <c r="E35" s="55"/>
      <c r="F35" s="55"/>
      <c r="G35" s="55"/>
      <c r="H35" s="55"/>
      <c r="I35" s="55"/>
      <c r="J35" s="55"/>
      <c r="K35" s="55"/>
      <c r="L35" s="55"/>
      <c r="M35" s="34"/>
    </row>
    <row r="36" spans="2:13" s="1" customFormat="1" ht="14.45" customHeight="1">
      <c r="B36" s="34"/>
      <c r="F36" s="37" t="s">
        <v>42</v>
      </c>
      <c r="I36" s="37" t="s">
        <v>41</v>
      </c>
      <c r="K36" s="37" t="s">
        <v>43</v>
      </c>
      <c r="M36" s="34"/>
    </row>
    <row r="37" spans="2:13" s="1" customFormat="1" ht="14.45" customHeight="1">
      <c r="B37" s="34"/>
      <c r="D37" s="57" t="s">
        <v>44</v>
      </c>
      <c r="E37" s="25" t="s">
        <v>45</v>
      </c>
      <c r="F37" s="106">
        <f>ROUND((SUM(BE112:BE119) + SUM(BE139:BE221)),  2)</f>
        <v>0</v>
      </c>
      <c r="I37" s="108">
        <v>0.21</v>
      </c>
      <c r="K37" s="106">
        <f>ROUND(((SUM(BE112:BE119) + SUM(BE139:BE221))*I37),  2)</f>
        <v>0</v>
      </c>
      <c r="M37" s="34"/>
    </row>
    <row r="38" spans="2:13" s="1" customFormat="1" ht="14.45" customHeight="1">
      <c r="B38" s="34"/>
      <c r="E38" s="25" t="s">
        <v>46</v>
      </c>
      <c r="F38" s="106">
        <f>ROUND((SUM(BF112:BF119) + SUM(BF139:BF221)),  2)</f>
        <v>0</v>
      </c>
      <c r="I38" s="108">
        <v>0.12</v>
      </c>
      <c r="K38" s="106">
        <f>ROUND(((SUM(BF112:BF119) + SUM(BF139:BF221))*I38),  2)</f>
        <v>0</v>
      </c>
      <c r="M38" s="34"/>
    </row>
    <row r="39" spans="2:13" s="1" customFormat="1" ht="14.45" hidden="1" customHeight="1">
      <c r="B39" s="34"/>
      <c r="E39" s="25" t="s">
        <v>47</v>
      </c>
      <c r="F39" s="106">
        <f>ROUND((SUM(BG112:BG119) + SUM(BG139:BG221)),  2)</f>
        <v>0</v>
      </c>
      <c r="I39" s="108">
        <v>0.21</v>
      </c>
      <c r="K39" s="106">
        <f>0</f>
        <v>0</v>
      </c>
      <c r="M39" s="34"/>
    </row>
    <row r="40" spans="2:13" s="1" customFormat="1" ht="14.45" hidden="1" customHeight="1">
      <c r="B40" s="34"/>
      <c r="E40" s="25" t="s">
        <v>48</v>
      </c>
      <c r="F40" s="106">
        <f>ROUND((SUM(BH112:BH119) + SUM(BH139:BH221)),  2)</f>
        <v>0</v>
      </c>
      <c r="I40" s="108">
        <v>0.12</v>
      </c>
      <c r="K40" s="106">
        <f>0</f>
        <v>0</v>
      </c>
      <c r="M40" s="34"/>
    </row>
    <row r="41" spans="2:13" s="1" customFormat="1" ht="14.45" hidden="1" customHeight="1">
      <c r="B41" s="34"/>
      <c r="E41" s="25" t="s">
        <v>49</v>
      </c>
      <c r="F41" s="106">
        <f>ROUND((SUM(BI112:BI119) + SUM(BI139:BI221)),  2)</f>
        <v>0</v>
      </c>
      <c r="I41" s="108">
        <v>0</v>
      </c>
      <c r="K41" s="106">
        <f>0</f>
        <v>0</v>
      </c>
      <c r="M41" s="34"/>
    </row>
    <row r="42" spans="2:13" s="1" customFormat="1" ht="6.95" customHeight="1">
      <c r="B42" s="34"/>
      <c r="M42" s="34"/>
    </row>
    <row r="43" spans="2:13" s="1" customFormat="1" ht="25.35" customHeight="1">
      <c r="B43" s="34"/>
      <c r="C43" s="102"/>
      <c r="D43" s="109" t="s">
        <v>50</v>
      </c>
      <c r="E43" s="59"/>
      <c r="F43" s="59"/>
      <c r="G43" s="110" t="s">
        <v>51</v>
      </c>
      <c r="H43" s="111" t="s">
        <v>52</v>
      </c>
      <c r="I43" s="59"/>
      <c r="J43" s="59"/>
      <c r="K43" s="112">
        <f>SUM(K34:K41)</f>
        <v>0</v>
      </c>
      <c r="L43" s="113"/>
      <c r="M43" s="34"/>
    </row>
    <row r="44" spans="2:13" s="1" customFormat="1" ht="14.45" customHeight="1">
      <c r="B44" s="34"/>
      <c r="M44" s="34"/>
    </row>
    <row r="45" spans="2:13" ht="14.45" customHeight="1">
      <c r="B45" s="18"/>
      <c r="M45" s="18"/>
    </row>
    <row r="46" spans="2:13" ht="14.45" customHeight="1">
      <c r="B46" s="18"/>
      <c r="M46" s="18"/>
    </row>
    <row r="47" spans="2:13" ht="14.45" customHeight="1">
      <c r="B47" s="18"/>
      <c r="M47" s="18"/>
    </row>
    <row r="48" spans="2:13" ht="14.45" customHeight="1">
      <c r="B48" s="18"/>
      <c r="M48" s="18"/>
    </row>
    <row r="49" spans="2:13" ht="14.45" customHeight="1">
      <c r="B49" s="18"/>
      <c r="M49" s="18"/>
    </row>
    <row r="50" spans="2:13" s="1" customFormat="1" ht="14.45" customHeight="1">
      <c r="B50" s="34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4"/>
      <c r="M50" s="34"/>
    </row>
    <row r="51" spans="2:13" ht="11.25">
      <c r="B51" s="18"/>
      <c r="M51" s="18"/>
    </row>
    <row r="52" spans="2:13" ht="11.25">
      <c r="B52" s="18"/>
      <c r="M52" s="18"/>
    </row>
    <row r="53" spans="2:13" ht="11.25">
      <c r="B53" s="18"/>
      <c r="M53" s="18"/>
    </row>
    <row r="54" spans="2:13" ht="11.25">
      <c r="B54" s="18"/>
      <c r="M54" s="18"/>
    </row>
    <row r="55" spans="2:13" ht="11.25">
      <c r="B55" s="18"/>
      <c r="M55" s="18"/>
    </row>
    <row r="56" spans="2:13" ht="11.25">
      <c r="B56" s="18"/>
      <c r="M56" s="18"/>
    </row>
    <row r="57" spans="2:13" ht="11.25">
      <c r="B57" s="18"/>
      <c r="M57" s="18"/>
    </row>
    <row r="58" spans="2:13" ht="11.25">
      <c r="B58" s="18"/>
      <c r="M58" s="18"/>
    </row>
    <row r="59" spans="2:13" ht="11.25">
      <c r="B59" s="18"/>
      <c r="M59" s="18"/>
    </row>
    <row r="60" spans="2:13" ht="11.25">
      <c r="B60" s="18"/>
      <c r="M60" s="18"/>
    </row>
    <row r="61" spans="2:13" s="1" customFormat="1" ht="12.75">
      <c r="B61" s="34"/>
      <c r="D61" s="45" t="s">
        <v>55</v>
      </c>
      <c r="E61" s="36"/>
      <c r="F61" s="114" t="s">
        <v>56</v>
      </c>
      <c r="G61" s="45" t="s">
        <v>55</v>
      </c>
      <c r="H61" s="36"/>
      <c r="I61" s="36"/>
      <c r="J61" s="115" t="s">
        <v>56</v>
      </c>
      <c r="K61" s="36"/>
      <c r="L61" s="36"/>
      <c r="M61" s="34"/>
    </row>
    <row r="62" spans="2:13" ht="11.25">
      <c r="B62" s="18"/>
      <c r="M62" s="18"/>
    </row>
    <row r="63" spans="2:13" ht="11.25">
      <c r="B63" s="18"/>
      <c r="M63" s="18"/>
    </row>
    <row r="64" spans="2:13" ht="11.25">
      <c r="B64" s="18"/>
      <c r="M64" s="18"/>
    </row>
    <row r="65" spans="2:13" s="1" customFormat="1" ht="12.75">
      <c r="B65" s="34"/>
      <c r="D65" s="43" t="s">
        <v>57</v>
      </c>
      <c r="E65" s="44"/>
      <c r="F65" s="44"/>
      <c r="G65" s="43" t="s">
        <v>58</v>
      </c>
      <c r="H65" s="44"/>
      <c r="I65" s="44"/>
      <c r="J65" s="44"/>
      <c r="K65" s="44"/>
      <c r="L65" s="44"/>
      <c r="M65" s="34"/>
    </row>
    <row r="66" spans="2:13" ht="11.25">
      <c r="B66" s="18"/>
      <c r="M66" s="18"/>
    </row>
    <row r="67" spans="2:13" ht="11.25">
      <c r="B67" s="18"/>
      <c r="M67" s="18"/>
    </row>
    <row r="68" spans="2:13" ht="11.25">
      <c r="B68" s="18"/>
      <c r="M68" s="18"/>
    </row>
    <row r="69" spans="2:13" ht="11.25">
      <c r="B69" s="18"/>
      <c r="M69" s="18"/>
    </row>
    <row r="70" spans="2:13" ht="11.25">
      <c r="B70" s="18"/>
      <c r="M70" s="18"/>
    </row>
    <row r="71" spans="2:13" ht="11.25">
      <c r="B71" s="18"/>
      <c r="M71" s="18"/>
    </row>
    <row r="72" spans="2:13" ht="11.25">
      <c r="B72" s="18"/>
      <c r="M72" s="18"/>
    </row>
    <row r="73" spans="2:13" ht="11.25">
      <c r="B73" s="18"/>
      <c r="M73" s="18"/>
    </row>
    <row r="74" spans="2:13" ht="11.25">
      <c r="B74" s="18"/>
      <c r="M74" s="18"/>
    </row>
    <row r="75" spans="2:13" ht="11.25">
      <c r="B75" s="18"/>
      <c r="M75" s="18"/>
    </row>
    <row r="76" spans="2:13" s="1" customFormat="1" ht="12.75">
      <c r="B76" s="34"/>
      <c r="D76" s="45" t="s">
        <v>55</v>
      </c>
      <c r="E76" s="36"/>
      <c r="F76" s="114" t="s">
        <v>56</v>
      </c>
      <c r="G76" s="45" t="s">
        <v>55</v>
      </c>
      <c r="H76" s="36"/>
      <c r="I76" s="36"/>
      <c r="J76" s="115" t="s">
        <v>56</v>
      </c>
      <c r="K76" s="36"/>
      <c r="L76" s="36"/>
      <c r="M76" s="34"/>
    </row>
    <row r="77" spans="2:13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34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34"/>
    </row>
    <row r="82" spans="2:47" s="1" customFormat="1" ht="24.95" customHeight="1">
      <c r="B82" s="34"/>
      <c r="C82" s="19" t="s">
        <v>111</v>
      </c>
      <c r="M82" s="34"/>
    </row>
    <row r="83" spans="2:47" s="1" customFormat="1" ht="6.95" customHeight="1">
      <c r="B83" s="34"/>
      <c r="M83" s="34"/>
    </row>
    <row r="84" spans="2:47" s="1" customFormat="1" ht="12" customHeight="1">
      <c r="B84" s="34"/>
      <c r="C84" s="25" t="s">
        <v>17</v>
      </c>
      <c r="M84" s="34"/>
    </row>
    <row r="85" spans="2:47" s="1" customFormat="1" ht="16.5" customHeight="1">
      <c r="B85" s="34"/>
      <c r="E85" s="246" t="str">
        <f>E7</f>
        <v>Přestavba budovy internátu na odborné učebny ISŠT Mělník</v>
      </c>
      <c r="F85" s="247"/>
      <c r="G85" s="247"/>
      <c r="H85" s="247"/>
      <c r="M85" s="34"/>
    </row>
    <row r="86" spans="2:47" s="1" customFormat="1" ht="12" customHeight="1">
      <c r="B86" s="34"/>
      <c r="C86" s="25" t="s">
        <v>108</v>
      </c>
      <c r="M86" s="34"/>
    </row>
    <row r="87" spans="2:47" s="1" customFormat="1" ht="16.5" customHeight="1">
      <c r="B87" s="34"/>
      <c r="E87" s="201" t="str">
        <f>E9</f>
        <v>03 - Komunikace</v>
      </c>
      <c r="F87" s="248"/>
      <c r="G87" s="248"/>
      <c r="H87" s="248"/>
      <c r="M87" s="34"/>
    </row>
    <row r="88" spans="2:47" s="1" customFormat="1" ht="6.95" customHeight="1">
      <c r="B88" s="34"/>
      <c r="M88" s="34"/>
    </row>
    <row r="89" spans="2:47" s="1" customFormat="1" ht="12" customHeight="1">
      <c r="B89" s="34"/>
      <c r="C89" s="25" t="s">
        <v>21</v>
      </c>
      <c r="F89" s="23" t="str">
        <f>F12</f>
        <v>Mělník</v>
      </c>
      <c r="I89" s="25" t="s">
        <v>23</v>
      </c>
      <c r="J89" s="54" t="str">
        <f>IF(J12="","",J12)</f>
        <v>3. 6. 2024</v>
      </c>
      <c r="M89" s="34"/>
    </row>
    <row r="90" spans="2:47" s="1" customFormat="1" ht="6.95" customHeight="1">
      <c r="B90" s="34"/>
      <c r="M90" s="34"/>
    </row>
    <row r="91" spans="2:47" s="1" customFormat="1" ht="15.2" customHeight="1">
      <c r="B91" s="34"/>
      <c r="C91" s="25" t="s">
        <v>25</v>
      </c>
      <c r="F91" s="23" t="str">
        <f>E15</f>
        <v>ISŠT Mělník</v>
      </c>
      <c r="I91" s="25" t="s">
        <v>31</v>
      </c>
      <c r="J91" s="28" t="str">
        <f>E21</f>
        <v>ARCHMA s.r.o.</v>
      </c>
      <c r="M91" s="34"/>
    </row>
    <row r="92" spans="2:47" s="1" customFormat="1" ht="15.2" customHeight="1">
      <c r="B92" s="34"/>
      <c r="C92" s="25" t="s">
        <v>29</v>
      </c>
      <c r="F92" s="23" t="str">
        <f>IF(E18="","",E18)</f>
        <v>Vyplň údaj</v>
      </c>
      <c r="I92" s="25" t="s">
        <v>33</v>
      </c>
      <c r="J92" s="28" t="str">
        <f>E24</f>
        <v>Marek</v>
      </c>
      <c r="M92" s="34"/>
    </row>
    <row r="93" spans="2:47" s="1" customFormat="1" ht="10.35" customHeight="1">
      <c r="B93" s="34"/>
      <c r="M93" s="34"/>
    </row>
    <row r="94" spans="2:47" s="1" customFormat="1" ht="29.25" customHeight="1">
      <c r="B94" s="34"/>
      <c r="C94" s="116" t="s">
        <v>112</v>
      </c>
      <c r="D94" s="102"/>
      <c r="E94" s="102"/>
      <c r="F94" s="102"/>
      <c r="G94" s="102"/>
      <c r="H94" s="102"/>
      <c r="I94" s="117" t="s">
        <v>113</v>
      </c>
      <c r="J94" s="117" t="s">
        <v>114</v>
      </c>
      <c r="K94" s="117" t="s">
        <v>115</v>
      </c>
      <c r="L94" s="102"/>
      <c r="M94" s="34"/>
    </row>
    <row r="95" spans="2:47" s="1" customFormat="1" ht="10.35" customHeight="1">
      <c r="B95" s="34"/>
      <c r="M95" s="34"/>
    </row>
    <row r="96" spans="2:47" s="1" customFormat="1" ht="22.9" customHeight="1">
      <c r="B96" s="34"/>
      <c r="C96" s="118" t="s">
        <v>116</v>
      </c>
      <c r="I96" s="68">
        <f t="shared" ref="I96:J98" si="0">Q139</f>
        <v>0</v>
      </c>
      <c r="J96" s="68">
        <f t="shared" si="0"/>
        <v>0</v>
      </c>
      <c r="K96" s="68">
        <f>K139</f>
        <v>0</v>
      </c>
      <c r="M96" s="34"/>
      <c r="AU96" s="15" t="s">
        <v>117</v>
      </c>
    </row>
    <row r="97" spans="2:15" s="8" customFormat="1" ht="24.95" customHeight="1">
      <c r="B97" s="119"/>
      <c r="D97" s="120" t="s">
        <v>118</v>
      </c>
      <c r="E97" s="121"/>
      <c r="F97" s="121"/>
      <c r="G97" s="121"/>
      <c r="H97" s="121"/>
      <c r="I97" s="122">
        <f t="shared" si="0"/>
        <v>0</v>
      </c>
      <c r="J97" s="122">
        <f t="shared" si="0"/>
        <v>0</v>
      </c>
      <c r="K97" s="122">
        <f>K140</f>
        <v>0</v>
      </c>
      <c r="M97" s="119"/>
    </row>
    <row r="98" spans="2:15" s="9" customFormat="1" ht="19.899999999999999" customHeight="1">
      <c r="B98" s="123"/>
      <c r="D98" s="124" t="s">
        <v>119</v>
      </c>
      <c r="E98" s="125"/>
      <c r="F98" s="125"/>
      <c r="G98" s="125"/>
      <c r="H98" s="125"/>
      <c r="I98" s="126">
        <f t="shared" si="0"/>
        <v>0</v>
      </c>
      <c r="J98" s="126">
        <f t="shared" si="0"/>
        <v>0</v>
      </c>
      <c r="K98" s="126">
        <f>K141</f>
        <v>0</v>
      </c>
      <c r="M98" s="123"/>
    </row>
    <row r="99" spans="2:15" s="9" customFormat="1" ht="19.899999999999999" customHeight="1">
      <c r="B99" s="123"/>
      <c r="D99" s="124" t="s">
        <v>605</v>
      </c>
      <c r="E99" s="125"/>
      <c r="F99" s="125"/>
      <c r="G99" s="125"/>
      <c r="H99" s="125"/>
      <c r="I99" s="126">
        <f>Q165</f>
        <v>0</v>
      </c>
      <c r="J99" s="126">
        <f>R165</f>
        <v>0</v>
      </c>
      <c r="K99" s="126">
        <f>K165</f>
        <v>0</v>
      </c>
      <c r="M99" s="123"/>
    </row>
    <row r="100" spans="2:15" s="9" customFormat="1" ht="19.899999999999999" customHeight="1">
      <c r="B100" s="123"/>
      <c r="D100" s="124" t="s">
        <v>607</v>
      </c>
      <c r="E100" s="125"/>
      <c r="F100" s="125"/>
      <c r="G100" s="125"/>
      <c r="H100" s="125"/>
      <c r="I100" s="126">
        <f>Q167</f>
        <v>0</v>
      </c>
      <c r="J100" s="126">
        <f>R167</f>
        <v>0</v>
      </c>
      <c r="K100" s="126">
        <f>K167</f>
        <v>0</v>
      </c>
      <c r="M100" s="123"/>
    </row>
    <row r="101" spans="2:15" s="9" customFormat="1" ht="19.899999999999999" customHeight="1">
      <c r="B101" s="123"/>
      <c r="D101" s="124" t="s">
        <v>3236</v>
      </c>
      <c r="E101" s="125"/>
      <c r="F101" s="125"/>
      <c r="G101" s="125"/>
      <c r="H101" s="125"/>
      <c r="I101" s="126">
        <f>Q170</f>
        <v>0</v>
      </c>
      <c r="J101" s="126">
        <f>R170</f>
        <v>0</v>
      </c>
      <c r="K101" s="126">
        <f>K170</f>
        <v>0</v>
      </c>
      <c r="M101" s="123"/>
    </row>
    <row r="102" spans="2:15" s="9" customFormat="1" ht="19.899999999999999" customHeight="1">
      <c r="B102" s="123"/>
      <c r="D102" s="124" t="s">
        <v>120</v>
      </c>
      <c r="E102" s="125"/>
      <c r="F102" s="125"/>
      <c r="G102" s="125"/>
      <c r="H102" s="125"/>
      <c r="I102" s="126">
        <f>Q183</f>
        <v>0</v>
      </c>
      <c r="J102" s="126">
        <f>R183</f>
        <v>0</v>
      </c>
      <c r="K102" s="126">
        <f>K183</f>
        <v>0</v>
      </c>
      <c r="M102" s="123"/>
    </row>
    <row r="103" spans="2:15" s="9" customFormat="1" ht="19.899999999999999" customHeight="1">
      <c r="B103" s="123"/>
      <c r="D103" s="124" t="s">
        <v>121</v>
      </c>
      <c r="E103" s="125"/>
      <c r="F103" s="125"/>
      <c r="G103" s="125"/>
      <c r="H103" s="125"/>
      <c r="I103" s="126">
        <f>Q185</f>
        <v>0</v>
      </c>
      <c r="J103" s="126">
        <f>R185</f>
        <v>0</v>
      </c>
      <c r="K103" s="126">
        <f>K185</f>
        <v>0</v>
      </c>
      <c r="M103" s="123"/>
    </row>
    <row r="104" spans="2:15" s="9" customFormat="1" ht="19.899999999999999" customHeight="1">
      <c r="B104" s="123"/>
      <c r="D104" s="124" t="s">
        <v>3237</v>
      </c>
      <c r="E104" s="125"/>
      <c r="F104" s="125"/>
      <c r="G104" s="125"/>
      <c r="H104" s="125"/>
      <c r="I104" s="126">
        <f>Q200</f>
        <v>0</v>
      </c>
      <c r="J104" s="126">
        <f>R200</f>
        <v>0</v>
      </c>
      <c r="K104" s="126">
        <f>K200</f>
        <v>0</v>
      </c>
      <c r="M104" s="123"/>
    </row>
    <row r="105" spans="2:15" s="9" customFormat="1" ht="19.899999999999999" customHeight="1">
      <c r="B105" s="123"/>
      <c r="D105" s="124" t="s">
        <v>123</v>
      </c>
      <c r="E105" s="125"/>
      <c r="F105" s="125"/>
      <c r="G105" s="125"/>
      <c r="H105" s="125"/>
      <c r="I105" s="126">
        <f>Q205</f>
        <v>0</v>
      </c>
      <c r="J105" s="126">
        <f>R205</f>
        <v>0</v>
      </c>
      <c r="K105" s="126">
        <f>K205</f>
        <v>0</v>
      </c>
      <c r="M105" s="123"/>
    </row>
    <row r="106" spans="2:15" s="8" customFormat="1" ht="24.95" customHeight="1">
      <c r="B106" s="119"/>
      <c r="D106" s="120" t="s">
        <v>124</v>
      </c>
      <c r="E106" s="121"/>
      <c r="F106" s="121"/>
      <c r="G106" s="121"/>
      <c r="H106" s="121"/>
      <c r="I106" s="122">
        <f>Q207</f>
        <v>0</v>
      </c>
      <c r="J106" s="122">
        <f>R207</f>
        <v>0</v>
      </c>
      <c r="K106" s="122">
        <f>K207</f>
        <v>0</v>
      </c>
      <c r="M106" s="119"/>
    </row>
    <row r="107" spans="2:15" s="9" customFormat="1" ht="19.899999999999999" customHeight="1">
      <c r="B107" s="123"/>
      <c r="D107" s="124" t="s">
        <v>126</v>
      </c>
      <c r="E107" s="125"/>
      <c r="F107" s="125"/>
      <c r="G107" s="125"/>
      <c r="H107" s="125"/>
      <c r="I107" s="126">
        <f>Q208</f>
        <v>0</v>
      </c>
      <c r="J107" s="126">
        <f>R208</f>
        <v>0</v>
      </c>
      <c r="K107" s="126">
        <f>K208</f>
        <v>0</v>
      </c>
      <c r="M107" s="123"/>
    </row>
    <row r="108" spans="2:15" s="8" customFormat="1" ht="24.95" customHeight="1">
      <c r="B108" s="119"/>
      <c r="D108" s="120" t="s">
        <v>624</v>
      </c>
      <c r="E108" s="121"/>
      <c r="F108" s="121"/>
      <c r="G108" s="121"/>
      <c r="H108" s="121"/>
      <c r="I108" s="122">
        <f>Q214</f>
        <v>0</v>
      </c>
      <c r="J108" s="122">
        <f>R214</f>
        <v>0</v>
      </c>
      <c r="K108" s="122">
        <f>K214</f>
        <v>0</v>
      </c>
      <c r="M108" s="119"/>
    </row>
    <row r="109" spans="2:15" s="9" customFormat="1" ht="19.899999999999999" customHeight="1">
      <c r="B109" s="123"/>
      <c r="D109" s="124" t="s">
        <v>3238</v>
      </c>
      <c r="E109" s="125"/>
      <c r="F109" s="125"/>
      <c r="G109" s="125"/>
      <c r="H109" s="125"/>
      <c r="I109" s="126">
        <f>Q215</f>
        <v>0</v>
      </c>
      <c r="J109" s="126">
        <f>R215</f>
        <v>0</v>
      </c>
      <c r="K109" s="126">
        <f>K215</f>
        <v>0</v>
      </c>
      <c r="M109" s="123"/>
    </row>
    <row r="110" spans="2:15" s="1" customFormat="1" ht="21.75" customHeight="1">
      <c r="B110" s="34"/>
      <c r="M110" s="34"/>
    </row>
    <row r="111" spans="2:15" s="1" customFormat="1" ht="6.95" customHeight="1">
      <c r="B111" s="34"/>
      <c r="M111" s="34"/>
    </row>
    <row r="112" spans="2:15" s="1" customFormat="1" ht="29.25" customHeight="1">
      <c r="B112" s="34"/>
      <c r="C112" s="118" t="s">
        <v>139</v>
      </c>
      <c r="K112" s="127">
        <f>ROUND(K113 + K114 + K115 + K116 + K117 + K118,2)</f>
        <v>0</v>
      </c>
      <c r="M112" s="34"/>
      <c r="O112" s="128" t="s">
        <v>44</v>
      </c>
    </row>
    <row r="113" spans="2:65" s="1" customFormat="1" ht="18" customHeight="1">
      <c r="B113" s="34"/>
      <c r="D113" s="221" t="s">
        <v>140</v>
      </c>
      <c r="E113" s="218"/>
      <c r="F113" s="218"/>
      <c r="K113" s="93">
        <v>0</v>
      </c>
      <c r="M113" s="129"/>
      <c r="N113" s="130"/>
      <c r="O113" s="131" t="s">
        <v>45</v>
      </c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2" t="s">
        <v>141</v>
      </c>
      <c r="AZ113" s="130"/>
      <c r="BA113" s="130"/>
      <c r="BB113" s="130"/>
      <c r="BC113" s="130"/>
      <c r="BD113" s="130"/>
      <c r="BE113" s="133">
        <f t="shared" ref="BE113:BE118" si="1">IF(O113="základní",K113,0)</f>
        <v>0</v>
      </c>
      <c r="BF113" s="133">
        <f t="shared" ref="BF113:BF118" si="2">IF(O113="snížená",K113,0)</f>
        <v>0</v>
      </c>
      <c r="BG113" s="133">
        <f t="shared" ref="BG113:BG118" si="3">IF(O113="zákl. přenesená",K113,0)</f>
        <v>0</v>
      </c>
      <c r="BH113" s="133">
        <f t="shared" ref="BH113:BH118" si="4">IF(O113="sníž. přenesená",K113,0)</f>
        <v>0</v>
      </c>
      <c r="BI113" s="133">
        <f t="shared" ref="BI113:BI118" si="5">IF(O113="nulová",K113,0)</f>
        <v>0</v>
      </c>
      <c r="BJ113" s="132" t="s">
        <v>89</v>
      </c>
      <c r="BK113" s="130"/>
      <c r="BL113" s="130"/>
      <c r="BM113" s="130"/>
    </row>
    <row r="114" spans="2:65" s="1" customFormat="1" ht="18" customHeight="1">
      <c r="B114" s="34"/>
      <c r="D114" s="221" t="s">
        <v>142</v>
      </c>
      <c r="E114" s="218"/>
      <c r="F114" s="218"/>
      <c r="K114" s="93">
        <v>0</v>
      </c>
      <c r="M114" s="129"/>
      <c r="N114" s="130"/>
      <c r="O114" s="131" t="s">
        <v>45</v>
      </c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2" t="s">
        <v>141</v>
      </c>
      <c r="AZ114" s="130"/>
      <c r="BA114" s="130"/>
      <c r="BB114" s="130"/>
      <c r="BC114" s="130"/>
      <c r="BD114" s="130"/>
      <c r="BE114" s="133">
        <f t="shared" si="1"/>
        <v>0</v>
      </c>
      <c r="BF114" s="133">
        <f t="shared" si="2"/>
        <v>0</v>
      </c>
      <c r="BG114" s="133">
        <f t="shared" si="3"/>
        <v>0</v>
      </c>
      <c r="BH114" s="133">
        <f t="shared" si="4"/>
        <v>0</v>
      </c>
      <c r="BI114" s="133">
        <f t="shared" si="5"/>
        <v>0</v>
      </c>
      <c r="BJ114" s="132" t="s">
        <v>89</v>
      </c>
      <c r="BK114" s="130"/>
      <c r="BL114" s="130"/>
      <c r="BM114" s="130"/>
    </row>
    <row r="115" spans="2:65" s="1" customFormat="1" ht="18" customHeight="1">
      <c r="B115" s="34"/>
      <c r="D115" s="221" t="s">
        <v>143</v>
      </c>
      <c r="E115" s="218"/>
      <c r="F115" s="218"/>
      <c r="K115" s="93">
        <v>0</v>
      </c>
      <c r="M115" s="129"/>
      <c r="N115" s="130"/>
      <c r="O115" s="131" t="s">
        <v>45</v>
      </c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2" t="s">
        <v>141</v>
      </c>
      <c r="AZ115" s="130"/>
      <c r="BA115" s="130"/>
      <c r="BB115" s="130"/>
      <c r="BC115" s="130"/>
      <c r="BD115" s="130"/>
      <c r="BE115" s="133">
        <f t="shared" si="1"/>
        <v>0</v>
      </c>
      <c r="BF115" s="133">
        <f t="shared" si="2"/>
        <v>0</v>
      </c>
      <c r="BG115" s="133">
        <f t="shared" si="3"/>
        <v>0</v>
      </c>
      <c r="BH115" s="133">
        <f t="shared" si="4"/>
        <v>0</v>
      </c>
      <c r="BI115" s="133">
        <f t="shared" si="5"/>
        <v>0</v>
      </c>
      <c r="BJ115" s="132" t="s">
        <v>89</v>
      </c>
      <c r="BK115" s="130"/>
      <c r="BL115" s="130"/>
      <c r="BM115" s="130"/>
    </row>
    <row r="116" spans="2:65" s="1" customFormat="1" ht="18" customHeight="1">
      <c r="B116" s="34"/>
      <c r="D116" s="221" t="s">
        <v>144</v>
      </c>
      <c r="E116" s="218"/>
      <c r="F116" s="218"/>
      <c r="K116" s="93">
        <v>0</v>
      </c>
      <c r="M116" s="129"/>
      <c r="N116" s="130"/>
      <c r="O116" s="131" t="s">
        <v>45</v>
      </c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2" t="s">
        <v>141</v>
      </c>
      <c r="AZ116" s="130"/>
      <c r="BA116" s="130"/>
      <c r="BB116" s="130"/>
      <c r="BC116" s="130"/>
      <c r="BD116" s="130"/>
      <c r="BE116" s="133">
        <f t="shared" si="1"/>
        <v>0</v>
      </c>
      <c r="BF116" s="133">
        <f t="shared" si="2"/>
        <v>0</v>
      </c>
      <c r="BG116" s="133">
        <f t="shared" si="3"/>
        <v>0</v>
      </c>
      <c r="BH116" s="133">
        <f t="shared" si="4"/>
        <v>0</v>
      </c>
      <c r="BI116" s="133">
        <f t="shared" si="5"/>
        <v>0</v>
      </c>
      <c r="BJ116" s="132" t="s">
        <v>89</v>
      </c>
      <c r="BK116" s="130"/>
      <c r="BL116" s="130"/>
      <c r="BM116" s="130"/>
    </row>
    <row r="117" spans="2:65" s="1" customFormat="1" ht="18" customHeight="1">
      <c r="B117" s="34"/>
      <c r="D117" s="221" t="s">
        <v>145</v>
      </c>
      <c r="E117" s="218"/>
      <c r="F117" s="218"/>
      <c r="K117" s="93">
        <v>0</v>
      </c>
      <c r="M117" s="129"/>
      <c r="N117" s="130"/>
      <c r="O117" s="131" t="s">
        <v>45</v>
      </c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2" t="s">
        <v>141</v>
      </c>
      <c r="AZ117" s="130"/>
      <c r="BA117" s="130"/>
      <c r="BB117" s="130"/>
      <c r="BC117" s="130"/>
      <c r="BD117" s="130"/>
      <c r="BE117" s="133">
        <f t="shared" si="1"/>
        <v>0</v>
      </c>
      <c r="BF117" s="133">
        <f t="shared" si="2"/>
        <v>0</v>
      </c>
      <c r="BG117" s="133">
        <f t="shared" si="3"/>
        <v>0</v>
      </c>
      <c r="BH117" s="133">
        <f t="shared" si="4"/>
        <v>0</v>
      </c>
      <c r="BI117" s="133">
        <f t="shared" si="5"/>
        <v>0</v>
      </c>
      <c r="BJ117" s="132" t="s">
        <v>89</v>
      </c>
      <c r="BK117" s="130"/>
      <c r="BL117" s="130"/>
      <c r="BM117" s="130"/>
    </row>
    <row r="118" spans="2:65" s="1" customFormat="1" ht="18" customHeight="1">
      <c r="B118" s="34"/>
      <c r="D118" s="92" t="s">
        <v>146</v>
      </c>
      <c r="K118" s="93">
        <f>ROUND(K30*T118,2)</f>
        <v>0</v>
      </c>
      <c r="M118" s="129"/>
      <c r="N118" s="130"/>
      <c r="O118" s="131" t="s">
        <v>45</v>
      </c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2" t="s">
        <v>147</v>
      </c>
      <c r="AZ118" s="130"/>
      <c r="BA118" s="130"/>
      <c r="BB118" s="130"/>
      <c r="BC118" s="130"/>
      <c r="BD118" s="130"/>
      <c r="BE118" s="133">
        <f t="shared" si="1"/>
        <v>0</v>
      </c>
      <c r="BF118" s="133">
        <f t="shared" si="2"/>
        <v>0</v>
      </c>
      <c r="BG118" s="133">
        <f t="shared" si="3"/>
        <v>0</v>
      </c>
      <c r="BH118" s="133">
        <f t="shared" si="4"/>
        <v>0</v>
      </c>
      <c r="BI118" s="133">
        <f t="shared" si="5"/>
        <v>0</v>
      </c>
      <c r="BJ118" s="132" t="s">
        <v>89</v>
      </c>
      <c r="BK118" s="130"/>
      <c r="BL118" s="130"/>
      <c r="BM118" s="130"/>
    </row>
    <row r="119" spans="2:65" s="1" customFormat="1" ht="11.25">
      <c r="B119" s="34"/>
      <c r="M119" s="34"/>
    </row>
    <row r="120" spans="2:65" s="1" customFormat="1" ht="29.25" customHeight="1">
      <c r="B120" s="34"/>
      <c r="C120" s="101" t="s">
        <v>106</v>
      </c>
      <c r="D120" s="102"/>
      <c r="E120" s="102"/>
      <c r="F120" s="102"/>
      <c r="G120" s="102"/>
      <c r="H120" s="102"/>
      <c r="I120" s="102"/>
      <c r="J120" s="102"/>
      <c r="K120" s="103">
        <f>ROUND(K96+K112,2)</f>
        <v>0</v>
      </c>
      <c r="L120" s="102"/>
      <c r="M120" s="34"/>
    </row>
    <row r="121" spans="2:65" s="1" customFormat="1" ht="6.95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34"/>
    </row>
    <row r="125" spans="2:65" s="1" customFormat="1" ht="6.95" customHeight="1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34"/>
    </row>
    <row r="126" spans="2:65" s="1" customFormat="1" ht="24.95" customHeight="1">
      <c r="B126" s="34"/>
      <c r="C126" s="19" t="s">
        <v>148</v>
      </c>
      <c r="M126" s="34"/>
    </row>
    <row r="127" spans="2:65" s="1" customFormat="1" ht="6.95" customHeight="1">
      <c r="B127" s="34"/>
      <c r="M127" s="34"/>
    </row>
    <row r="128" spans="2:65" s="1" customFormat="1" ht="12" customHeight="1">
      <c r="B128" s="34"/>
      <c r="C128" s="25" t="s">
        <v>17</v>
      </c>
      <c r="M128" s="34"/>
    </row>
    <row r="129" spans="2:65" s="1" customFormat="1" ht="16.5" customHeight="1">
      <c r="B129" s="34"/>
      <c r="E129" s="246" t="str">
        <f>E7</f>
        <v>Přestavba budovy internátu na odborné učebny ISŠT Mělník</v>
      </c>
      <c r="F129" s="247"/>
      <c r="G129" s="247"/>
      <c r="H129" s="247"/>
      <c r="M129" s="34"/>
    </row>
    <row r="130" spans="2:65" s="1" customFormat="1" ht="12" customHeight="1">
      <c r="B130" s="34"/>
      <c r="C130" s="25" t="s">
        <v>108</v>
      </c>
      <c r="M130" s="34"/>
    </row>
    <row r="131" spans="2:65" s="1" customFormat="1" ht="16.5" customHeight="1">
      <c r="B131" s="34"/>
      <c r="E131" s="201" t="str">
        <f>E9</f>
        <v>03 - Komunikace</v>
      </c>
      <c r="F131" s="248"/>
      <c r="G131" s="248"/>
      <c r="H131" s="248"/>
      <c r="M131" s="34"/>
    </row>
    <row r="132" spans="2:65" s="1" customFormat="1" ht="6.95" customHeight="1">
      <c r="B132" s="34"/>
      <c r="M132" s="34"/>
    </row>
    <row r="133" spans="2:65" s="1" customFormat="1" ht="12" customHeight="1">
      <c r="B133" s="34"/>
      <c r="C133" s="25" t="s">
        <v>21</v>
      </c>
      <c r="F133" s="23" t="str">
        <f>F12</f>
        <v>Mělník</v>
      </c>
      <c r="I133" s="25" t="s">
        <v>23</v>
      </c>
      <c r="J133" s="54" t="str">
        <f>IF(J12="","",J12)</f>
        <v>3. 6. 2024</v>
      </c>
      <c r="M133" s="34"/>
    </row>
    <row r="134" spans="2:65" s="1" customFormat="1" ht="6.95" customHeight="1">
      <c r="B134" s="34"/>
      <c r="M134" s="34"/>
    </row>
    <row r="135" spans="2:65" s="1" customFormat="1" ht="15.2" customHeight="1">
      <c r="B135" s="34"/>
      <c r="C135" s="25" t="s">
        <v>25</v>
      </c>
      <c r="F135" s="23" t="str">
        <f>E15</f>
        <v>ISŠT Mělník</v>
      </c>
      <c r="I135" s="25" t="s">
        <v>31</v>
      </c>
      <c r="J135" s="28" t="str">
        <f>E21</f>
        <v>ARCHMA s.r.o.</v>
      </c>
      <c r="M135" s="34"/>
    </row>
    <row r="136" spans="2:65" s="1" customFormat="1" ht="15.2" customHeight="1">
      <c r="B136" s="34"/>
      <c r="C136" s="25" t="s">
        <v>29</v>
      </c>
      <c r="F136" s="23" t="str">
        <f>IF(E18="","",E18)</f>
        <v>Vyplň údaj</v>
      </c>
      <c r="I136" s="25" t="s">
        <v>33</v>
      </c>
      <c r="J136" s="28" t="str">
        <f>E24</f>
        <v>Marek</v>
      </c>
      <c r="M136" s="34"/>
    </row>
    <row r="137" spans="2:65" s="1" customFormat="1" ht="10.35" customHeight="1">
      <c r="B137" s="34"/>
      <c r="M137" s="34"/>
    </row>
    <row r="138" spans="2:65" s="10" customFormat="1" ht="29.25" customHeight="1">
      <c r="B138" s="134"/>
      <c r="C138" s="135" t="s">
        <v>149</v>
      </c>
      <c r="D138" s="136" t="s">
        <v>65</v>
      </c>
      <c r="E138" s="136" t="s">
        <v>61</v>
      </c>
      <c r="F138" s="136" t="s">
        <v>62</v>
      </c>
      <c r="G138" s="136" t="s">
        <v>150</v>
      </c>
      <c r="H138" s="136" t="s">
        <v>151</v>
      </c>
      <c r="I138" s="136" t="s">
        <v>152</v>
      </c>
      <c r="J138" s="136" t="s">
        <v>153</v>
      </c>
      <c r="K138" s="137" t="s">
        <v>115</v>
      </c>
      <c r="L138" s="138" t="s">
        <v>154</v>
      </c>
      <c r="M138" s="134"/>
      <c r="N138" s="61" t="s">
        <v>1</v>
      </c>
      <c r="O138" s="62" t="s">
        <v>44</v>
      </c>
      <c r="P138" s="62" t="s">
        <v>155</v>
      </c>
      <c r="Q138" s="62" t="s">
        <v>156</v>
      </c>
      <c r="R138" s="62" t="s">
        <v>157</v>
      </c>
      <c r="S138" s="62" t="s">
        <v>158</v>
      </c>
      <c r="T138" s="62" t="s">
        <v>159</v>
      </c>
      <c r="U138" s="62" t="s">
        <v>160</v>
      </c>
      <c r="V138" s="62" t="s">
        <v>161</v>
      </c>
      <c r="W138" s="62" t="s">
        <v>162</v>
      </c>
      <c r="X138" s="63" t="s">
        <v>163</v>
      </c>
    </row>
    <row r="139" spans="2:65" s="1" customFormat="1" ht="22.9" customHeight="1">
      <c r="B139" s="34"/>
      <c r="C139" s="66" t="s">
        <v>164</v>
      </c>
      <c r="K139" s="139">
        <f>BK139</f>
        <v>0</v>
      </c>
      <c r="M139" s="34"/>
      <c r="N139" s="64"/>
      <c r="O139" s="55"/>
      <c r="P139" s="55"/>
      <c r="Q139" s="140">
        <f>Q140+Q207+Q214</f>
        <v>0</v>
      </c>
      <c r="R139" s="140">
        <f>R140+R207+R214</f>
        <v>0</v>
      </c>
      <c r="S139" s="55"/>
      <c r="T139" s="141">
        <f>T140+T207+T214</f>
        <v>0</v>
      </c>
      <c r="U139" s="55"/>
      <c r="V139" s="141">
        <f>V140+V207+V214</f>
        <v>67.028654099999997</v>
      </c>
      <c r="W139" s="55"/>
      <c r="X139" s="142">
        <f>X140+X207+X214</f>
        <v>42.739000000000004</v>
      </c>
      <c r="AT139" s="15" t="s">
        <v>81</v>
      </c>
      <c r="AU139" s="15" t="s">
        <v>117</v>
      </c>
      <c r="BK139" s="143">
        <f>BK140+BK207+BK214</f>
        <v>0</v>
      </c>
    </row>
    <row r="140" spans="2:65" s="11" customFormat="1" ht="25.9" customHeight="1">
      <c r="B140" s="144"/>
      <c r="D140" s="145" t="s">
        <v>81</v>
      </c>
      <c r="E140" s="146" t="s">
        <v>165</v>
      </c>
      <c r="F140" s="146" t="s">
        <v>166</v>
      </c>
      <c r="I140" s="147"/>
      <c r="J140" s="147"/>
      <c r="K140" s="148">
        <f>BK140</f>
        <v>0</v>
      </c>
      <c r="M140" s="144"/>
      <c r="N140" s="149"/>
      <c r="Q140" s="150">
        <f>Q141+Q165+Q167+Q170+Q183+Q185+Q200+Q205</f>
        <v>0</v>
      </c>
      <c r="R140" s="150">
        <f>R141+R165+R167+R170+R183+R185+R200+R205</f>
        <v>0</v>
      </c>
      <c r="T140" s="151">
        <f>T141+T165+T167+T170+T183+T185+T200+T205</f>
        <v>0</v>
      </c>
      <c r="V140" s="151">
        <f>V141+V165+V167+V170+V183+V185+V200+V205</f>
        <v>66.989434099999997</v>
      </c>
      <c r="X140" s="152">
        <f>X141+X165+X167+X170+X183+X185+X200+X205</f>
        <v>42.739000000000004</v>
      </c>
      <c r="AR140" s="145" t="s">
        <v>89</v>
      </c>
      <c r="AT140" s="153" t="s">
        <v>81</v>
      </c>
      <c r="AU140" s="153" t="s">
        <v>82</v>
      </c>
      <c r="AY140" s="145" t="s">
        <v>167</v>
      </c>
      <c r="BK140" s="154">
        <f>BK141+BK165+BK167+BK170+BK183+BK185+BK200+BK205</f>
        <v>0</v>
      </c>
    </row>
    <row r="141" spans="2:65" s="11" customFormat="1" ht="22.9" customHeight="1">
      <c r="B141" s="144"/>
      <c r="D141" s="145" t="s">
        <v>81</v>
      </c>
      <c r="E141" s="155" t="s">
        <v>89</v>
      </c>
      <c r="F141" s="155" t="s">
        <v>168</v>
      </c>
      <c r="I141" s="147"/>
      <c r="J141" s="147"/>
      <c r="K141" s="156">
        <f>BK141</f>
        <v>0</v>
      </c>
      <c r="M141" s="144"/>
      <c r="N141" s="149"/>
      <c r="Q141" s="150">
        <f>SUM(Q142:Q164)</f>
        <v>0</v>
      </c>
      <c r="R141" s="150">
        <f>SUM(R142:R164)</f>
        <v>0</v>
      </c>
      <c r="T141" s="151">
        <f>SUM(T142:T164)</f>
        <v>0</v>
      </c>
      <c r="V141" s="151">
        <f>SUM(V142:V164)</f>
        <v>7.5406363000000001</v>
      </c>
      <c r="X141" s="152">
        <f>SUM(X142:X164)</f>
        <v>41.125</v>
      </c>
      <c r="AR141" s="145" t="s">
        <v>89</v>
      </c>
      <c r="AT141" s="153" t="s">
        <v>81</v>
      </c>
      <c r="AU141" s="153" t="s">
        <v>89</v>
      </c>
      <c r="AY141" s="145" t="s">
        <v>167</v>
      </c>
      <c r="BK141" s="154">
        <f>SUM(BK142:BK164)</f>
        <v>0</v>
      </c>
    </row>
    <row r="142" spans="2:65" s="1" customFormat="1" ht="24.2" customHeight="1">
      <c r="B142" s="34"/>
      <c r="C142" s="157" t="s">
        <v>89</v>
      </c>
      <c r="D142" s="157" t="s">
        <v>169</v>
      </c>
      <c r="E142" s="158" t="s">
        <v>3239</v>
      </c>
      <c r="F142" s="159" t="s">
        <v>3240</v>
      </c>
      <c r="G142" s="160" t="s">
        <v>172</v>
      </c>
      <c r="H142" s="161">
        <v>25</v>
      </c>
      <c r="I142" s="162"/>
      <c r="J142" s="162"/>
      <c r="K142" s="163">
        <f>ROUND(P142*H142,2)</f>
        <v>0</v>
      </c>
      <c r="L142" s="164"/>
      <c r="M142" s="34"/>
      <c r="N142" s="165" t="s">
        <v>1</v>
      </c>
      <c r="O142" s="128" t="s">
        <v>45</v>
      </c>
      <c r="P142" s="33">
        <f>I142+J142</f>
        <v>0</v>
      </c>
      <c r="Q142" s="33">
        <f>ROUND(I142*H142,2)</f>
        <v>0</v>
      </c>
      <c r="R142" s="33">
        <f>ROUND(J142*H142,2)</f>
        <v>0</v>
      </c>
      <c r="T142" s="166">
        <f>S142*H142</f>
        <v>0</v>
      </c>
      <c r="U142" s="166">
        <v>0</v>
      </c>
      <c r="V142" s="166">
        <f>U142*H142</f>
        <v>0</v>
      </c>
      <c r="W142" s="166">
        <v>0.93500000000000005</v>
      </c>
      <c r="X142" s="167">
        <f>W142*H142</f>
        <v>23.375</v>
      </c>
      <c r="AR142" s="168" t="s">
        <v>173</v>
      </c>
      <c r="AT142" s="168" t="s">
        <v>169</v>
      </c>
      <c r="AU142" s="168" t="s">
        <v>91</v>
      </c>
      <c r="AY142" s="15" t="s">
        <v>167</v>
      </c>
      <c r="BE142" s="97">
        <f>IF(O142="základní",K142,0)</f>
        <v>0</v>
      </c>
      <c r="BF142" s="97">
        <f>IF(O142="snížená",K142,0)</f>
        <v>0</v>
      </c>
      <c r="BG142" s="97">
        <f>IF(O142="zákl. přenesená",K142,0)</f>
        <v>0</v>
      </c>
      <c r="BH142" s="97">
        <f>IF(O142="sníž. přenesená",K142,0)</f>
        <v>0</v>
      </c>
      <c r="BI142" s="97">
        <f>IF(O142="nulová",K142,0)</f>
        <v>0</v>
      </c>
      <c r="BJ142" s="15" t="s">
        <v>89</v>
      </c>
      <c r="BK142" s="97">
        <f>ROUND(P142*H142,2)</f>
        <v>0</v>
      </c>
      <c r="BL142" s="15" t="s">
        <v>173</v>
      </c>
      <c r="BM142" s="168" t="s">
        <v>3241</v>
      </c>
    </row>
    <row r="143" spans="2:65" s="1" customFormat="1" ht="16.5" customHeight="1">
      <c r="B143" s="34"/>
      <c r="C143" s="157" t="s">
        <v>91</v>
      </c>
      <c r="D143" s="157" t="s">
        <v>169</v>
      </c>
      <c r="E143" s="158" t="s">
        <v>3242</v>
      </c>
      <c r="F143" s="159" t="s">
        <v>3243</v>
      </c>
      <c r="G143" s="160" t="s">
        <v>172</v>
      </c>
      <c r="H143" s="161">
        <v>50</v>
      </c>
      <c r="I143" s="162"/>
      <c r="J143" s="162"/>
      <c r="K143" s="163">
        <f>ROUND(P143*H143,2)</f>
        <v>0</v>
      </c>
      <c r="L143" s="164"/>
      <c r="M143" s="34"/>
      <c r="N143" s="165" t="s">
        <v>1</v>
      </c>
      <c r="O143" s="128" t="s">
        <v>45</v>
      </c>
      <c r="P143" s="33">
        <f>I143+J143</f>
        <v>0</v>
      </c>
      <c r="Q143" s="33">
        <f>ROUND(I143*H143,2)</f>
        <v>0</v>
      </c>
      <c r="R143" s="33">
        <f>ROUND(J143*H143,2)</f>
        <v>0</v>
      </c>
      <c r="T143" s="166">
        <f>S143*H143</f>
        <v>0</v>
      </c>
      <c r="U143" s="166">
        <v>0</v>
      </c>
      <c r="V143" s="166">
        <f>U143*H143</f>
        <v>0</v>
      </c>
      <c r="W143" s="166">
        <v>0.35499999999999998</v>
      </c>
      <c r="X143" s="167">
        <f>W143*H143</f>
        <v>17.75</v>
      </c>
      <c r="AR143" s="168" t="s">
        <v>173</v>
      </c>
      <c r="AT143" s="168" t="s">
        <v>169</v>
      </c>
      <c r="AU143" s="168" t="s">
        <v>91</v>
      </c>
      <c r="AY143" s="15" t="s">
        <v>167</v>
      </c>
      <c r="BE143" s="97">
        <f>IF(O143="základní",K143,0)</f>
        <v>0</v>
      </c>
      <c r="BF143" s="97">
        <f>IF(O143="snížená",K143,0)</f>
        <v>0</v>
      </c>
      <c r="BG143" s="97">
        <f>IF(O143="zákl. přenesená",K143,0)</f>
        <v>0</v>
      </c>
      <c r="BH143" s="97">
        <f>IF(O143="sníž. přenesená",K143,0)</f>
        <v>0</v>
      </c>
      <c r="BI143" s="97">
        <f>IF(O143="nulová",K143,0)</f>
        <v>0</v>
      </c>
      <c r="BJ143" s="15" t="s">
        <v>89</v>
      </c>
      <c r="BK143" s="97">
        <f>ROUND(P143*H143,2)</f>
        <v>0</v>
      </c>
      <c r="BL143" s="15" t="s">
        <v>173</v>
      </c>
      <c r="BM143" s="168" t="s">
        <v>3244</v>
      </c>
    </row>
    <row r="144" spans="2:65" s="1" customFormat="1" ht="21.75" customHeight="1">
      <c r="B144" s="34"/>
      <c r="C144" s="157" t="s">
        <v>181</v>
      </c>
      <c r="D144" s="157" t="s">
        <v>169</v>
      </c>
      <c r="E144" s="158" t="s">
        <v>3245</v>
      </c>
      <c r="F144" s="159" t="s">
        <v>3246</v>
      </c>
      <c r="G144" s="160" t="s">
        <v>190</v>
      </c>
      <c r="H144" s="161">
        <v>29.79</v>
      </c>
      <c r="I144" s="162"/>
      <c r="J144" s="162"/>
      <c r="K144" s="163">
        <f>ROUND(P144*H144,2)</f>
        <v>0</v>
      </c>
      <c r="L144" s="164"/>
      <c r="M144" s="34"/>
      <c r="N144" s="165" t="s">
        <v>1</v>
      </c>
      <c r="O144" s="128" t="s">
        <v>45</v>
      </c>
      <c r="P144" s="33">
        <f>I144+J144</f>
        <v>0</v>
      </c>
      <c r="Q144" s="33">
        <f>ROUND(I144*H144,2)</f>
        <v>0</v>
      </c>
      <c r="R144" s="33">
        <f>ROUND(J144*H144,2)</f>
        <v>0</v>
      </c>
      <c r="T144" s="166">
        <f>S144*H144</f>
        <v>0</v>
      </c>
      <c r="U144" s="166">
        <v>0</v>
      </c>
      <c r="V144" s="166">
        <f>U144*H144</f>
        <v>0</v>
      </c>
      <c r="W144" s="166">
        <v>0</v>
      </c>
      <c r="X144" s="167">
        <f>W144*H144</f>
        <v>0</v>
      </c>
      <c r="AR144" s="168" t="s">
        <v>173</v>
      </c>
      <c r="AT144" s="168" t="s">
        <v>169</v>
      </c>
      <c r="AU144" s="168" t="s">
        <v>91</v>
      </c>
      <c r="AY144" s="15" t="s">
        <v>167</v>
      </c>
      <c r="BE144" s="97">
        <f>IF(O144="základní",K144,0)</f>
        <v>0</v>
      </c>
      <c r="BF144" s="97">
        <f>IF(O144="snížená",K144,0)</f>
        <v>0</v>
      </c>
      <c r="BG144" s="97">
        <f>IF(O144="zákl. přenesená",K144,0)</f>
        <v>0</v>
      </c>
      <c r="BH144" s="97">
        <f>IF(O144="sníž. přenesená",K144,0)</f>
        <v>0</v>
      </c>
      <c r="BI144" s="97">
        <f>IF(O144="nulová",K144,0)</f>
        <v>0</v>
      </c>
      <c r="BJ144" s="15" t="s">
        <v>89</v>
      </c>
      <c r="BK144" s="97">
        <f>ROUND(P144*H144,2)</f>
        <v>0</v>
      </c>
      <c r="BL144" s="15" t="s">
        <v>173</v>
      </c>
      <c r="BM144" s="168" t="s">
        <v>3247</v>
      </c>
    </row>
    <row r="145" spans="2:65" s="1" customFormat="1" ht="24.2" customHeight="1">
      <c r="B145" s="34"/>
      <c r="C145" s="157" t="s">
        <v>173</v>
      </c>
      <c r="D145" s="157" t="s">
        <v>169</v>
      </c>
      <c r="E145" s="158" t="s">
        <v>3248</v>
      </c>
      <c r="F145" s="159" t="s">
        <v>3249</v>
      </c>
      <c r="G145" s="160" t="s">
        <v>190</v>
      </c>
      <c r="H145" s="161">
        <v>24</v>
      </c>
      <c r="I145" s="162"/>
      <c r="J145" s="162"/>
      <c r="K145" s="163">
        <f>ROUND(P145*H145,2)</f>
        <v>0</v>
      </c>
      <c r="L145" s="164"/>
      <c r="M145" s="34"/>
      <c r="N145" s="165" t="s">
        <v>1</v>
      </c>
      <c r="O145" s="128" t="s">
        <v>45</v>
      </c>
      <c r="P145" s="33">
        <f>I145+J145</f>
        <v>0</v>
      </c>
      <c r="Q145" s="33">
        <f>ROUND(I145*H145,2)</f>
        <v>0</v>
      </c>
      <c r="R145" s="33">
        <f>ROUND(J145*H145,2)</f>
        <v>0</v>
      </c>
      <c r="T145" s="166">
        <f>S145*H145</f>
        <v>0</v>
      </c>
      <c r="U145" s="166">
        <v>0</v>
      </c>
      <c r="V145" s="166">
        <f>U145*H145</f>
        <v>0</v>
      </c>
      <c r="W145" s="166">
        <v>0</v>
      </c>
      <c r="X145" s="167">
        <f>W145*H145</f>
        <v>0</v>
      </c>
      <c r="AR145" s="168" t="s">
        <v>173</v>
      </c>
      <c r="AT145" s="168" t="s">
        <v>169</v>
      </c>
      <c r="AU145" s="168" t="s">
        <v>91</v>
      </c>
      <c r="AY145" s="15" t="s">
        <v>167</v>
      </c>
      <c r="BE145" s="97">
        <f>IF(O145="základní",K145,0)</f>
        <v>0</v>
      </c>
      <c r="BF145" s="97">
        <f>IF(O145="snížená",K145,0)</f>
        <v>0</v>
      </c>
      <c r="BG145" s="97">
        <f>IF(O145="zákl. přenesená",K145,0)</f>
        <v>0</v>
      </c>
      <c r="BH145" s="97">
        <f>IF(O145="sníž. přenesená",K145,0)</f>
        <v>0</v>
      </c>
      <c r="BI145" s="97">
        <f>IF(O145="nulová",K145,0)</f>
        <v>0</v>
      </c>
      <c r="BJ145" s="15" t="s">
        <v>89</v>
      </c>
      <c r="BK145" s="97">
        <f>ROUND(P145*H145,2)</f>
        <v>0</v>
      </c>
      <c r="BL145" s="15" t="s">
        <v>173</v>
      </c>
      <c r="BM145" s="168" t="s">
        <v>3250</v>
      </c>
    </row>
    <row r="146" spans="2:65" s="12" customFormat="1" ht="11.25">
      <c r="B146" s="169"/>
      <c r="D146" s="170" t="s">
        <v>196</v>
      </c>
      <c r="E146" s="171" t="s">
        <v>1</v>
      </c>
      <c r="F146" s="172" t="s">
        <v>3251</v>
      </c>
      <c r="H146" s="173">
        <v>24</v>
      </c>
      <c r="I146" s="174"/>
      <c r="J146" s="174"/>
      <c r="M146" s="169"/>
      <c r="N146" s="175"/>
      <c r="X146" s="176"/>
      <c r="AT146" s="171" t="s">
        <v>196</v>
      </c>
      <c r="AU146" s="171" t="s">
        <v>91</v>
      </c>
      <c r="AV146" s="12" t="s">
        <v>91</v>
      </c>
      <c r="AW146" s="12" t="s">
        <v>5</v>
      </c>
      <c r="AX146" s="12" t="s">
        <v>89</v>
      </c>
      <c r="AY146" s="171" t="s">
        <v>167</v>
      </c>
    </row>
    <row r="147" spans="2:65" s="1" customFormat="1" ht="33" customHeight="1">
      <c r="B147" s="34"/>
      <c r="C147" s="157" t="s">
        <v>192</v>
      </c>
      <c r="D147" s="157" t="s">
        <v>169</v>
      </c>
      <c r="E147" s="158" t="s">
        <v>3252</v>
      </c>
      <c r="F147" s="159" t="s">
        <v>3253</v>
      </c>
      <c r="G147" s="160" t="s">
        <v>190</v>
      </c>
      <c r="H147" s="161">
        <v>9</v>
      </c>
      <c r="I147" s="162"/>
      <c r="J147" s="162"/>
      <c r="K147" s="163">
        <f>ROUND(P147*H147,2)</f>
        <v>0</v>
      </c>
      <c r="L147" s="164"/>
      <c r="M147" s="34"/>
      <c r="N147" s="165" t="s">
        <v>1</v>
      </c>
      <c r="O147" s="128" t="s">
        <v>45</v>
      </c>
      <c r="P147" s="33">
        <f>I147+J147</f>
        <v>0</v>
      </c>
      <c r="Q147" s="33">
        <f>ROUND(I147*H147,2)</f>
        <v>0</v>
      </c>
      <c r="R147" s="33">
        <f>ROUND(J147*H147,2)</f>
        <v>0</v>
      </c>
      <c r="T147" s="166">
        <f>S147*H147</f>
        <v>0</v>
      </c>
      <c r="U147" s="166">
        <v>0</v>
      </c>
      <c r="V147" s="166">
        <f>U147*H147</f>
        <v>0</v>
      </c>
      <c r="W147" s="166">
        <v>0</v>
      </c>
      <c r="X147" s="167">
        <f>W147*H147</f>
        <v>0</v>
      </c>
      <c r="AR147" s="168" t="s">
        <v>173</v>
      </c>
      <c r="AT147" s="168" t="s">
        <v>169</v>
      </c>
      <c r="AU147" s="168" t="s">
        <v>91</v>
      </c>
      <c r="AY147" s="15" t="s">
        <v>167</v>
      </c>
      <c r="BE147" s="97">
        <f>IF(O147="základní",K147,0)</f>
        <v>0</v>
      </c>
      <c r="BF147" s="97">
        <f>IF(O147="snížená",K147,0)</f>
        <v>0</v>
      </c>
      <c r="BG147" s="97">
        <f>IF(O147="zákl. přenesená",K147,0)</f>
        <v>0</v>
      </c>
      <c r="BH147" s="97">
        <f>IF(O147="sníž. přenesená",K147,0)</f>
        <v>0</v>
      </c>
      <c r="BI147" s="97">
        <f>IF(O147="nulová",K147,0)</f>
        <v>0</v>
      </c>
      <c r="BJ147" s="15" t="s">
        <v>89</v>
      </c>
      <c r="BK147" s="97">
        <f>ROUND(P147*H147,2)</f>
        <v>0</v>
      </c>
      <c r="BL147" s="15" t="s">
        <v>173</v>
      </c>
      <c r="BM147" s="168" t="s">
        <v>3254</v>
      </c>
    </row>
    <row r="148" spans="2:65" s="12" customFormat="1" ht="11.25">
      <c r="B148" s="169"/>
      <c r="D148" s="170" t="s">
        <v>196</v>
      </c>
      <c r="E148" s="171" t="s">
        <v>1</v>
      </c>
      <c r="F148" s="172" t="s">
        <v>3255</v>
      </c>
      <c r="H148" s="173">
        <v>9</v>
      </c>
      <c r="I148" s="174"/>
      <c r="J148" s="174"/>
      <c r="M148" s="169"/>
      <c r="N148" s="175"/>
      <c r="X148" s="176"/>
      <c r="AT148" s="171" t="s">
        <v>196</v>
      </c>
      <c r="AU148" s="171" t="s">
        <v>91</v>
      </c>
      <c r="AV148" s="12" t="s">
        <v>91</v>
      </c>
      <c r="AW148" s="12" t="s">
        <v>5</v>
      </c>
      <c r="AX148" s="12" t="s">
        <v>89</v>
      </c>
      <c r="AY148" s="171" t="s">
        <v>167</v>
      </c>
    </row>
    <row r="149" spans="2:65" s="1" customFormat="1" ht="37.9" customHeight="1">
      <c r="B149" s="34"/>
      <c r="C149" s="157" t="s">
        <v>198</v>
      </c>
      <c r="D149" s="157" t="s">
        <v>169</v>
      </c>
      <c r="E149" s="158" t="s">
        <v>3256</v>
      </c>
      <c r="F149" s="159" t="s">
        <v>3257</v>
      </c>
      <c r="G149" s="160" t="s">
        <v>190</v>
      </c>
      <c r="H149" s="161">
        <v>13.5</v>
      </c>
      <c r="I149" s="162"/>
      <c r="J149" s="162"/>
      <c r="K149" s="163">
        <f>ROUND(P149*H149,2)</f>
        <v>0</v>
      </c>
      <c r="L149" s="164"/>
      <c r="M149" s="34"/>
      <c r="N149" s="165" t="s">
        <v>1</v>
      </c>
      <c r="O149" s="128" t="s">
        <v>45</v>
      </c>
      <c r="P149" s="33">
        <f>I149+J149</f>
        <v>0</v>
      </c>
      <c r="Q149" s="33">
        <f>ROUND(I149*H149,2)</f>
        <v>0</v>
      </c>
      <c r="R149" s="33">
        <f>ROUND(J149*H149,2)</f>
        <v>0</v>
      </c>
      <c r="T149" s="166">
        <f>S149*H149</f>
        <v>0</v>
      </c>
      <c r="U149" s="166">
        <v>0</v>
      </c>
      <c r="V149" s="166">
        <f>U149*H149</f>
        <v>0</v>
      </c>
      <c r="W149" s="166">
        <v>0</v>
      </c>
      <c r="X149" s="167">
        <f>W149*H149</f>
        <v>0</v>
      </c>
      <c r="AR149" s="168" t="s">
        <v>173</v>
      </c>
      <c r="AT149" s="168" t="s">
        <v>169</v>
      </c>
      <c r="AU149" s="168" t="s">
        <v>91</v>
      </c>
      <c r="AY149" s="15" t="s">
        <v>167</v>
      </c>
      <c r="BE149" s="97">
        <f>IF(O149="základní",K149,0)</f>
        <v>0</v>
      </c>
      <c r="BF149" s="97">
        <f>IF(O149="snížená",K149,0)</f>
        <v>0</v>
      </c>
      <c r="BG149" s="97">
        <f>IF(O149="zákl. přenesená",K149,0)</f>
        <v>0</v>
      </c>
      <c r="BH149" s="97">
        <f>IF(O149="sníž. přenesená",K149,0)</f>
        <v>0</v>
      </c>
      <c r="BI149" s="97">
        <f>IF(O149="nulová",K149,0)</f>
        <v>0</v>
      </c>
      <c r="BJ149" s="15" t="s">
        <v>89</v>
      </c>
      <c r="BK149" s="97">
        <f>ROUND(P149*H149,2)</f>
        <v>0</v>
      </c>
      <c r="BL149" s="15" t="s">
        <v>173</v>
      </c>
      <c r="BM149" s="168" t="s">
        <v>3258</v>
      </c>
    </row>
    <row r="150" spans="2:65" s="12" customFormat="1" ht="11.25">
      <c r="B150" s="169"/>
      <c r="D150" s="170" t="s">
        <v>196</v>
      </c>
      <c r="E150" s="171" t="s">
        <v>1</v>
      </c>
      <c r="F150" s="172" t="s">
        <v>3259</v>
      </c>
      <c r="H150" s="173">
        <v>13.5</v>
      </c>
      <c r="I150" s="174"/>
      <c r="J150" s="174"/>
      <c r="M150" s="169"/>
      <c r="N150" s="175"/>
      <c r="X150" s="176"/>
      <c r="AT150" s="171" t="s">
        <v>196</v>
      </c>
      <c r="AU150" s="171" t="s">
        <v>91</v>
      </c>
      <c r="AV150" s="12" t="s">
        <v>91</v>
      </c>
      <c r="AW150" s="12" t="s">
        <v>5</v>
      </c>
      <c r="AX150" s="12" t="s">
        <v>89</v>
      </c>
      <c r="AY150" s="171" t="s">
        <v>167</v>
      </c>
    </row>
    <row r="151" spans="2:65" s="1" customFormat="1" ht="24.2" customHeight="1">
      <c r="B151" s="34"/>
      <c r="C151" s="157" t="s">
        <v>205</v>
      </c>
      <c r="D151" s="157" t="s">
        <v>169</v>
      </c>
      <c r="E151" s="158" t="s">
        <v>3260</v>
      </c>
      <c r="F151" s="159" t="s">
        <v>3261</v>
      </c>
      <c r="G151" s="160" t="s">
        <v>190</v>
      </c>
      <c r="H151" s="161">
        <v>29.79</v>
      </c>
      <c r="I151" s="162"/>
      <c r="J151" s="162"/>
      <c r="K151" s="163">
        <f>ROUND(P151*H151,2)</f>
        <v>0</v>
      </c>
      <c r="L151" s="164"/>
      <c r="M151" s="34"/>
      <c r="N151" s="165" t="s">
        <v>1</v>
      </c>
      <c r="O151" s="128" t="s">
        <v>45</v>
      </c>
      <c r="P151" s="33">
        <f>I151+J151</f>
        <v>0</v>
      </c>
      <c r="Q151" s="33">
        <f>ROUND(I151*H151,2)</f>
        <v>0</v>
      </c>
      <c r="R151" s="33">
        <f>ROUND(J151*H151,2)</f>
        <v>0</v>
      </c>
      <c r="T151" s="166">
        <f>S151*H151</f>
        <v>0</v>
      </c>
      <c r="U151" s="166">
        <v>0</v>
      </c>
      <c r="V151" s="166">
        <f>U151*H151</f>
        <v>0</v>
      </c>
      <c r="W151" s="166">
        <v>0</v>
      </c>
      <c r="X151" s="167">
        <f>W151*H151</f>
        <v>0</v>
      </c>
      <c r="AR151" s="168" t="s">
        <v>173</v>
      </c>
      <c r="AT151" s="168" t="s">
        <v>169</v>
      </c>
      <c r="AU151" s="168" t="s">
        <v>91</v>
      </c>
      <c r="AY151" s="15" t="s">
        <v>167</v>
      </c>
      <c r="BE151" s="97">
        <f>IF(O151="základní",K151,0)</f>
        <v>0</v>
      </c>
      <c r="BF151" s="97">
        <f>IF(O151="snížená",K151,0)</f>
        <v>0</v>
      </c>
      <c r="BG151" s="97">
        <f>IF(O151="zákl. přenesená",K151,0)</f>
        <v>0</v>
      </c>
      <c r="BH151" s="97">
        <f>IF(O151="sníž. přenesená",K151,0)</f>
        <v>0</v>
      </c>
      <c r="BI151" s="97">
        <f>IF(O151="nulová",K151,0)</f>
        <v>0</v>
      </c>
      <c r="BJ151" s="15" t="s">
        <v>89</v>
      </c>
      <c r="BK151" s="97">
        <f>ROUND(P151*H151,2)</f>
        <v>0</v>
      </c>
      <c r="BL151" s="15" t="s">
        <v>173</v>
      </c>
      <c r="BM151" s="168" t="s">
        <v>3262</v>
      </c>
    </row>
    <row r="152" spans="2:65" s="1" customFormat="1" ht="21.75" customHeight="1">
      <c r="B152" s="34"/>
      <c r="C152" s="157" t="s">
        <v>179</v>
      </c>
      <c r="D152" s="157" t="s">
        <v>169</v>
      </c>
      <c r="E152" s="158" t="s">
        <v>3263</v>
      </c>
      <c r="F152" s="159" t="s">
        <v>3264</v>
      </c>
      <c r="G152" s="160" t="s">
        <v>190</v>
      </c>
      <c r="H152" s="161">
        <v>29.79</v>
      </c>
      <c r="I152" s="162"/>
      <c r="J152" s="162"/>
      <c r="K152" s="163">
        <f>ROUND(P152*H152,2)</f>
        <v>0</v>
      </c>
      <c r="L152" s="164"/>
      <c r="M152" s="34"/>
      <c r="N152" s="165" t="s">
        <v>1</v>
      </c>
      <c r="O152" s="128" t="s">
        <v>45</v>
      </c>
      <c r="P152" s="33">
        <f>I152+J152</f>
        <v>0</v>
      </c>
      <c r="Q152" s="33">
        <f>ROUND(I152*H152,2)</f>
        <v>0</v>
      </c>
      <c r="R152" s="33">
        <f>ROUND(J152*H152,2)</f>
        <v>0</v>
      </c>
      <c r="T152" s="166">
        <f>S152*H152</f>
        <v>0</v>
      </c>
      <c r="U152" s="166">
        <v>0</v>
      </c>
      <c r="V152" s="166">
        <f>U152*H152</f>
        <v>0</v>
      </c>
      <c r="W152" s="166">
        <v>0</v>
      </c>
      <c r="X152" s="167">
        <f>W152*H152</f>
        <v>0</v>
      </c>
      <c r="AR152" s="168" t="s">
        <v>173</v>
      </c>
      <c r="AT152" s="168" t="s">
        <v>169</v>
      </c>
      <c r="AU152" s="168" t="s">
        <v>91</v>
      </c>
      <c r="AY152" s="15" t="s">
        <v>167</v>
      </c>
      <c r="BE152" s="97">
        <f>IF(O152="základní",K152,0)</f>
        <v>0</v>
      </c>
      <c r="BF152" s="97">
        <f>IF(O152="snížená",K152,0)</f>
        <v>0</v>
      </c>
      <c r="BG152" s="97">
        <f>IF(O152="zákl. přenesená",K152,0)</f>
        <v>0</v>
      </c>
      <c r="BH152" s="97">
        <f>IF(O152="sníž. přenesená",K152,0)</f>
        <v>0</v>
      </c>
      <c r="BI152" s="97">
        <f>IF(O152="nulová",K152,0)</f>
        <v>0</v>
      </c>
      <c r="BJ152" s="15" t="s">
        <v>89</v>
      </c>
      <c r="BK152" s="97">
        <f>ROUND(P152*H152,2)</f>
        <v>0</v>
      </c>
      <c r="BL152" s="15" t="s">
        <v>173</v>
      </c>
      <c r="BM152" s="168" t="s">
        <v>3265</v>
      </c>
    </row>
    <row r="153" spans="2:65" s="1" customFormat="1" ht="24.2" customHeight="1">
      <c r="B153" s="34"/>
      <c r="C153" s="157" t="s">
        <v>186</v>
      </c>
      <c r="D153" s="157" t="s">
        <v>169</v>
      </c>
      <c r="E153" s="158" t="s">
        <v>646</v>
      </c>
      <c r="F153" s="159" t="s">
        <v>647</v>
      </c>
      <c r="G153" s="160" t="s">
        <v>190</v>
      </c>
      <c r="H153" s="161">
        <v>13.5</v>
      </c>
      <c r="I153" s="162"/>
      <c r="J153" s="162"/>
      <c r="K153" s="163">
        <f>ROUND(P153*H153,2)</f>
        <v>0</v>
      </c>
      <c r="L153" s="164"/>
      <c r="M153" s="34"/>
      <c r="N153" s="165" t="s">
        <v>1</v>
      </c>
      <c r="O153" s="128" t="s">
        <v>45</v>
      </c>
      <c r="P153" s="33">
        <f>I153+J153</f>
        <v>0</v>
      </c>
      <c r="Q153" s="33">
        <f>ROUND(I153*H153,2)</f>
        <v>0</v>
      </c>
      <c r="R153" s="33">
        <f>ROUND(J153*H153,2)</f>
        <v>0</v>
      </c>
      <c r="T153" s="166">
        <f>S153*H153</f>
        <v>0</v>
      </c>
      <c r="U153" s="166">
        <v>0</v>
      </c>
      <c r="V153" s="166">
        <f>U153*H153</f>
        <v>0</v>
      </c>
      <c r="W153" s="166">
        <v>0</v>
      </c>
      <c r="X153" s="167">
        <f>W153*H153</f>
        <v>0</v>
      </c>
      <c r="AR153" s="168" t="s">
        <v>173</v>
      </c>
      <c r="AT153" s="168" t="s">
        <v>169</v>
      </c>
      <c r="AU153" s="168" t="s">
        <v>91</v>
      </c>
      <c r="AY153" s="15" t="s">
        <v>167</v>
      </c>
      <c r="BE153" s="97">
        <f>IF(O153="základní",K153,0)</f>
        <v>0</v>
      </c>
      <c r="BF153" s="97">
        <f>IF(O153="snížená",K153,0)</f>
        <v>0</v>
      </c>
      <c r="BG153" s="97">
        <f>IF(O153="zákl. přenesená",K153,0)</f>
        <v>0</v>
      </c>
      <c r="BH153" s="97">
        <f>IF(O153="sníž. přenesená",K153,0)</f>
        <v>0</v>
      </c>
      <c r="BI153" s="97">
        <f>IF(O153="nulová",K153,0)</f>
        <v>0</v>
      </c>
      <c r="BJ153" s="15" t="s">
        <v>89</v>
      </c>
      <c r="BK153" s="97">
        <f>ROUND(P153*H153,2)</f>
        <v>0</v>
      </c>
      <c r="BL153" s="15" t="s">
        <v>173</v>
      </c>
      <c r="BM153" s="168" t="s">
        <v>3266</v>
      </c>
    </row>
    <row r="154" spans="2:65" s="12" customFormat="1" ht="11.25">
      <c r="B154" s="169"/>
      <c r="D154" s="170" t="s">
        <v>196</v>
      </c>
      <c r="E154" s="171" t="s">
        <v>1</v>
      </c>
      <c r="F154" s="172" t="s">
        <v>3259</v>
      </c>
      <c r="H154" s="173">
        <v>13.5</v>
      </c>
      <c r="I154" s="174"/>
      <c r="J154" s="174"/>
      <c r="M154" s="169"/>
      <c r="N154" s="175"/>
      <c r="X154" s="176"/>
      <c r="AT154" s="171" t="s">
        <v>196</v>
      </c>
      <c r="AU154" s="171" t="s">
        <v>91</v>
      </c>
      <c r="AV154" s="12" t="s">
        <v>91</v>
      </c>
      <c r="AW154" s="12" t="s">
        <v>5</v>
      </c>
      <c r="AX154" s="12" t="s">
        <v>89</v>
      </c>
      <c r="AY154" s="171" t="s">
        <v>167</v>
      </c>
    </row>
    <row r="155" spans="2:65" s="1" customFormat="1" ht="24.2" customHeight="1">
      <c r="B155" s="34"/>
      <c r="C155" s="157" t="s">
        <v>219</v>
      </c>
      <c r="D155" s="157" t="s">
        <v>169</v>
      </c>
      <c r="E155" s="158" t="s">
        <v>650</v>
      </c>
      <c r="F155" s="159" t="s">
        <v>651</v>
      </c>
      <c r="G155" s="160" t="s">
        <v>190</v>
      </c>
      <c r="H155" s="161">
        <v>4.1399999999999997</v>
      </c>
      <c r="I155" s="162"/>
      <c r="J155" s="162"/>
      <c r="K155" s="163">
        <f>ROUND(P155*H155,2)</f>
        <v>0</v>
      </c>
      <c r="L155" s="164"/>
      <c r="M155" s="34"/>
      <c r="N155" s="165" t="s">
        <v>1</v>
      </c>
      <c r="O155" s="128" t="s">
        <v>45</v>
      </c>
      <c r="P155" s="33">
        <f>I155+J155</f>
        <v>0</v>
      </c>
      <c r="Q155" s="33">
        <f>ROUND(I155*H155,2)</f>
        <v>0</v>
      </c>
      <c r="R155" s="33">
        <f>ROUND(J155*H155,2)</f>
        <v>0</v>
      </c>
      <c r="T155" s="166">
        <f>S155*H155</f>
        <v>0</v>
      </c>
      <c r="U155" s="166">
        <v>0</v>
      </c>
      <c r="V155" s="166">
        <f>U155*H155</f>
        <v>0</v>
      </c>
      <c r="W155" s="166">
        <v>0</v>
      </c>
      <c r="X155" s="167">
        <f>W155*H155</f>
        <v>0</v>
      </c>
      <c r="AR155" s="168" t="s">
        <v>173</v>
      </c>
      <c r="AT155" s="168" t="s">
        <v>169</v>
      </c>
      <c r="AU155" s="168" t="s">
        <v>91</v>
      </c>
      <c r="AY155" s="15" t="s">
        <v>167</v>
      </c>
      <c r="BE155" s="97">
        <f>IF(O155="základní",K155,0)</f>
        <v>0</v>
      </c>
      <c r="BF155" s="97">
        <f>IF(O155="snížená",K155,0)</f>
        <v>0</v>
      </c>
      <c r="BG155" s="97">
        <f>IF(O155="zákl. přenesená",K155,0)</f>
        <v>0</v>
      </c>
      <c r="BH155" s="97">
        <f>IF(O155="sníž. přenesená",K155,0)</f>
        <v>0</v>
      </c>
      <c r="BI155" s="97">
        <f>IF(O155="nulová",K155,0)</f>
        <v>0</v>
      </c>
      <c r="BJ155" s="15" t="s">
        <v>89</v>
      </c>
      <c r="BK155" s="97">
        <f>ROUND(P155*H155,2)</f>
        <v>0</v>
      </c>
      <c r="BL155" s="15" t="s">
        <v>173</v>
      </c>
      <c r="BM155" s="168" t="s">
        <v>3267</v>
      </c>
    </row>
    <row r="156" spans="2:65" s="12" customFormat="1" ht="11.25">
      <c r="B156" s="169"/>
      <c r="D156" s="170" t="s">
        <v>196</v>
      </c>
      <c r="E156" s="171" t="s">
        <v>1</v>
      </c>
      <c r="F156" s="172" t="s">
        <v>3268</v>
      </c>
      <c r="H156" s="173">
        <v>4.1399999999999997</v>
      </c>
      <c r="I156" s="174"/>
      <c r="J156" s="174"/>
      <c r="M156" s="169"/>
      <c r="N156" s="175"/>
      <c r="X156" s="176"/>
      <c r="AT156" s="171" t="s">
        <v>196</v>
      </c>
      <c r="AU156" s="171" t="s">
        <v>91</v>
      </c>
      <c r="AV156" s="12" t="s">
        <v>91</v>
      </c>
      <c r="AW156" s="12" t="s">
        <v>5</v>
      </c>
      <c r="AX156" s="12" t="s">
        <v>89</v>
      </c>
      <c r="AY156" s="171" t="s">
        <v>167</v>
      </c>
    </row>
    <row r="157" spans="2:65" s="1" customFormat="1" ht="16.5" customHeight="1">
      <c r="B157" s="34"/>
      <c r="C157" s="190" t="s">
        <v>224</v>
      </c>
      <c r="D157" s="190" t="s">
        <v>654</v>
      </c>
      <c r="E157" s="191" t="s">
        <v>655</v>
      </c>
      <c r="F157" s="192" t="s">
        <v>656</v>
      </c>
      <c r="G157" s="193" t="s">
        <v>339</v>
      </c>
      <c r="H157" s="194">
        <v>7.452</v>
      </c>
      <c r="I157" s="195"/>
      <c r="J157" s="196"/>
      <c r="K157" s="197">
        <f>ROUND(P157*H157,2)</f>
        <v>0</v>
      </c>
      <c r="L157" s="196"/>
      <c r="M157" s="198"/>
      <c r="N157" s="199" t="s">
        <v>1</v>
      </c>
      <c r="O157" s="128" t="s">
        <v>45</v>
      </c>
      <c r="P157" s="33">
        <f>I157+J157</f>
        <v>0</v>
      </c>
      <c r="Q157" s="33">
        <f>ROUND(I157*H157,2)</f>
        <v>0</v>
      </c>
      <c r="R157" s="33">
        <f>ROUND(J157*H157,2)</f>
        <v>0</v>
      </c>
      <c r="T157" s="166">
        <f>S157*H157</f>
        <v>0</v>
      </c>
      <c r="U157" s="166">
        <v>1</v>
      </c>
      <c r="V157" s="166">
        <f>U157*H157</f>
        <v>7.452</v>
      </c>
      <c r="W157" s="166">
        <v>0</v>
      </c>
      <c r="X157" s="167">
        <f>W157*H157</f>
        <v>0</v>
      </c>
      <c r="AR157" s="168" t="s">
        <v>179</v>
      </c>
      <c r="AT157" s="168" t="s">
        <v>654</v>
      </c>
      <c r="AU157" s="168" t="s">
        <v>91</v>
      </c>
      <c r="AY157" s="15" t="s">
        <v>167</v>
      </c>
      <c r="BE157" s="97">
        <f>IF(O157="základní",K157,0)</f>
        <v>0</v>
      </c>
      <c r="BF157" s="97">
        <f>IF(O157="snížená",K157,0)</f>
        <v>0</v>
      </c>
      <c r="BG157" s="97">
        <f>IF(O157="zákl. přenesená",K157,0)</f>
        <v>0</v>
      </c>
      <c r="BH157" s="97">
        <f>IF(O157="sníž. přenesená",K157,0)</f>
        <v>0</v>
      </c>
      <c r="BI157" s="97">
        <f>IF(O157="nulová",K157,0)</f>
        <v>0</v>
      </c>
      <c r="BJ157" s="15" t="s">
        <v>89</v>
      </c>
      <c r="BK157" s="97">
        <f>ROUND(P157*H157,2)</f>
        <v>0</v>
      </c>
      <c r="BL157" s="15" t="s">
        <v>173</v>
      </c>
      <c r="BM157" s="168" t="s">
        <v>3269</v>
      </c>
    </row>
    <row r="158" spans="2:65" s="12" customFormat="1" ht="11.25">
      <c r="B158" s="169"/>
      <c r="D158" s="170" t="s">
        <v>196</v>
      </c>
      <c r="F158" s="172" t="s">
        <v>3270</v>
      </c>
      <c r="H158" s="173">
        <v>7.452</v>
      </c>
      <c r="I158" s="174"/>
      <c r="J158" s="174"/>
      <c r="M158" s="169"/>
      <c r="N158" s="175"/>
      <c r="X158" s="176"/>
      <c r="AT158" s="171" t="s">
        <v>196</v>
      </c>
      <c r="AU158" s="171" t="s">
        <v>91</v>
      </c>
      <c r="AV158" s="12" t="s">
        <v>91</v>
      </c>
      <c r="AW158" s="12" t="s">
        <v>4</v>
      </c>
      <c r="AX158" s="12" t="s">
        <v>89</v>
      </c>
      <c r="AY158" s="171" t="s">
        <v>167</v>
      </c>
    </row>
    <row r="159" spans="2:65" s="1" customFormat="1" ht="24.2" customHeight="1">
      <c r="B159" s="34"/>
      <c r="C159" s="157" t="s">
        <v>9</v>
      </c>
      <c r="D159" s="157" t="s">
        <v>169</v>
      </c>
      <c r="E159" s="158" t="s">
        <v>3271</v>
      </c>
      <c r="F159" s="159" t="s">
        <v>3272</v>
      </c>
      <c r="G159" s="160" t="s">
        <v>172</v>
      </c>
      <c r="H159" s="161">
        <v>115</v>
      </c>
      <c r="I159" s="162"/>
      <c r="J159" s="162"/>
      <c r="K159" s="163">
        <f>ROUND(P159*H159,2)</f>
        <v>0</v>
      </c>
      <c r="L159" s="164"/>
      <c r="M159" s="34"/>
      <c r="N159" s="165" t="s">
        <v>1</v>
      </c>
      <c r="O159" s="128" t="s">
        <v>45</v>
      </c>
      <c r="P159" s="33">
        <f>I159+J159</f>
        <v>0</v>
      </c>
      <c r="Q159" s="33">
        <f>ROUND(I159*H159,2)</f>
        <v>0</v>
      </c>
      <c r="R159" s="33">
        <f>ROUND(J159*H159,2)</f>
        <v>0</v>
      </c>
      <c r="T159" s="166">
        <f>S159*H159</f>
        <v>0</v>
      </c>
      <c r="U159" s="166">
        <v>0</v>
      </c>
      <c r="V159" s="166">
        <f>U159*H159</f>
        <v>0</v>
      </c>
      <c r="W159" s="166">
        <v>0</v>
      </c>
      <c r="X159" s="167">
        <f>W159*H159</f>
        <v>0</v>
      </c>
      <c r="AR159" s="168" t="s">
        <v>173</v>
      </c>
      <c r="AT159" s="168" t="s">
        <v>169</v>
      </c>
      <c r="AU159" s="168" t="s">
        <v>91</v>
      </c>
      <c r="AY159" s="15" t="s">
        <v>167</v>
      </c>
      <c r="BE159" s="97">
        <f>IF(O159="základní",K159,0)</f>
        <v>0</v>
      </c>
      <c r="BF159" s="97">
        <f>IF(O159="snížená",K159,0)</f>
        <v>0</v>
      </c>
      <c r="BG159" s="97">
        <f>IF(O159="zákl. přenesená",K159,0)</f>
        <v>0</v>
      </c>
      <c r="BH159" s="97">
        <f>IF(O159="sníž. přenesená",K159,0)</f>
        <v>0</v>
      </c>
      <c r="BI159" s="97">
        <f>IF(O159="nulová",K159,0)</f>
        <v>0</v>
      </c>
      <c r="BJ159" s="15" t="s">
        <v>89</v>
      </c>
      <c r="BK159" s="97">
        <f>ROUND(P159*H159,2)</f>
        <v>0</v>
      </c>
      <c r="BL159" s="15" t="s">
        <v>173</v>
      </c>
      <c r="BM159" s="168" t="s">
        <v>3273</v>
      </c>
    </row>
    <row r="160" spans="2:65" s="1" customFormat="1" ht="16.5" customHeight="1">
      <c r="B160" s="34"/>
      <c r="C160" s="190" t="s">
        <v>235</v>
      </c>
      <c r="D160" s="190" t="s">
        <v>654</v>
      </c>
      <c r="E160" s="191" t="s">
        <v>3274</v>
      </c>
      <c r="F160" s="192" t="s">
        <v>3275</v>
      </c>
      <c r="G160" s="193" t="s">
        <v>3276</v>
      </c>
      <c r="H160" s="194">
        <v>25</v>
      </c>
      <c r="I160" s="195"/>
      <c r="J160" s="196"/>
      <c r="K160" s="197">
        <f>ROUND(P160*H160,2)</f>
        <v>0</v>
      </c>
      <c r="L160" s="196"/>
      <c r="M160" s="198"/>
      <c r="N160" s="199" t="s">
        <v>1</v>
      </c>
      <c r="O160" s="128" t="s">
        <v>45</v>
      </c>
      <c r="P160" s="33">
        <f>I160+J160</f>
        <v>0</v>
      </c>
      <c r="Q160" s="33">
        <f>ROUND(I160*H160,2)</f>
        <v>0</v>
      </c>
      <c r="R160" s="33">
        <f>ROUND(J160*H160,2)</f>
        <v>0</v>
      </c>
      <c r="T160" s="166">
        <f>S160*H160</f>
        <v>0</v>
      </c>
      <c r="U160" s="166">
        <v>1E-3</v>
      </c>
      <c r="V160" s="166">
        <f>U160*H160</f>
        <v>2.5000000000000001E-2</v>
      </c>
      <c r="W160" s="166">
        <v>0</v>
      </c>
      <c r="X160" s="167">
        <f>W160*H160</f>
        <v>0</v>
      </c>
      <c r="AR160" s="168" t="s">
        <v>179</v>
      </c>
      <c r="AT160" s="168" t="s">
        <v>654</v>
      </c>
      <c r="AU160" s="168" t="s">
        <v>91</v>
      </c>
      <c r="AY160" s="15" t="s">
        <v>167</v>
      </c>
      <c r="BE160" s="97">
        <f>IF(O160="základní",K160,0)</f>
        <v>0</v>
      </c>
      <c r="BF160" s="97">
        <f>IF(O160="snížená",K160,0)</f>
        <v>0</v>
      </c>
      <c r="BG160" s="97">
        <f>IF(O160="zákl. přenesená",K160,0)</f>
        <v>0</v>
      </c>
      <c r="BH160" s="97">
        <f>IF(O160="sníž. přenesená",K160,0)</f>
        <v>0</v>
      </c>
      <c r="BI160" s="97">
        <f>IF(O160="nulová",K160,0)</f>
        <v>0</v>
      </c>
      <c r="BJ160" s="15" t="s">
        <v>89</v>
      </c>
      <c r="BK160" s="97">
        <f>ROUND(P160*H160,2)</f>
        <v>0</v>
      </c>
      <c r="BL160" s="15" t="s">
        <v>173</v>
      </c>
      <c r="BM160" s="168" t="s">
        <v>3277</v>
      </c>
    </row>
    <row r="161" spans="2:65" s="1" customFormat="1" ht="24.2" customHeight="1">
      <c r="B161" s="34"/>
      <c r="C161" s="157" t="s">
        <v>241</v>
      </c>
      <c r="D161" s="157" t="s">
        <v>169</v>
      </c>
      <c r="E161" s="158" t="s">
        <v>3278</v>
      </c>
      <c r="F161" s="159" t="s">
        <v>3279</v>
      </c>
      <c r="G161" s="160" t="s">
        <v>172</v>
      </c>
      <c r="H161" s="161">
        <v>80</v>
      </c>
      <c r="I161" s="162"/>
      <c r="J161" s="162"/>
      <c r="K161" s="163">
        <f>ROUND(P161*H161,2)</f>
        <v>0</v>
      </c>
      <c r="L161" s="164"/>
      <c r="M161" s="34"/>
      <c r="N161" s="165" t="s">
        <v>1</v>
      </c>
      <c r="O161" s="128" t="s">
        <v>45</v>
      </c>
      <c r="P161" s="33">
        <f>I161+J161</f>
        <v>0</v>
      </c>
      <c r="Q161" s="33">
        <f>ROUND(I161*H161,2)</f>
        <v>0</v>
      </c>
      <c r="R161" s="33">
        <f>ROUND(J161*H161,2)</f>
        <v>0</v>
      </c>
      <c r="T161" s="166">
        <f>S161*H161</f>
        <v>0</v>
      </c>
      <c r="U161" s="166">
        <v>0</v>
      </c>
      <c r="V161" s="166">
        <f>U161*H161</f>
        <v>0</v>
      </c>
      <c r="W161" s="166">
        <v>0</v>
      </c>
      <c r="X161" s="167">
        <f>W161*H161</f>
        <v>0</v>
      </c>
      <c r="AR161" s="168" t="s">
        <v>173</v>
      </c>
      <c r="AT161" s="168" t="s">
        <v>169</v>
      </c>
      <c r="AU161" s="168" t="s">
        <v>91</v>
      </c>
      <c r="AY161" s="15" t="s">
        <v>167</v>
      </c>
      <c r="BE161" s="97">
        <f>IF(O161="základní",K161,0)</f>
        <v>0</v>
      </c>
      <c r="BF161" s="97">
        <f>IF(O161="snížená",K161,0)</f>
        <v>0</v>
      </c>
      <c r="BG161" s="97">
        <f>IF(O161="zákl. přenesená",K161,0)</f>
        <v>0</v>
      </c>
      <c r="BH161" s="97">
        <f>IF(O161="sníž. přenesená",K161,0)</f>
        <v>0</v>
      </c>
      <c r="BI161" s="97">
        <f>IF(O161="nulová",K161,0)</f>
        <v>0</v>
      </c>
      <c r="BJ161" s="15" t="s">
        <v>89</v>
      </c>
      <c r="BK161" s="97">
        <f>ROUND(P161*H161,2)</f>
        <v>0</v>
      </c>
      <c r="BL161" s="15" t="s">
        <v>173</v>
      </c>
      <c r="BM161" s="168" t="s">
        <v>3280</v>
      </c>
    </row>
    <row r="162" spans="2:65" s="1" customFormat="1" ht="24.2" customHeight="1">
      <c r="B162" s="34"/>
      <c r="C162" s="157" t="s">
        <v>246</v>
      </c>
      <c r="D162" s="157" t="s">
        <v>169</v>
      </c>
      <c r="E162" s="158" t="s">
        <v>3281</v>
      </c>
      <c r="F162" s="159" t="s">
        <v>3282</v>
      </c>
      <c r="G162" s="160" t="s">
        <v>172</v>
      </c>
      <c r="H162" s="161">
        <v>80</v>
      </c>
      <c r="I162" s="162"/>
      <c r="J162" s="162"/>
      <c r="K162" s="163">
        <f>ROUND(P162*H162,2)</f>
        <v>0</v>
      </c>
      <c r="L162" s="164"/>
      <c r="M162" s="34"/>
      <c r="N162" s="165" t="s">
        <v>1</v>
      </c>
      <c r="O162" s="128" t="s">
        <v>45</v>
      </c>
      <c r="P162" s="33">
        <f>I162+J162</f>
        <v>0</v>
      </c>
      <c r="Q162" s="33">
        <f>ROUND(I162*H162,2)</f>
        <v>0</v>
      </c>
      <c r="R162" s="33">
        <f>ROUND(J162*H162,2)</f>
        <v>0</v>
      </c>
      <c r="T162" s="166">
        <f>S162*H162</f>
        <v>0</v>
      </c>
      <c r="U162" s="166">
        <v>0</v>
      </c>
      <c r="V162" s="166">
        <f>U162*H162</f>
        <v>0</v>
      </c>
      <c r="W162" s="166">
        <v>0</v>
      </c>
      <c r="X162" s="167">
        <f>W162*H162</f>
        <v>0</v>
      </c>
      <c r="AR162" s="168" t="s">
        <v>173</v>
      </c>
      <c r="AT162" s="168" t="s">
        <v>169</v>
      </c>
      <c r="AU162" s="168" t="s">
        <v>91</v>
      </c>
      <c r="AY162" s="15" t="s">
        <v>167</v>
      </c>
      <c r="BE162" s="97">
        <f>IF(O162="základní",K162,0)</f>
        <v>0</v>
      </c>
      <c r="BF162" s="97">
        <f>IF(O162="snížená",K162,0)</f>
        <v>0</v>
      </c>
      <c r="BG162" s="97">
        <f>IF(O162="zákl. přenesená",K162,0)</f>
        <v>0</v>
      </c>
      <c r="BH162" s="97">
        <f>IF(O162="sníž. přenesená",K162,0)</f>
        <v>0</v>
      </c>
      <c r="BI162" s="97">
        <f>IF(O162="nulová",K162,0)</f>
        <v>0</v>
      </c>
      <c r="BJ162" s="15" t="s">
        <v>89</v>
      </c>
      <c r="BK162" s="97">
        <f>ROUND(P162*H162,2)</f>
        <v>0</v>
      </c>
      <c r="BL162" s="15" t="s">
        <v>173</v>
      </c>
      <c r="BM162" s="168" t="s">
        <v>3283</v>
      </c>
    </row>
    <row r="163" spans="2:65" s="1" customFormat="1" ht="16.5" customHeight="1">
      <c r="B163" s="34"/>
      <c r="C163" s="190" t="s">
        <v>227</v>
      </c>
      <c r="D163" s="190" t="s">
        <v>654</v>
      </c>
      <c r="E163" s="191" t="s">
        <v>3284</v>
      </c>
      <c r="F163" s="192" t="s">
        <v>3285</v>
      </c>
      <c r="G163" s="193" t="s">
        <v>172</v>
      </c>
      <c r="H163" s="194">
        <v>90.909000000000006</v>
      </c>
      <c r="I163" s="195"/>
      <c r="J163" s="196"/>
      <c r="K163" s="197">
        <f>ROUND(P163*H163,2)</f>
        <v>0</v>
      </c>
      <c r="L163" s="196"/>
      <c r="M163" s="198"/>
      <c r="N163" s="199" t="s">
        <v>1</v>
      </c>
      <c r="O163" s="128" t="s">
        <v>45</v>
      </c>
      <c r="P163" s="33">
        <f>I163+J163</f>
        <v>0</v>
      </c>
      <c r="Q163" s="33">
        <f>ROUND(I163*H163,2)</f>
        <v>0</v>
      </c>
      <c r="R163" s="33">
        <f>ROUND(J163*H163,2)</f>
        <v>0</v>
      </c>
      <c r="T163" s="166">
        <f>S163*H163</f>
        <v>0</v>
      </c>
      <c r="U163" s="166">
        <v>6.9999999999999999E-4</v>
      </c>
      <c r="V163" s="166">
        <f>U163*H163</f>
        <v>6.3636300000000007E-2</v>
      </c>
      <c r="W163" s="166">
        <v>0</v>
      </c>
      <c r="X163" s="167">
        <f>W163*H163</f>
        <v>0</v>
      </c>
      <c r="AR163" s="168" t="s">
        <v>179</v>
      </c>
      <c r="AT163" s="168" t="s">
        <v>654</v>
      </c>
      <c r="AU163" s="168" t="s">
        <v>91</v>
      </c>
      <c r="AY163" s="15" t="s">
        <v>167</v>
      </c>
      <c r="BE163" s="97">
        <f>IF(O163="základní",K163,0)</f>
        <v>0</v>
      </c>
      <c r="BF163" s="97">
        <f>IF(O163="snížená",K163,0)</f>
        <v>0</v>
      </c>
      <c r="BG163" s="97">
        <f>IF(O163="zákl. přenesená",K163,0)</f>
        <v>0</v>
      </c>
      <c r="BH163" s="97">
        <f>IF(O163="sníž. přenesená",K163,0)</f>
        <v>0</v>
      </c>
      <c r="BI163" s="97">
        <f>IF(O163="nulová",K163,0)</f>
        <v>0</v>
      </c>
      <c r="BJ163" s="15" t="s">
        <v>89</v>
      </c>
      <c r="BK163" s="97">
        <f>ROUND(P163*H163,2)</f>
        <v>0</v>
      </c>
      <c r="BL163" s="15" t="s">
        <v>173</v>
      </c>
      <c r="BM163" s="168" t="s">
        <v>3286</v>
      </c>
    </row>
    <row r="164" spans="2:65" s="12" customFormat="1" ht="11.25">
      <c r="B164" s="169"/>
      <c r="D164" s="170" t="s">
        <v>196</v>
      </c>
      <c r="F164" s="172" t="s">
        <v>3287</v>
      </c>
      <c r="H164" s="173">
        <v>90.909000000000006</v>
      </c>
      <c r="I164" s="174"/>
      <c r="J164" s="174"/>
      <c r="M164" s="169"/>
      <c r="N164" s="175"/>
      <c r="X164" s="176"/>
      <c r="AT164" s="171" t="s">
        <v>196</v>
      </c>
      <c r="AU164" s="171" t="s">
        <v>91</v>
      </c>
      <c r="AV164" s="12" t="s">
        <v>91</v>
      </c>
      <c r="AW164" s="12" t="s">
        <v>4</v>
      </c>
      <c r="AX164" s="12" t="s">
        <v>89</v>
      </c>
      <c r="AY164" s="171" t="s">
        <v>167</v>
      </c>
    </row>
    <row r="165" spans="2:65" s="11" customFormat="1" ht="22.9" customHeight="1">
      <c r="B165" s="144"/>
      <c r="D165" s="145" t="s">
        <v>81</v>
      </c>
      <c r="E165" s="155" t="s">
        <v>91</v>
      </c>
      <c r="F165" s="155" t="s">
        <v>662</v>
      </c>
      <c r="I165" s="147"/>
      <c r="J165" s="147"/>
      <c r="K165" s="156">
        <f>BK165</f>
        <v>0</v>
      </c>
      <c r="M165" s="144"/>
      <c r="N165" s="149"/>
      <c r="Q165" s="150">
        <f>Q166</f>
        <v>0</v>
      </c>
      <c r="R165" s="150">
        <f>R166</f>
        <v>0</v>
      </c>
      <c r="T165" s="151">
        <f>T166</f>
        <v>0</v>
      </c>
      <c r="V165" s="151">
        <f>V166</f>
        <v>5.4</v>
      </c>
      <c r="X165" s="152">
        <f>X166</f>
        <v>0</v>
      </c>
      <c r="AR165" s="145" t="s">
        <v>89</v>
      </c>
      <c r="AT165" s="153" t="s">
        <v>81</v>
      </c>
      <c r="AU165" s="153" t="s">
        <v>89</v>
      </c>
      <c r="AY165" s="145" t="s">
        <v>167</v>
      </c>
      <c r="BK165" s="154">
        <f>BK166</f>
        <v>0</v>
      </c>
    </row>
    <row r="166" spans="2:65" s="1" customFormat="1" ht="24.2" customHeight="1">
      <c r="B166" s="34"/>
      <c r="C166" s="157" t="s">
        <v>255</v>
      </c>
      <c r="D166" s="157" t="s">
        <v>169</v>
      </c>
      <c r="E166" s="158" t="s">
        <v>3288</v>
      </c>
      <c r="F166" s="159" t="s">
        <v>3289</v>
      </c>
      <c r="G166" s="160" t="s">
        <v>172</v>
      </c>
      <c r="H166" s="161">
        <v>50</v>
      </c>
      <c r="I166" s="162"/>
      <c r="J166" s="162"/>
      <c r="K166" s="163">
        <f>ROUND(P166*H166,2)</f>
        <v>0</v>
      </c>
      <c r="L166" s="164"/>
      <c r="M166" s="34"/>
      <c r="N166" s="165" t="s">
        <v>1</v>
      </c>
      <c r="O166" s="128" t="s">
        <v>45</v>
      </c>
      <c r="P166" s="33">
        <f>I166+J166</f>
        <v>0</v>
      </c>
      <c r="Q166" s="33">
        <f>ROUND(I166*H166,2)</f>
        <v>0</v>
      </c>
      <c r="R166" s="33">
        <f>ROUND(J166*H166,2)</f>
        <v>0</v>
      </c>
      <c r="T166" s="166">
        <f>S166*H166</f>
        <v>0</v>
      </c>
      <c r="U166" s="166">
        <v>0.108</v>
      </c>
      <c r="V166" s="166">
        <f>U166*H166</f>
        <v>5.4</v>
      </c>
      <c r="W166" s="166">
        <v>0</v>
      </c>
      <c r="X166" s="167">
        <f>W166*H166</f>
        <v>0</v>
      </c>
      <c r="AR166" s="168" t="s">
        <v>173</v>
      </c>
      <c r="AT166" s="168" t="s">
        <v>169</v>
      </c>
      <c r="AU166" s="168" t="s">
        <v>91</v>
      </c>
      <c r="AY166" s="15" t="s">
        <v>167</v>
      </c>
      <c r="BE166" s="97">
        <f>IF(O166="základní",K166,0)</f>
        <v>0</v>
      </c>
      <c r="BF166" s="97">
        <f>IF(O166="snížená",K166,0)</f>
        <v>0</v>
      </c>
      <c r="BG166" s="97">
        <f>IF(O166="zákl. přenesená",K166,0)</f>
        <v>0</v>
      </c>
      <c r="BH166" s="97">
        <f>IF(O166="sníž. přenesená",K166,0)</f>
        <v>0</v>
      </c>
      <c r="BI166" s="97">
        <f>IF(O166="nulová",K166,0)</f>
        <v>0</v>
      </c>
      <c r="BJ166" s="15" t="s">
        <v>89</v>
      </c>
      <c r="BK166" s="97">
        <f>ROUND(P166*H166,2)</f>
        <v>0</v>
      </c>
      <c r="BL166" s="15" t="s">
        <v>173</v>
      </c>
      <c r="BM166" s="168" t="s">
        <v>3290</v>
      </c>
    </row>
    <row r="167" spans="2:65" s="11" customFormat="1" ht="22.9" customHeight="1">
      <c r="B167" s="144"/>
      <c r="D167" s="145" t="s">
        <v>81</v>
      </c>
      <c r="E167" s="155" t="s">
        <v>173</v>
      </c>
      <c r="F167" s="155" t="s">
        <v>719</v>
      </c>
      <c r="I167" s="147"/>
      <c r="J167" s="147"/>
      <c r="K167" s="156">
        <f>BK167</f>
        <v>0</v>
      </c>
      <c r="M167" s="144"/>
      <c r="N167" s="149"/>
      <c r="Q167" s="150">
        <f>SUM(Q168:Q169)</f>
        <v>0</v>
      </c>
      <c r="R167" s="150">
        <f>SUM(R168:R169)</f>
        <v>0</v>
      </c>
      <c r="T167" s="151">
        <f>SUM(T168:T169)</f>
        <v>0</v>
      </c>
      <c r="V167" s="151">
        <f>SUM(V168:V169)</f>
        <v>0</v>
      </c>
      <c r="X167" s="152">
        <f>SUM(X168:X169)</f>
        <v>0</v>
      </c>
      <c r="AR167" s="145" t="s">
        <v>89</v>
      </c>
      <c r="AT167" s="153" t="s">
        <v>81</v>
      </c>
      <c r="AU167" s="153" t="s">
        <v>89</v>
      </c>
      <c r="AY167" s="145" t="s">
        <v>167</v>
      </c>
      <c r="BK167" s="154">
        <f>SUM(BK168:BK169)</f>
        <v>0</v>
      </c>
    </row>
    <row r="168" spans="2:65" s="1" customFormat="1" ht="24.2" customHeight="1">
      <c r="B168" s="34"/>
      <c r="C168" s="157" t="s">
        <v>259</v>
      </c>
      <c r="D168" s="157" t="s">
        <v>169</v>
      </c>
      <c r="E168" s="158" t="s">
        <v>3291</v>
      </c>
      <c r="F168" s="159" t="s">
        <v>3292</v>
      </c>
      <c r="G168" s="160" t="s">
        <v>190</v>
      </c>
      <c r="H168" s="161">
        <v>1.1399999999999999</v>
      </c>
      <c r="I168" s="162"/>
      <c r="J168" s="162"/>
      <c r="K168" s="163">
        <f>ROUND(P168*H168,2)</f>
        <v>0</v>
      </c>
      <c r="L168" s="164"/>
      <c r="M168" s="34"/>
      <c r="N168" s="165" t="s">
        <v>1</v>
      </c>
      <c r="O168" s="128" t="s">
        <v>45</v>
      </c>
      <c r="P168" s="33">
        <f>I168+J168</f>
        <v>0</v>
      </c>
      <c r="Q168" s="33">
        <f>ROUND(I168*H168,2)</f>
        <v>0</v>
      </c>
      <c r="R168" s="33">
        <f>ROUND(J168*H168,2)</f>
        <v>0</v>
      </c>
      <c r="T168" s="166">
        <f>S168*H168</f>
        <v>0</v>
      </c>
      <c r="U168" s="166">
        <v>0</v>
      </c>
      <c r="V168" s="166">
        <f>U168*H168</f>
        <v>0</v>
      </c>
      <c r="W168" s="166">
        <v>0</v>
      </c>
      <c r="X168" s="167">
        <f>W168*H168</f>
        <v>0</v>
      </c>
      <c r="AR168" s="168" t="s">
        <v>173</v>
      </c>
      <c r="AT168" s="168" t="s">
        <v>169</v>
      </c>
      <c r="AU168" s="168" t="s">
        <v>91</v>
      </c>
      <c r="AY168" s="15" t="s">
        <v>167</v>
      </c>
      <c r="BE168" s="97">
        <f>IF(O168="základní",K168,0)</f>
        <v>0</v>
      </c>
      <c r="BF168" s="97">
        <f>IF(O168="snížená",K168,0)</f>
        <v>0</v>
      </c>
      <c r="BG168" s="97">
        <f>IF(O168="zákl. přenesená",K168,0)</f>
        <v>0</v>
      </c>
      <c r="BH168" s="97">
        <f>IF(O168="sníž. přenesená",K168,0)</f>
        <v>0</v>
      </c>
      <c r="BI168" s="97">
        <f>IF(O168="nulová",K168,0)</f>
        <v>0</v>
      </c>
      <c r="BJ168" s="15" t="s">
        <v>89</v>
      </c>
      <c r="BK168" s="97">
        <f>ROUND(P168*H168,2)</f>
        <v>0</v>
      </c>
      <c r="BL168" s="15" t="s">
        <v>173</v>
      </c>
      <c r="BM168" s="168" t="s">
        <v>3293</v>
      </c>
    </row>
    <row r="169" spans="2:65" s="12" customFormat="1" ht="11.25">
      <c r="B169" s="169"/>
      <c r="D169" s="170" t="s">
        <v>196</v>
      </c>
      <c r="E169" s="171" t="s">
        <v>1</v>
      </c>
      <c r="F169" s="172" t="s">
        <v>3294</v>
      </c>
      <c r="H169" s="173">
        <v>1.1399999999999999</v>
      </c>
      <c r="I169" s="174"/>
      <c r="J169" s="174"/>
      <c r="M169" s="169"/>
      <c r="N169" s="175"/>
      <c r="X169" s="176"/>
      <c r="AT169" s="171" t="s">
        <v>196</v>
      </c>
      <c r="AU169" s="171" t="s">
        <v>91</v>
      </c>
      <c r="AV169" s="12" t="s">
        <v>91</v>
      </c>
      <c r="AW169" s="12" t="s">
        <v>5</v>
      </c>
      <c r="AX169" s="12" t="s">
        <v>89</v>
      </c>
      <c r="AY169" s="171" t="s">
        <v>167</v>
      </c>
    </row>
    <row r="170" spans="2:65" s="11" customFormat="1" ht="22.9" customHeight="1">
      <c r="B170" s="144"/>
      <c r="D170" s="145" t="s">
        <v>81</v>
      </c>
      <c r="E170" s="155" t="s">
        <v>192</v>
      </c>
      <c r="F170" s="155" t="s">
        <v>3295</v>
      </c>
      <c r="I170" s="147"/>
      <c r="J170" s="147"/>
      <c r="K170" s="156">
        <f>BK170</f>
        <v>0</v>
      </c>
      <c r="M170" s="144"/>
      <c r="N170" s="149"/>
      <c r="Q170" s="150">
        <f>SUM(Q171:Q182)</f>
        <v>0</v>
      </c>
      <c r="R170" s="150">
        <f>SUM(R171:R182)</f>
        <v>0</v>
      </c>
      <c r="T170" s="151">
        <f>SUM(T171:T182)</f>
        <v>0</v>
      </c>
      <c r="V170" s="151">
        <f>SUM(V171:V182)</f>
        <v>27.265382799999998</v>
      </c>
      <c r="X170" s="152">
        <f>SUM(X171:X182)</f>
        <v>0</v>
      </c>
      <c r="AR170" s="145" t="s">
        <v>89</v>
      </c>
      <c r="AT170" s="153" t="s">
        <v>81</v>
      </c>
      <c r="AU170" s="153" t="s">
        <v>89</v>
      </c>
      <c r="AY170" s="145" t="s">
        <v>167</v>
      </c>
      <c r="BK170" s="154">
        <f>SUM(BK171:BK182)</f>
        <v>0</v>
      </c>
    </row>
    <row r="171" spans="2:65" s="1" customFormat="1" ht="21.75" customHeight="1">
      <c r="B171" s="34"/>
      <c r="C171" s="157" t="s">
        <v>263</v>
      </c>
      <c r="D171" s="157" t="s">
        <v>169</v>
      </c>
      <c r="E171" s="158" t="s">
        <v>3296</v>
      </c>
      <c r="F171" s="159" t="s">
        <v>3297</v>
      </c>
      <c r="G171" s="160" t="s">
        <v>172</v>
      </c>
      <c r="H171" s="161">
        <v>86</v>
      </c>
      <c r="I171" s="162"/>
      <c r="J171" s="162"/>
      <c r="K171" s="163">
        <f>ROUND(P171*H171,2)</f>
        <v>0</v>
      </c>
      <c r="L171" s="164"/>
      <c r="M171" s="34"/>
      <c r="N171" s="165" t="s">
        <v>1</v>
      </c>
      <c r="O171" s="128" t="s">
        <v>45</v>
      </c>
      <c r="P171" s="33">
        <f>I171+J171</f>
        <v>0</v>
      </c>
      <c r="Q171" s="33">
        <f>ROUND(I171*H171,2)</f>
        <v>0</v>
      </c>
      <c r="R171" s="33">
        <f>ROUND(J171*H171,2)</f>
        <v>0</v>
      </c>
      <c r="T171" s="166">
        <f>S171*H171</f>
        <v>0</v>
      </c>
      <c r="U171" s="166">
        <v>0</v>
      </c>
      <c r="V171" s="166">
        <f>U171*H171</f>
        <v>0</v>
      </c>
      <c r="W171" s="166">
        <v>0</v>
      </c>
      <c r="X171" s="167">
        <f>W171*H171</f>
        <v>0</v>
      </c>
      <c r="AR171" s="168" t="s">
        <v>173</v>
      </c>
      <c r="AT171" s="168" t="s">
        <v>169</v>
      </c>
      <c r="AU171" s="168" t="s">
        <v>91</v>
      </c>
      <c r="AY171" s="15" t="s">
        <v>167</v>
      </c>
      <c r="BE171" s="97">
        <f>IF(O171="základní",K171,0)</f>
        <v>0</v>
      </c>
      <c r="BF171" s="97">
        <f>IF(O171="snížená",K171,0)</f>
        <v>0</v>
      </c>
      <c r="BG171" s="97">
        <f>IF(O171="zákl. přenesená",K171,0)</f>
        <v>0</v>
      </c>
      <c r="BH171" s="97">
        <f>IF(O171="sníž. přenesená",K171,0)</f>
        <v>0</v>
      </c>
      <c r="BI171" s="97">
        <f>IF(O171="nulová",K171,0)</f>
        <v>0</v>
      </c>
      <c r="BJ171" s="15" t="s">
        <v>89</v>
      </c>
      <c r="BK171" s="97">
        <f>ROUND(P171*H171,2)</f>
        <v>0</v>
      </c>
      <c r="BL171" s="15" t="s">
        <v>173</v>
      </c>
      <c r="BM171" s="168" t="s">
        <v>3298</v>
      </c>
    </row>
    <row r="172" spans="2:65" s="1" customFormat="1" ht="24.2" customHeight="1">
      <c r="B172" s="34"/>
      <c r="C172" s="157" t="s">
        <v>268</v>
      </c>
      <c r="D172" s="157" t="s">
        <v>169</v>
      </c>
      <c r="E172" s="158" t="s">
        <v>3299</v>
      </c>
      <c r="F172" s="159" t="s">
        <v>3300</v>
      </c>
      <c r="G172" s="160" t="s">
        <v>172</v>
      </c>
      <c r="H172" s="161">
        <v>110</v>
      </c>
      <c r="I172" s="162"/>
      <c r="J172" s="162"/>
      <c r="K172" s="163">
        <f>ROUND(P172*H172,2)</f>
        <v>0</v>
      </c>
      <c r="L172" s="164"/>
      <c r="M172" s="34"/>
      <c r="N172" s="165" t="s">
        <v>1</v>
      </c>
      <c r="O172" s="128" t="s">
        <v>45</v>
      </c>
      <c r="P172" s="33">
        <f>I172+J172</f>
        <v>0</v>
      </c>
      <c r="Q172" s="33">
        <f>ROUND(I172*H172,2)</f>
        <v>0</v>
      </c>
      <c r="R172" s="33">
        <f>ROUND(J172*H172,2)</f>
        <v>0</v>
      </c>
      <c r="T172" s="166">
        <f>S172*H172</f>
        <v>0</v>
      </c>
      <c r="U172" s="166">
        <v>0</v>
      </c>
      <c r="V172" s="166">
        <f>U172*H172</f>
        <v>0</v>
      </c>
      <c r="W172" s="166">
        <v>0</v>
      </c>
      <c r="X172" s="167">
        <f>W172*H172</f>
        <v>0</v>
      </c>
      <c r="AR172" s="168" t="s">
        <v>173</v>
      </c>
      <c r="AT172" s="168" t="s">
        <v>169</v>
      </c>
      <c r="AU172" s="168" t="s">
        <v>91</v>
      </c>
      <c r="AY172" s="15" t="s">
        <v>167</v>
      </c>
      <c r="BE172" s="97">
        <f>IF(O172="základní",K172,0)</f>
        <v>0</v>
      </c>
      <c r="BF172" s="97">
        <f>IF(O172="snížená",K172,0)</f>
        <v>0</v>
      </c>
      <c r="BG172" s="97">
        <f>IF(O172="zákl. přenesená",K172,0)</f>
        <v>0</v>
      </c>
      <c r="BH172" s="97">
        <f>IF(O172="sníž. přenesená",K172,0)</f>
        <v>0</v>
      </c>
      <c r="BI172" s="97">
        <f>IF(O172="nulová",K172,0)</f>
        <v>0</v>
      </c>
      <c r="BJ172" s="15" t="s">
        <v>89</v>
      </c>
      <c r="BK172" s="97">
        <f>ROUND(P172*H172,2)</f>
        <v>0</v>
      </c>
      <c r="BL172" s="15" t="s">
        <v>173</v>
      </c>
      <c r="BM172" s="168" t="s">
        <v>3301</v>
      </c>
    </row>
    <row r="173" spans="2:65" s="1" customFormat="1" ht="33" customHeight="1">
      <c r="B173" s="34"/>
      <c r="C173" s="157" t="s">
        <v>8</v>
      </c>
      <c r="D173" s="157" t="s">
        <v>169</v>
      </c>
      <c r="E173" s="158" t="s">
        <v>3302</v>
      </c>
      <c r="F173" s="159" t="s">
        <v>3303</v>
      </c>
      <c r="G173" s="160" t="s">
        <v>172</v>
      </c>
      <c r="H173" s="161">
        <v>86</v>
      </c>
      <c r="I173" s="162"/>
      <c r="J173" s="162"/>
      <c r="K173" s="163">
        <f>ROUND(P173*H173,2)</f>
        <v>0</v>
      </c>
      <c r="L173" s="164"/>
      <c r="M173" s="34"/>
      <c r="N173" s="165" t="s">
        <v>1</v>
      </c>
      <c r="O173" s="128" t="s">
        <v>45</v>
      </c>
      <c r="P173" s="33">
        <f>I173+J173</f>
        <v>0</v>
      </c>
      <c r="Q173" s="33">
        <f>ROUND(I173*H173,2)</f>
        <v>0</v>
      </c>
      <c r="R173" s="33">
        <f>ROUND(J173*H173,2)</f>
        <v>0</v>
      </c>
      <c r="T173" s="166">
        <f>S173*H173</f>
        <v>0</v>
      </c>
      <c r="U173" s="166">
        <v>8.9219999999999994E-2</v>
      </c>
      <c r="V173" s="166">
        <f>U173*H173</f>
        <v>7.6729199999999995</v>
      </c>
      <c r="W173" s="166">
        <v>0</v>
      </c>
      <c r="X173" s="167">
        <f>W173*H173</f>
        <v>0</v>
      </c>
      <c r="AR173" s="168" t="s">
        <v>173</v>
      </c>
      <c r="AT173" s="168" t="s">
        <v>169</v>
      </c>
      <c r="AU173" s="168" t="s">
        <v>91</v>
      </c>
      <c r="AY173" s="15" t="s">
        <v>167</v>
      </c>
      <c r="BE173" s="97">
        <f>IF(O173="základní",K173,0)</f>
        <v>0</v>
      </c>
      <c r="BF173" s="97">
        <f>IF(O173="snížená",K173,0)</f>
        <v>0</v>
      </c>
      <c r="BG173" s="97">
        <f>IF(O173="zákl. přenesená",K173,0)</f>
        <v>0</v>
      </c>
      <c r="BH173" s="97">
        <f>IF(O173="sníž. přenesená",K173,0)</f>
        <v>0</v>
      </c>
      <c r="BI173" s="97">
        <f>IF(O173="nulová",K173,0)</f>
        <v>0</v>
      </c>
      <c r="BJ173" s="15" t="s">
        <v>89</v>
      </c>
      <c r="BK173" s="97">
        <f>ROUND(P173*H173,2)</f>
        <v>0</v>
      </c>
      <c r="BL173" s="15" t="s">
        <v>173</v>
      </c>
      <c r="BM173" s="168" t="s">
        <v>3304</v>
      </c>
    </row>
    <row r="174" spans="2:65" s="1" customFormat="1" ht="21.75" customHeight="1">
      <c r="B174" s="34"/>
      <c r="C174" s="190" t="s">
        <v>275</v>
      </c>
      <c r="D174" s="190" t="s">
        <v>654</v>
      </c>
      <c r="E174" s="191" t="s">
        <v>3305</v>
      </c>
      <c r="F174" s="192" t="s">
        <v>3306</v>
      </c>
      <c r="G174" s="193" t="s">
        <v>172</v>
      </c>
      <c r="H174" s="194">
        <v>90.3</v>
      </c>
      <c r="I174" s="195"/>
      <c r="J174" s="196"/>
      <c r="K174" s="197">
        <f>ROUND(P174*H174,2)</f>
        <v>0</v>
      </c>
      <c r="L174" s="196"/>
      <c r="M174" s="198"/>
      <c r="N174" s="199" t="s">
        <v>1</v>
      </c>
      <c r="O174" s="128" t="s">
        <v>45</v>
      </c>
      <c r="P174" s="33">
        <f>I174+J174</f>
        <v>0</v>
      </c>
      <c r="Q174" s="33">
        <f>ROUND(I174*H174,2)</f>
        <v>0</v>
      </c>
      <c r="R174" s="33">
        <f>ROUND(J174*H174,2)</f>
        <v>0</v>
      </c>
      <c r="T174" s="166">
        <f>S174*H174</f>
        <v>0</v>
      </c>
      <c r="U174" s="166">
        <v>0.12</v>
      </c>
      <c r="V174" s="166">
        <f>U174*H174</f>
        <v>10.835999999999999</v>
      </c>
      <c r="W174" s="166">
        <v>0</v>
      </c>
      <c r="X174" s="167">
        <f>W174*H174</f>
        <v>0</v>
      </c>
      <c r="AR174" s="168" t="s">
        <v>179</v>
      </c>
      <c r="AT174" s="168" t="s">
        <v>654</v>
      </c>
      <c r="AU174" s="168" t="s">
        <v>91</v>
      </c>
      <c r="AY174" s="15" t="s">
        <v>167</v>
      </c>
      <c r="BE174" s="97">
        <f>IF(O174="základní",K174,0)</f>
        <v>0</v>
      </c>
      <c r="BF174" s="97">
        <f>IF(O174="snížená",K174,0)</f>
        <v>0</v>
      </c>
      <c r="BG174" s="97">
        <f>IF(O174="zákl. přenesená",K174,0)</f>
        <v>0</v>
      </c>
      <c r="BH174" s="97">
        <f>IF(O174="sníž. přenesená",K174,0)</f>
        <v>0</v>
      </c>
      <c r="BI174" s="97">
        <f>IF(O174="nulová",K174,0)</f>
        <v>0</v>
      </c>
      <c r="BJ174" s="15" t="s">
        <v>89</v>
      </c>
      <c r="BK174" s="97">
        <f>ROUND(P174*H174,2)</f>
        <v>0</v>
      </c>
      <c r="BL174" s="15" t="s">
        <v>173</v>
      </c>
      <c r="BM174" s="168" t="s">
        <v>3307</v>
      </c>
    </row>
    <row r="175" spans="2:65" s="12" customFormat="1" ht="11.25">
      <c r="B175" s="169"/>
      <c r="D175" s="170" t="s">
        <v>196</v>
      </c>
      <c r="E175" s="171" t="s">
        <v>1</v>
      </c>
      <c r="F175" s="172" t="s">
        <v>599</v>
      </c>
      <c r="H175" s="173">
        <v>86</v>
      </c>
      <c r="I175" s="174"/>
      <c r="J175" s="174"/>
      <c r="M175" s="169"/>
      <c r="N175" s="175"/>
      <c r="X175" s="176"/>
      <c r="AT175" s="171" t="s">
        <v>196</v>
      </c>
      <c r="AU175" s="171" t="s">
        <v>91</v>
      </c>
      <c r="AV175" s="12" t="s">
        <v>91</v>
      </c>
      <c r="AW175" s="12" t="s">
        <v>5</v>
      </c>
      <c r="AX175" s="12" t="s">
        <v>89</v>
      </c>
      <c r="AY175" s="171" t="s">
        <v>167</v>
      </c>
    </row>
    <row r="176" spans="2:65" s="12" customFormat="1" ht="11.25">
      <c r="B176" s="169"/>
      <c r="D176" s="170" t="s">
        <v>196</v>
      </c>
      <c r="F176" s="172" t="s">
        <v>3308</v>
      </c>
      <c r="H176" s="173">
        <v>90.3</v>
      </c>
      <c r="I176" s="174"/>
      <c r="J176" s="174"/>
      <c r="M176" s="169"/>
      <c r="N176" s="175"/>
      <c r="X176" s="176"/>
      <c r="AT176" s="171" t="s">
        <v>196</v>
      </c>
      <c r="AU176" s="171" t="s">
        <v>91</v>
      </c>
      <c r="AV176" s="12" t="s">
        <v>91</v>
      </c>
      <c r="AW176" s="12" t="s">
        <v>4</v>
      </c>
      <c r="AX176" s="12" t="s">
        <v>89</v>
      </c>
      <c r="AY176" s="171" t="s">
        <v>167</v>
      </c>
    </row>
    <row r="177" spans="2:65" s="1" customFormat="1" ht="37.9" customHeight="1">
      <c r="B177" s="34"/>
      <c r="C177" s="157" t="s">
        <v>279</v>
      </c>
      <c r="D177" s="157" t="s">
        <v>169</v>
      </c>
      <c r="E177" s="158" t="s">
        <v>3309</v>
      </c>
      <c r="F177" s="159" t="s">
        <v>3310</v>
      </c>
      <c r="G177" s="160" t="s">
        <v>172</v>
      </c>
      <c r="H177" s="161">
        <v>86</v>
      </c>
      <c r="I177" s="162"/>
      <c r="J177" s="162"/>
      <c r="K177" s="163">
        <f>ROUND(P177*H177,2)</f>
        <v>0</v>
      </c>
      <c r="L177" s="164"/>
      <c r="M177" s="34"/>
      <c r="N177" s="165" t="s">
        <v>1</v>
      </c>
      <c r="O177" s="128" t="s">
        <v>45</v>
      </c>
      <c r="P177" s="33">
        <f>I177+J177</f>
        <v>0</v>
      </c>
      <c r="Q177" s="33">
        <f>ROUND(I177*H177,2)</f>
        <v>0</v>
      </c>
      <c r="R177" s="33">
        <f>ROUND(J177*H177,2)</f>
        <v>0</v>
      </c>
      <c r="T177" s="166">
        <f>S177*H177</f>
        <v>0</v>
      </c>
      <c r="U177" s="166">
        <v>0</v>
      </c>
      <c r="V177" s="166">
        <f>U177*H177</f>
        <v>0</v>
      </c>
      <c r="W177" s="166">
        <v>0</v>
      </c>
      <c r="X177" s="167">
        <f>W177*H177</f>
        <v>0</v>
      </c>
      <c r="AR177" s="168" t="s">
        <v>173</v>
      </c>
      <c r="AT177" s="168" t="s">
        <v>169</v>
      </c>
      <c r="AU177" s="168" t="s">
        <v>91</v>
      </c>
      <c r="AY177" s="15" t="s">
        <v>167</v>
      </c>
      <c r="BE177" s="97">
        <f>IF(O177="základní",K177,0)</f>
        <v>0</v>
      </c>
      <c r="BF177" s="97">
        <f>IF(O177="snížená",K177,0)</f>
        <v>0</v>
      </c>
      <c r="BG177" s="97">
        <f>IF(O177="zákl. přenesená",K177,0)</f>
        <v>0</v>
      </c>
      <c r="BH177" s="97">
        <f>IF(O177="sníž. přenesená",K177,0)</f>
        <v>0</v>
      </c>
      <c r="BI177" s="97">
        <f>IF(O177="nulová",K177,0)</f>
        <v>0</v>
      </c>
      <c r="BJ177" s="15" t="s">
        <v>89</v>
      </c>
      <c r="BK177" s="97">
        <f>ROUND(P177*H177,2)</f>
        <v>0</v>
      </c>
      <c r="BL177" s="15" t="s">
        <v>173</v>
      </c>
      <c r="BM177" s="168" t="s">
        <v>3311</v>
      </c>
    </row>
    <row r="178" spans="2:65" s="1" customFormat="1" ht="33" customHeight="1">
      <c r="B178" s="34"/>
      <c r="C178" s="157" t="s">
        <v>283</v>
      </c>
      <c r="D178" s="157" t="s">
        <v>169</v>
      </c>
      <c r="E178" s="158" t="s">
        <v>3312</v>
      </c>
      <c r="F178" s="159" t="s">
        <v>3313</v>
      </c>
      <c r="G178" s="160" t="s">
        <v>172</v>
      </c>
      <c r="H178" s="161">
        <v>86</v>
      </c>
      <c r="I178" s="162"/>
      <c r="J178" s="162"/>
      <c r="K178" s="163">
        <f>ROUND(P178*H178,2)</f>
        <v>0</v>
      </c>
      <c r="L178" s="164"/>
      <c r="M178" s="34"/>
      <c r="N178" s="165" t="s">
        <v>1</v>
      </c>
      <c r="O178" s="128" t="s">
        <v>45</v>
      </c>
      <c r="P178" s="33">
        <f>I178+J178</f>
        <v>0</v>
      </c>
      <c r="Q178" s="33">
        <f>ROUND(I178*H178,2)</f>
        <v>0</v>
      </c>
      <c r="R178" s="33">
        <f>ROUND(J178*H178,2)</f>
        <v>0</v>
      </c>
      <c r="T178" s="166">
        <f>S178*H178</f>
        <v>0</v>
      </c>
      <c r="U178" s="166">
        <v>0.10100000000000001</v>
      </c>
      <c r="V178" s="166">
        <f>U178*H178</f>
        <v>8.6859999999999999</v>
      </c>
      <c r="W178" s="166">
        <v>0</v>
      </c>
      <c r="X178" s="167">
        <f>W178*H178</f>
        <v>0</v>
      </c>
      <c r="AR178" s="168" t="s">
        <v>173</v>
      </c>
      <c r="AT178" s="168" t="s">
        <v>169</v>
      </c>
      <c r="AU178" s="168" t="s">
        <v>91</v>
      </c>
      <c r="AY178" s="15" t="s">
        <v>167</v>
      </c>
      <c r="BE178" s="97">
        <f>IF(O178="základní",K178,0)</f>
        <v>0</v>
      </c>
      <c r="BF178" s="97">
        <f>IF(O178="snížená",K178,0)</f>
        <v>0</v>
      </c>
      <c r="BG178" s="97">
        <f>IF(O178="zákl. přenesená",K178,0)</f>
        <v>0</v>
      </c>
      <c r="BH178" s="97">
        <f>IF(O178="sníž. přenesená",K178,0)</f>
        <v>0</v>
      </c>
      <c r="BI178" s="97">
        <f>IF(O178="nulová",K178,0)</f>
        <v>0</v>
      </c>
      <c r="BJ178" s="15" t="s">
        <v>89</v>
      </c>
      <c r="BK178" s="97">
        <f>ROUND(P178*H178,2)</f>
        <v>0</v>
      </c>
      <c r="BL178" s="15" t="s">
        <v>173</v>
      </c>
      <c r="BM178" s="168" t="s">
        <v>3314</v>
      </c>
    </row>
    <row r="179" spans="2:65" s="1" customFormat="1" ht="24.2" customHeight="1">
      <c r="B179" s="34"/>
      <c r="C179" s="157" t="s">
        <v>288</v>
      </c>
      <c r="D179" s="157" t="s">
        <v>169</v>
      </c>
      <c r="E179" s="158" t="s">
        <v>3315</v>
      </c>
      <c r="F179" s="159" t="s">
        <v>3316</v>
      </c>
      <c r="G179" s="160" t="s">
        <v>172</v>
      </c>
      <c r="H179" s="161">
        <v>102.12</v>
      </c>
      <c r="I179" s="162"/>
      <c r="J179" s="162"/>
      <c r="K179" s="163">
        <f>ROUND(P179*H179,2)</f>
        <v>0</v>
      </c>
      <c r="L179" s="164"/>
      <c r="M179" s="34"/>
      <c r="N179" s="165" t="s">
        <v>1</v>
      </c>
      <c r="O179" s="128" t="s">
        <v>45</v>
      </c>
      <c r="P179" s="33">
        <f>I179+J179</f>
        <v>0</v>
      </c>
      <c r="Q179" s="33">
        <f>ROUND(I179*H179,2)</f>
        <v>0</v>
      </c>
      <c r="R179" s="33">
        <f>ROUND(J179*H179,2)</f>
        <v>0</v>
      </c>
      <c r="T179" s="166">
        <f>S179*H179</f>
        <v>0</v>
      </c>
      <c r="U179" s="166">
        <v>6.8999999999999997E-4</v>
      </c>
      <c r="V179" s="166">
        <f>U179*H179</f>
        <v>7.0462800000000006E-2</v>
      </c>
      <c r="W179" s="166">
        <v>0</v>
      </c>
      <c r="X179" s="167">
        <f>W179*H179</f>
        <v>0</v>
      </c>
      <c r="AR179" s="168" t="s">
        <v>173</v>
      </c>
      <c r="AT179" s="168" t="s">
        <v>169</v>
      </c>
      <c r="AU179" s="168" t="s">
        <v>91</v>
      </c>
      <c r="AY179" s="15" t="s">
        <v>167</v>
      </c>
      <c r="BE179" s="97">
        <f>IF(O179="základní",K179,0)</f>
        <v>0</v>
      </c>
      <c r="BF179" s="97">
        <f>IF(O179="snížená",K179,0)</f>
        <v>0</v>
      </c>
      <c r="BG179" s="97">
        <f>IF(O179="zákl. přenesená",K179,0)</f>
        <v>0</v>
      </c>
      <c r="BH179" s="97">
        <f>IF(O179="sníž. přenesená",K179,0)</f>
        <v>0</v>
      </c>
      <c r="BI179" s="97">
        <f>IF(O179="nulová",K179,0)</f>
        <v>0</v>
      </c>
      <c r="BJ179" s="15" t="s">
        <v>89</v>
      </c>
      <c r="BK179" s="97">
        <f>ROUND(P179*H179,2)</f>
        <v>0</v>
      </c>
      <c r="BL179" s="15" t="s">
        <v>173</v>
      </c>
      <c r="BM179" s="168" t="s">
        <v>3317</v>
      </c>
    </row>
    <row r="180" spans="2:65" s="12" customFormat="1" ht="11.25">
      <c r="B180" s="169"/>
      <c r="D180" s="170" t="s">
        <v>196</v>
      </c>
      <c r="E180" s="171" t="s">
        <v>1</v>
      </c>
      <c r="F180" s="172" t="s">
        <v>3318</v>
      </c>
      <c r="H180" s="173">
        <v>85.1</v>
      </c>
      <c r="I180" s="174"/>
      <c r="J180" s="174"/>
      <c r="M180" s="169"/>
      <c r="N180" s="175"/>
      <c r="X180" s="176"/>
      <c r="AT180" s="171" t="s">
        <v>196</v>
      </c>
      <c r="AU180" s="171" t="s">
        <v>91</v>
      </c>
      <c r="AV180" s="12" t="s">
        <v>91</v>
      </c>
      <c r="AW180" s="12" t="s">
        <v>5</v>
      </c>
      <c r="AX180" s="12" t="s">
        <v>82</v>
      </c>
      <c r="AY180" s="171" t="s">
        <v>167</v>
      </c>
    </row>
    <row r="181" spans="2:65" s="13" customFormat="1" ht="11.25">
      <c r="B181" s="177"/>
      <c r="D181" s="170" t="s">
        <v>196</v>
      </c>
      <c r="E181" s="178" t="s">
        <v>1</v>
      </c>
      <c r="F181" s="179" t="s">
        <v>204</v>
      </c>
      <c r="H181" s="180">
        <v>85.1</v>
      </c>
      <c r="I181" s="181"/>
      <c r="J181" s="181"/>
      <c r="M181" s="177"/>
      <c r="N181" s="182"/>
      <c r="X181" s="183"/>
      <c r="AT181" s="178" t="s">
        <v>196</v>
      </c>
      <c r="AU181" s="178" t="s">
        <v>91</v>
      </c>
      <c r="AV181" s="13" t="s">
        <v>173</v>
      </c>
      <c r="AW181" s="13" t="s">
        <v>5</v>
      </c>
      <c r="AX181" s="13" t="s">
        <v>89</v>
      </c>
      <c r="AY181" s="178" t="s">
        <v>167</v>
      </c>
    </row>
    <row r="182" spans="2:65" s="12" customFormat="1" ht="11.25">
      <c r="B182" s="169"/>
      <c r="D182" s="170" t="s">
        <v>196</v>
      </c>
      <c r="F182" s="172" t="s">
        <v>3319</v>
      </c>
      <c r="H182" s="173">
        <v>102.12</v>
      </c>
      <c r="I182" s="174"/>
      <c r="J182" s="174"/>
      <c r="M182" s="169"/>
      <c r="N182" s="175"/>
      <c r="X182" s="176"/>
      <c r="AT182" s="171" t="s">
        <v>196</v>
      </c>
      <c r="AU182" s="171" t="s">
        <v>91</v>
      </c>
      <c r="AV182" s="12" t="s">
        <v>91</v>
      </c>
      <c r="AW182" s="12" t="s">
        <v>4</v>
      </c>
      <c r="AX182" s="12" t="s">
        <v>89</v>
      </c>
      <c r="AY182" s="171" t="s">
        <v>167</v>
      </c>
    </row>
    <row r="183" spans="2:65" s="11" customFormat="1" ht="22.9" customHeight="1">
      <c r="B183" s="144"/>
      <c r="D183" s="145" t="s">
        <v>81</v>
      </c>
      <c r="E183" s="155" t="s">
        <v>179</v>
      </c>
      <c r="F183" s="155" t="s">
        <v>180</v>
      </c>
      <c r="I183" s="147"/>
      <c r="J183" s="147"/>
      <c r="K183" s="156">
        <f>BK183</f>
        <v>0</v>
      </c>
      <c r="M183" s="144"/>
      <c r="N183" s="149"/>
      <c r="Q183" s="150">
        <f>Q184</f>
        <v>0</v>
      </c>
      <c r="R183" s="150">
        <f>R184</f>
        <v>0</v>
      </c>
      <c r="T183" s="151">
        <f>T184</f>
        <v>0</v>
      </c>
      <c r="V183" s="151">
        <f>V184</f>
        <v>0</v>
      </c>
      <c r="X183" s="152">
        <f>X184</f>
        <v>1.56</v>
      </c>
      <c r="AR183" s="145" t="s">
        <v>89</v>
      </c>
      <c r="AT183" s="153" t="s">
        <v>81</v>
      </c>
      <c r="AU183" s="153" t="s">
        <v>89</v>
      </c>
      <c r="AY183" s="145" t="s">
        <v>167</v>
      </c>
      <c r="BK183" s="154">
        <f>BK184</f>
        <v>0</v>
      </c>
    </row>
    <row r="184" spans="2:65" s="1" customFormat="1" ht="24.2" customHeight="1">
      <c r="B184" s="34"/>
      <c r="C184" s="157" t="s">
        <v>293</v>
      </c>
      <c r="D184" s="157" t="s">
        <v>169</v>
      </c>
      <c r="E184" s="158" t="s">
        <v>3320</v>
      </c>
      <c r="F184" s="159" t="s">
        <v>3321</v>
      </c>
      <c r="G184" s="160" t="s">
        <v>190</v>
      </c>
      <c r="H184" s="161">
        <v>1</v>
      </c>
      <c r="I184" s="162"/>
      <c r="J184" s="162"/>
      <c r="K184" s="163">
        <f>ROUND(P184*H184,2)</f>
        <v>0</v>
      </c>
      <c r="L184" s="164"/>
      <c r="M184" s="34"/>
      <c r="N184" s="165" t="s">
        <v>1</v>
      </c>
      <c r="O184" s="128" t="s">
        <v>45</v>
      </c>
      <c r="P184" s="33">
        <f>I184+J184</f>
        <v>0</v>
      </c>
      <c r="Q184" s="33">
        <f>ROUND(I184*H184,2)</f>
        <v>0</v>
      </c>
      <c r="R184" s="33">
        <f>ROUND(J184*H184,2)</f>
        <v>0</v>
      </c>
      <c r="T184" s="166">
        <f>S184*H184</f>
        <v>0</v>
      </c>
      <c r="U184" s="166">
        <v>0</v>
      </c>
      <c r="V184" s="166">
        <f>U184*H184</f>
        <v>0</v>
      </c>
      <c r="W184" s="166">
        <v>1.56</v>
      </c>
      <c r="X184" s="167">
        <f>W184*H184</f>
        <v>1.56</v>
      </c>
      <c r="AR184" s="168" t="s">
        <v>173</v>
      </c>
      <c r="AT184" s="168" t="s">
        <v>169</v>
      </c>
      <c r="AU184" s="168" t="s">
        <v>91</v>
      </c>
      <c r="AY184" s="15" t="s">
        <v>167</v>
      </c>
      <c r="BE184" s="97">
        <f>IF(O184="základní",K184,0)</f>
        <v>0</v>
      </c>
      <c r="BF184" s="97">
        <f>IF(O184="snížená",K184,0)</f>
        <v>0</v>
      </c>
      <c r="BG184" s="97">
        <f>IF(O184="zákl. přenesená",K184,0)</f>
        <v>0</v>
      </c>
      <c r="BH184" s="97">
        <f>IF(O184="sníž. přenesená",K184,0)</f>
        <v>0</v>
      </c>
      <c r="BI184" s="97">
        <f>IF(O184="nulová",K184,0)</f>
        <v>0</v>
      </c>
      <c r="BJ184" s="15" t="s">
        <v>89</v>
      </c>
      <c r="BK184" s="97">
        <f>ROUND(P184*H184,2)</f>
        <v>0</v>
      </c>
      <c r="BL184" s="15" t="s">
        <v>173</v>
      </c>
      <c r="BM184" s="168" t="s">
        <v>3322</v>
      </c>
    </row>
    <row r="185" spans="2:65" s="11" customFormat="1" ht="22.9" customHeight="1">
      <c r="B185" s="144"/>
      <c r="D185" s="145" t="s">
        <v>81</v>
      </c>
      <c r="E185" s="155" t="s">
        <v>186</v>
      </c>
      <c r="F185" s="155" t="s">
        <v>187</v>
      </c>
      <c r="I185" s="147"/>
      <c r="J185" s="147"/>
      <c r="K185" s="156">
        <f>BK185</f>
        <v>0</v>
      </c>
      <c r="M185" s="144"/>
      <c r="N185" s="149"/>
      <c r="Q185" s="150">
        <f>SUM(Q186:Q199)</f>
        <v>0</v>
      </c>
      <c r="R185" s="150">
        <f>SUM(R186:R199)</f>
        <v>0</v>
      </c>
      <c r="T185" s="151">
        <f>SUM(T186:T199)</f>
        <v>0</v>
      </c>
      <c r="V185" s="151">
        <f>SUM(V186:V199)</f>
        <v>26.783414999999998</v>
      </c>
      <c r="X185" s="152">
        <f>SUM(X186:X199)</f>
        <v>5.3999999999999999E-2</v>
      </c>
      <c r="AR185" s="145" t="s">
        <v>89</v>
      </c>
      <c r="AT185" s="153" t="s">
        <v>81</v>
      </c>
      <c r="AU185" s="153" t="s">
        <v>89</v>
      </c>
      <c r="AY185" s="145" t="s">
        <v>167</v>
      </c>
      <c r="BK185" s="154">
        <f>SUM(BK186:BK199)</f>
        <v>0</v>
      </c>
    </row>
    <row r="186" spans="2:65" s="1" customFormat="1" ht="33" customHeight="1">
      <c r="B186" s="34"/>
      <c r="C186" s="157" t="s">
        <v>297</v>
      </c>
      <c r="D186" s="157" t="s">
        <v>169</v>
      </c>
      <c r="E186" s="158" t="s">
        <v>3323</v>
      </c>
      <c r="F186" s="159" t="s">
        <v>3324</v>
      </c>
      <c r="G186" s="160" t="s">
        <v>177</v>
      </c>
      <c r="H186" s="161">
        <v>18</v>
      </c>
      <c r="I186" s="162"/>
      <c r="J186" s="162"/>
      <c r="K186" s="163">
        <f>ROUND(P186*H186,2)</f>
        <v>0</v>
      </c>
      <c r="L186" s="164"/>
      <c r="M186" s="34"/>
      <c r="N186" s="165" t="s">
        <v>1</v>
      </c>
      <c r="O186" s="128" t="s">
        <v>45</v>
      </c>
      <c r="P186" s="33">
        <f>I186+J186</f>
        <v>0</v>
      </c>
      <c r="Q186" s="33">
        <f>ROUND(I186*H186,2)</f>
        <v>0</v>
      </c>
      <c r="R186" s="33">
        <f>ROUND(J186*H186,2)</f>
        <v>0</v>
      </c>
      <c r="T186" s="166">
        <f>S186*H186</f>
        <v>0</v>
      </c>
      <c r="U186" s="166">
        <v>0.15540000000000001</v>
      </c>
      <c r="V186" s="166">
        <f>U186*H186</f>
        <v>2.7972000000000001</v>
      </c>
      <c r="W186" s="166">
        <v>0</v>
      </c>
      <c r="X186" s="167">
        <f>W186*H186</f>
        <v>0</v>
      </c>
      <c r="AR186" s="168" t="s">
        <v>173</v>
      </c>
      <c r="AT186" s="168" t="s">
        <v>169</v>
      </c>
      <c r="AU186" s="168" t="s">
        <v>91</v>
      </c>
      <c r="AY186" s="15" t="s">
        <v>167</v>
      </c>
      <c r="BE186" s="97">
        <f>IF(O186="základní",K186,0)</f>
        <v>0</v>
      </c>
      <c r="BF186" s="97">
        <f>IF(O186="snížená",K186,0)</f>
        <v>0</v>
      </c>
      <c r="BG186" s="97">
        <f>IF(O186="zákl. přenesená",K186,0)</f>
        <v>0</v>
      </c>
      <c r="BH186" s="97">
        <f>IF(O186="sníž. přenesená",K186,0)</f>
        <v>0</v>
      </c>
      <c r="BI186" s="97">
        <f>IF(O186="nulová",K186,0)</f>
        <v>0</v>
      </c>
      <c r="BJ186" s="15" t="s">
        <v>89</v>
      </c>
      <c r="BK186" s="97">
        <f>ROUND(P186*H186,2)</f>
        <v>0</v>
      </c>
      <c r="BL186" s="15" t="s">
        <v>173</v>
      </c>
      <c r="BM186" s="168" t="s">
        <v>3325</v>
      </c>
    </row>
    <row r="187" spans="2:65" s="12" customFormat="1" ht="11.25">
      <c r="B187" s="169"/>
      <c r="D187" s="170" t="s">
        <v>196</v>
      </c>
      <c r="E187" s="171" t="s">
        <v>1</v>
      </c>
      <c r="F187" s="172" t="s">
        <v>3326</v>
      </c>
      <c r="H187" s="173">
        <v>18</v>
      </c>
      <c r="I187" s="174"/>
      <c r="J187" s="174"/>
      <c r="M187" s="169"/>
      <c r="N187" s="175"/>
      <c r="X187" s="176"/>
      <c r="AT187" s="171" t="s">
        <v>196</v>
      </c>
      <c r="AU187" s="171" t="s">
        <v>91</v>
      </c>
      <c r="AV187" s="12" t="s">
        <v>91</v>
      </c>
      <c r="AW187" s="12" t="s">
        <v>5</v>
      </c>
      <c r="AX187" s="12" t="s">
        <v>89</v>
      </c>
      <c r="AY187" s="171" t="s">
        <v>167</v>
      </c>
    </row>
    <row r="188" spans="2:65" s="1" customFormat="1" ht="16.5" customHeight="1">
      <c r="B188" s="34"/>
      <c r="C188" s="190" t="s">
        <v>301</v>
      </c>
      <c r="D188" s="190" t="s">
        <v>654</v>
      </c>
      <c r="E188" s="191" t="s">
        <v>3327</v>
      </c>
      <c r="F188" s="192" t="s">
        <v>3328</v>
      </c>
      <c r="G188" s="193" t="s">
        <v>184</v>
      </c>
      <c r="H188" s="194">
        <v>37.799999999999997</v>
      </c>
      <c r="I188" s="195"/>
      <c r="J188" s="196"/>
      <c r="K188" s="197">
        <f>ROUND(P188*H188,2)</f>
        <v>0</v>
      </c>
      <c r="L188" s="196"/>
      <c r="M188" s="198"/>
      <c r="N188" s="199" t="s">
        <v>1</v>
      </c>
      <c r="O188" s="128" t="s">
        <v>45</v>
      </c>
      <c r="P188" s="33">
        <f>I188+J188</f>
        <v>0</v>
      </c>
      <c r="Q188" s="33">
        <f>ROUND(I188*H188,2)</f>
        <v>0</v>
      </c>
      <c r="R188" s="33">
        <f>ROUND(J188*H188,2)</f>
        <v>0</v>
      </c>
      <c r="T188" s="166">
        <f>S188*H188</f>
        <v>0</v>
      </c>
      <c r="U188" s="166">
        <v>2.4E-2</v>
      </c>
      <c r="V188" s="166">
        <f>U188*H188</f>
        <v>0.9071999999999999</v>
      </c>
      <c r="W188" s="166">
        <v>0</v>
      </c>
      <c r="X188" s="167">
        <f>W188*H188</f>
        <v>0</v>
      </c>
      <c r="AR188" s="168" t="s">
        <v>179</v>
      </c>
      <c r="AT188" s="168" t="s">
        <v>654</v>
      </c>
      <c r="AU188" s="168" t="s">
        <v>91</v>
      </c>
      <c r="AY188" s="15" t="s">
        <v>167</v>
      </c>
      <c r="BE188" s="97">
        <f>IF(O188="základní",K188,0)</f>
        <v>0</v>
      </c>
      <c r="BF188" s="97">
        <f>IF(O188="snížená",K188,0)</f>
        <v>0</v>
      </c>
      <c r="BG188" s="97">
        <f>IF(O188="zákl. přenesená",K188,0)</f>
        <v>0</v>
      </c>
      <c r="BH188" s="97">
        <f>IF(O188="sníž. přenesená",K188,0)</f>
        <v>0</v>
      </c>
      <c r="BI188" s="97">
        <f>IF(O188="nulová",K188,0)</f>
        <v>0</v>
      </c>
      <c r="BJ188" s="15" t="s">
        <v>89</v>
      </c>
      <c r="BK188" s="97">
        <f>ROUND(P188*H188,2)</f>
        <v>0</v>
      </c>
      <c r="BL188" s="15" t="s">
        <v>173</v>
      </c>
      <c r="BM188" s="168" t="s">
        <v>3329</v>
      </c>
    </row>
    <row r="189" spans="2:65" s="12" customFormat="1" ht="11.25">
      <c r="B189" s="169"/>
      <c r="D189" s="170" t="s">
        <v>196</v>
      </c>
      <c r="F189" s="172" t="s">
        <v>3330</v>
      </c>
      <c r="H189" s="173">
        <v>37.799999999999997</v>
      </c>
      <c r="I189" s="174"/>
      <c r="J189" s="174"/>
      <c r="M189" s="169"/>
      <c r="N189" s="175"/>
      <c r="X189" s="176"/>
      <c r="AT189" s="171" t="s">
        <v>196</v>
      </c>
      <c r="AU189" s="171" t="s">
        <v>91</v>
      </c>
      <c r="AV189" s="12" t="s">
        <v>91</v>
      </c>
      <c r="AW189" s="12" t="s">
        <v>4</v>
      </c>
      <c r="AX189" s="12" t="s">
        <v>89</v>
      </c>
      <c r="AY189" s="171" t="s">
        <v>167</v>
      </c>
    </row>
    <row r="190" spans="2:65" s="1" customFormat="1" ht="33" customHeight="1">
      <c r="B190" s="34"/>
      <c r="C190" s="157" t="s">
        <v>305</v>
      </c>
      <c r="D190" s="157" t="s">
        <v>169</v>
      </c>
      <c r="E190" s="158" t="s">
        <v>3331</v>
      </c>
      <c r="F190" s="159" t="s">
        <v>3332</v>
      </c>
      <c r="G190" s="160" t="s">
        <v>177</v>
      </c>
      <c r="H190" s="161">
        <v>135</v>
      </c>
      <c r="I190" s="162"/>
      <c r="J190" s="162"/>
      <c r="K190" s="163">
        <f>ROUND(P190*H190,2)</f>
        <v>0</v>
      </c>
      <c r="L190" s="164"/>
      <c r="M190" s="34"/>
      <c r="N190" s="165" t="s">
        <v>1</v>
      </c>
      <c r="O190" s="128" t="s">
        <v>45</v>
      </c>
      <c r="P190" s="33">
        <f>I190+J190</f>
        <v>0</v>
      </c>
      <c r="Q190" s="33">
        <f>ROUND(I190*H190,2)</f>
        <v>0</v>
      </c>
      <c r="R190" s="33">
        <f>ROUND(J190*H190,2)</f>
        <v>0</v>
      </c>
      <c r="T190" s="166">
        <f>S190*H190</f>
        <v>0</v>
      </c>
      <c r="U190" s="166">
        <v>0.1295</v>
      </c>
      <c r="V190" s="166">
        <f>U190*H190</f>
        <v>17.482500000000002</v>
      </c>
      <c r="W190" s="166">
        <v>0</v>
      </c>
      <c r="X190" s="167">
        <f>W190*H190</f>
        <v>0</v>
      </c>
      <c r="AR190" s="168" t="s">
        <v>173</v>
      </c>
      <c r="AT190" s="168" t="s">
        <v>169</v>
      </c>
      <c r="AU190" s="168" t="s">
        <v>91</v>
      </c>
      <c r="AY190" s="15" t="s">
        <v>167</v>
      </c>
      <c r="BE190" s="97">
        <f>IF(O190="základní",K190,0)</f>
        <v>0</v>
      </c>
      <c r="BF190" s="97">
        <f>IF(O190="snížená",K190,0)</f>
        <v>0</v>
      </c>
      <c r="BG190" s="97">
        <f>IF(O190="zákl. přenesená",K190,0)</f>
        <v>0</v>
      </c>
      <c r="BH190" s="97">
        <f>IF(O190="sníž. přenesená",K190,0)</f>
        <v>0</v>
      </c>
      <c r="BI190" s="97">
        <f>IF(O190="nulová",K190,0)</f>
        <v>0</v>
      </c>
      <c r="BJ190" s="15" t="s">
        <v>89</v>
      </c>
      <c r="BK190" s="97">
        <f>ROUND(P190*H190,2)</f>
        <v>0</v>
      </c>
      <c r="BL190" s="15" t="s">
        <v>173</v>
      </c>
      <c r="BM190" s="168" t="s">
        <v>3333</v>
      </c>
    </row>
    <row r="191" spans="2:65" s="1" customFormat="1" ht="21.75" customHeight="1">
      <c r="B191" s="34"/>
      <c r="C191" s="190" t="s">
        <v>309</v>
      </c>
      <c r="D191" s="190" t="s">
        <v>654</v>
      </c>
      <c r="E191" s="191" t="s">
        <v>3334</v>
      </c>
      <c r="F191" s="192" t="s">
        <v>3335</v>
      </c>
      <c r="G191" s="193" t="s">
        <v>177</v>
      </c>
      <c r="H191" s="194">
        <v>142</v>
      </c>
      <c r="I191" s="195"/>
      <c r="J191" s="196"/>
      <c r="K191" s="197">
        <f>ROUND(P191*H191,2)</f>
        <v>0</v>
      </c>
      <c r="L191" s="196"/>
      <c r="M191" s="198"/>
      <c r="N191" s="199" t="s">
        <v>1</v>
      </c>
      <c r="O191" s="128" t="s">
        <v>45</v>
      </c>
      <c r="P191" s="33">
        <f>I191+J191</f>
        <v>0</v>
      </c>
      <c r="Q191" s="33">
        <f>ROUND(I191*H191,2)</f>
        <v>0</v>
      </c>
      <c r="R191" s="33">
        <f>ROUND(J191*H191,2)</f>
        <v>0</v>
      </c>
      <c r="T191" s="166">
        <f>S191*H191</f>
        <v>0</v>
      </c>
      <c r="U191" s="166">
        <v>3.4000000000000002E-2</v>
      </c>
      <c r="V191" s="166">
        <f>U191*H191</f>
        <v>4.8280000000000003</v>
      </c>
      <c r="W191" s="166">
        <v>0</v>
      </c>
      <c r="X191" s="167">
        <f>W191*H191</f>
        <v>0</v>
      </c>
      <c r="AR191" s="168" t="s">
        <v>179</v>
      </c>
      <c r="AT191" s="168" t="s">
        <v>654</v>
      </c>
      <c r="AU191" s="168" t="s">
        <v>91</v>
      </c>
      <c r="AY191" s="15" t="s">
        <v>167</v>
      </c>
      <c r="BE191" s="97">
        <f>IF(O191="základní",K191,0)</f>
        <v>0</v>
      </c>
      <c r="BF191" s="97">
        <f>IF(O191="snížená",K191,0)</f>
        <v>0</v>
      </c>
      <c r="BG191" s="97">
        <f>IF(O191="zákl. přenesená",K191,0)</f>
        <v>0</v>
      </c>
      <c r="BH191" s="97">
        <f>IF(O191="sníž. přenesená",K191,0)</f>
        <v>0</v>
      </c>
      <c r="BI191" s="97">
        <f>IF(O191="nulová",K191,0)</f>
        <v>0</v>
      </c>
      <c r="BJ191" s="15" t="s">
        <v>89</v>
      </c>
      <c r="BK191" s="97">
        <f>ROUND(P191*H191,2)</f>
        <v>0</v>
      </c>
      <c r="BL191" s="15" t="s">
        <v>173</v>
      </c>
      <c r="BM191" s="168" t="s">
        <v>3336</v>
      </c>
    </row>
    <row r="192" spans="2:65" s="12" customFormat="1" ht="11.25">
      <c r="B192" s="169"/>
      <c r="D192" s="170" t="s">
        <v>196</v>
      </c>
      <c r="F192" s="172" t="s">
        <v>3337</v>
      </c>
      <c r="H192" s="173">
        <v>142</v>
      </c>
      <c r="I192" s="174"/>
      <c r="J192" s="174"/>
      <c r="M192" s="169"/>
      <c r="N192" s="175"/>
      <c r="X192" s="176"/>
      <c r="AT192" s="171" t="s">
        <v>196</v>
      </c>
      <c r="AU192" s="171" t="s">
        <v>91</v>
      </c>
      <c r="AV192" s="12" t="s">
        <v>91</v>
      </c>
      <c r="AW192" s="12" t="s">
        <v>4</v>
      </c>
      <c r="AX192" s="12" t="s">
        <v>89</v>
      </c>
      <c r="AY192" s="171" t="s">
        <v>167</v>
      </c>
    </row>
    <row r="193" spans="2:65" s="1" customFormat="1" ht="33" customHeight="1">
      <c r="B193" s="34"/>
      <c r="C193" s="157" t="s">
        <v>313</v>
      </c>
      <c r="D193" s="157" t="s">
        <v>169</v>
      </c>
      <c r="E193" s="158" t="s">
        <v>3338</v>
      </c>
      <c r="F193" s="159" t="s">
        <v>3339</v>
      </c>
      <c r="G193" s="160" t="s">
        <v>177</v>
      </c>
      <c r="H193" s="161">
        <v>1.5</v>
      </c>
      <c r="I193" s="162"/>
      <c r="J193" s="162"/>
      <c r="K193" s="163">
        <f t="shared" ref="K193:K199" si="6">ROUND(P193*H193,2)</f>
        <v>0</v>
      </c>
      <c r="L193" s="164"/>
      <c r="M193" s="34"/>
      <c r="N193" s="165" t="s">
        <v>1</v>
      </c>
      <c r="O193" s="128" t="s">
        <v>45</v>
      </c>
      <c r="P193" s="33">
        <f t="shared" ref="P193:P199" si="7">I193+J193</f>
        <v>0</v>
      </c>
      <c r="Q193" s="33">
        <f t="shared" ref="Q193:Q199" si="8">ROUND(I193*H193,2)</f>
        <v>0</v>
      </c>
      <c r="R193" s="33">
        <f t="shared" ref="R193:R199" si="9">ROUND(J193*H193,2)</f>
        <v>0</v>
      </c>
      <c r="T193" s="166">
        <f t="shared" ref="T193:T199" si="10">S193*H193</f>
        <v>0</v>
      </c>
      <c r="U193" s="166">
        <v>0.31818999999999997</v>
      </c>
      <c r="V193" s="166">
        <f t="shared" ref="V193:V199" si="11">U193*H193</f>
        <v>0.47728499999999996</v>
      </c>
      <c r="W193" s="166">
        <v>0</v>
      </c>
      <c r="X193" s="167">
        <f t="shared" ref="X193:X199" si="12">W193*H193</f>
        <v>0</v>
      </c>
      <c r="AR193" s="168" t="s">
        <v>173</v>
      </c>
      <c r="AT193" s="168" t="s">
        <v>169</v>
      </c>
      <c r="AU193" s="168" t="s">
        <v>91</v>
      </c>
      <c r="AY193" s="15" t="s">
        <v>167</v>
      </c>
      <c r="BE193" s="97">
        <f t="shared" ref="BE193:BE199" si="13">IF(O193="základní",K193,0)</f>
        <v>0</v>
      </c>
      <c r="BF193" s="97">
        <f t="shared" ref="BF193:BF199" si="14">IF(O193="snížená",K193,0)</f>
        <v>0</v>
      </c>
      <c r="BG193" s="97">
        <f t="shared" ref="BG193:BG199" si="15">IF(O193="zákl. přenesená",K193,0)</f>
        <v>0</v>
      </c>
      <c r="BH193" s="97">
        <f t="shared" ref="BH193:BH199" si="16">IF(O193="sníž. přenesená",K193,0)</f>
        <v>0</v>
      </c>
      <c r="BI193" s="97">
        <f t="shared" ref="BI193:BI199" si="17">IF(O193="nulová",K193,0)</f>
        <v>0</v>
      </c>
      <c r="BJ193" s="15" t="s">
        <v>89</v>
      </c>
      <c r="BK193" s="97">
        <f t="shared" ref="BK193:BK199" si="18">ROUND(P193*H193,2)</f>
        <v>0</v>
      </c>
      <c r="BL193" s="15" t="s">
        <v>173</v>
      </c>
      <c r="BM193" s="168" t="s">
        <v>3340</v>
      </c>
    </row>
    <row r="194" spans="2:65" s="1" customFormat="1" ht="33" customHeight="1">
      <c r="B194" s="34"/>
      <c r="C194" s="157" t="s">
        <v>318</v>
      </c>
      <c r="D194" s="157" t="s">
        <v>169</v>
      </c>
      <c r="E194" s="158" t="s">
        <v>3341</v>
      </c>
      <c r="F194" s="159" t="s">
        <v>3342</v>
      </c>
      <c r="G194" s="160" t="s">
        <v>184</v>
      </c>
      <c r="H194" s="161">
        <v>1</v>
      </c>
      <c r="I194" s="162"/>
      <c r="J194" s="162"/>
      <c r="K194" s="163">
        <f t="shared" si="6"/>
        <v>0</v>
      </c>
      <c r="L194" s="164"/>
      <c r="M194" s="34"/>
      <c r="N194" s="165" t="s">
        <v>1</v>
      </c>
      <c r="O194" s="128" t="s">
        <v>45</v>
      </c>
      <c r="P194" s="33">
        <f t="shared" si="7"/>
        <v>0</v>
      </c>
      <c r="Q194" s="33">
        <f t="shared" si="8"/>
        <v>0</v>
      </c>
      <c r="R194" s="33">
        <f t="shared" si="9"/>
        <v>0</v>
      </c>
      <c r="T194" s="166">
        <f t="shared" si="10"/>
        <v>0</v>
      </c>
      <c r="U194" s="166">
        <v>0.27205000000000001</v>
      </c>
      <c r="V194" s="166">
        <f t="shared" si="11"/>
        <v>0.27205000000000001</v>
      </c>
      <c r="W194" s="166">
        <v>0</v>
      </c>
      <c r="X194" s="167">
        <f t="shared" si="12"/>
        <v>0</v>
      </c>
      <c r="AR194" s="168" t="s">
        <v>173</v>
      </c>
      <c r="AT194" s="168" t="s">
        <v>169</v>
      </c>
      <c r="AU194" s="168" t="s">
        <v>91</v>
      </c>
      <c r="AY194" s="15" t="s">
        <v>167</v>
      </c>
      <c r="BE194" s="97">
        <f t="shared" si="13"/>
        <v>0</v>
      </c>
      <c r="BF194" s="97">
        <f t="shared" si="14"/>
        <v>0</v>
      </c>
      <c r="BG194" s="97">
        <f t="shared" si="15"/>
        <v>0</v>
      </c>
      <c r="BH194" s="97">
        <f t="shared" si="16"/>
        <v>0</v>
      </c>
      <c r="BI194" s="97">
        <f t="shared" si="17"/>
        <v>0</v>
      </c>
      <c r="BJ194" s="15" t="s">
        <v>89</v>
      </c>
      <c r="BK194" s="97">
        <f t="shared" si="18"/>
        <v>0</v>
      </c>
      <c r="BL194" s="15" t="s">
        <v>173</v>
      </c>
      <c r="BM194" s="168" t="s">
        <v>3343</v>
      </c>
    </row>
    <row r="195" spans="2:65" s="1" customFormat="1" ht="24.2" customHeight="1">
      <c r="B195" s="34"/>
      <c r="C195" s="190" t="s">
        <v>322</v>
      </c>
      <c r="D195" s="190" t="s">
        <v>654</v>
      </c>
      <c r="E195" s="191" t="s">
        <v>3344</v>
      </c>
      <c r="F195" s="192" t="s">
        <v>3345</v>
      </c>
      <c r="G195" s="193" t="s">
        <v>177</v>
      </c>
      <c r="H195" s="194">
        <v>1.5</v>
      </c>
      <c r="I195" s="195"/>
      <c r="J195" s="196"/>
      <c r="K195" s="197">
        <f t="shared" si="6"/>
        <v>0</v>
      </c>
      <c r="L195" s="196"/>
      <c r="M195" s="198"/>
      <c r="N195" s="199" t="s">
        <v>1</v>
      </c>
      <c r="O195" s="128" t="s">
        <v>45</v>
      </c>
      <c r="P195" s="33">
        <f t="shared" si="7"/>
        <v>0</v>
      </c>
      <c r="Q195" s="33">
        <f t="shared" si="8"/>
        <v>0</v>
      </c>
      <c r="R195" s="33">
        <f t="shared" si="9"/>
        <v>0</v>
      </c>
      <c r="T195" s="166">
        <f t="shared" si="10"/>
        <v>0</v>
      </c>
      <c r="U195" s="166">
        <v>2.0999999999999999E-3</v>
      </c>
      <c r="V195" s="166">
        <f t="shared" si="11"/>
        <v>3.15E-3</v>
      </c>
      <c r="W195" s="166">
        <v>0</v>
      </c>
      <c r="X195" s="167">
        <f t="shared" si="12"/>
        <v>0</v>
      </c>
      <c r="AR195" s="168" t="s">
        <v>179</v>
      </c>
      <c r="AT195" s="168" t="s">
        <v>654</v>
      </c>
      <c r="AU195" s="168" t="s">
        <v>91</v>
      </c>
      <c r="AY195" s="15" t="s">
        <v>167</v>
      </c>
      <c r="BE195" s="97">
        <f t="shared" si="13"/>
        <v>0</v>
      </c>
      <c r="BF195" s="97">
        <f t="shared" si="14"/>
        <v>0</v>
      </c>
      <c r="BG195" s="97">
        <f t="shared" si="15"/>
        <v>0</v>
      </c>
      <c r="BH195" s="97">
        <f t="shared" si="16"/>
        <v>0</v>
      </c>
      <c r="BI195" s="97">
        <f t="shared" si="17"/>
        <v>0</v>
      </c>
      <c r="BJ195" s="15" t="s">
        <v>89</v>
      </c>
      <c r="BK195" s="97">
        <f t="shared" si="18"/>
        <v>0</v>
      </c>
      <c r="BL195" s="15" t="s">
        <v>173</v>
      </c>
      <c r="BM195" s="168" t="s">
        <v>3346</v>
      </c>
    </row>
    <row r="196" spans="2:65" s="1" customFormat="1" ht="16.5" customHeight="1">
      <c r="B196" s="34"/>
      <c r="C196" s="190" t="s">
        <v>326</v>
      </c>
      <c r="D196" s="190" t="s">
        <v>654</v>
      </c>
      <c r="E196" s="191" t="s">
        <v>3347</v>
      </c>
      <c r="F196" s="192" t="s">
        <v>3348</v>
      </c>
      <c r="G196" s="193" t="s">
        <v>184</v>
      </c>
      <c r="H196" s="194">
        <v>1</v>
      </c>
      <c r="I196" s="195"/>
      <c r="J196" s="196"/>
      <c r="K196" s="197">
        <f t="shared" si="6"/>
        <v>0</v>
      </c>
      <c r="L196" s="196"/>
      <c r="M196" s="198"/>
      <c r="N196" s="199" t="s">
        <v>1</v>
      </c>
      <c r="O196" s="128" t="s">
        <v>45</v>
      </c>
      <c r="P196" s="33">
        <f t="shared" si="7"/>
        <v>0</v>
      </c>
      <c r="Q196" s="33">
        <f t="shared" si="8"/>
        <v>0</v>
      </c>
      <c r="R196" s="33">
        <f t="shared" si="9"/>
        <v>0</v>
      </c>
      <c r="T196" s="166">
        <f t="shared" si="10"/>
        <v>0</v>
      </c>
      <c r="U196" s="166">
        <v>2.0000000000000001E-4</v>
      </c>
      <c r="V196" s="166">
        <f t="shared" si="11"/>
        <v>2.0000000000000001E-4</v>
      </c>
      <c r="W196" s="166">
        <v>0</v>
      </c>
      <c r="X196" s="167">
        <f t="shared" si="12"/>
        <v>0</v>
      </c>
      <c r="AR196" s="168" t="s">
        <v>179</v>
      </c>
      <c r="AT196" s="168" t="s">
        <v>654</v>
      </c>
      <c r="AU196" s="168" t="s">
        <v>91</v>
      </c>
      <c r="AY196" s="15" t="s">
        <v>167</v>
      </c>
      <c r="BE196" s="97">
        <f t="shared" si="13"/>
        <v>0</v>
      </c>
      <c r="BF196" s="97">
        <f t="shared" si="14"/>
        <v>0</v>
      </c>
      <c r="BG196" s="97">
        <f t="shared" si="15"/>
        <v>0</v>
      </c>
      <c r="BH196" s="97">
        <f t="shared" si="16"/>
        <v>0</v>
      </c>
      <c r="BI196" s="97">
        <f t="shared" si="17"/>
        <v>0</v>
      </c>
      <c r="BJ196" s="15" t="s">
        <v>89</v>
      </c>
      <c r="BK196" s="97">
        <f t="shared" si="18"/>
        <v>0</v>
      </c>
      <c r="BL196" s="15" t="s">
        <v>173</v>
      </c>
      <c r="BM196" s="168" t="s">
        <v>3349</v>
      </c>
    </row>
    <row r="197" spans="2:65" s="1" customFormat="1" ht="16.5" customHeight="1">
      <c r="B197" s="34"/>
      <c r="C197" s="190" t="s">
        <v>330</v>
      </c>
      <c r="D197" s="190" t="s">
        <v>654</v>
      </c>
      <c r="E197" s="191" t="s">
        <v>3350</v>
      </c>
      <c r="F197" s="192" t="s">
        <v>3351</v>
      </c>
      <c r="G197" s="193" t="s">
        <v>177</v>
      </c>
      <c r="H197" s="194">
        <v>1.5</v>
      </c>
      <c r="I197" s="195"/>
      <c r="J197" s="196"/>
      <c r="K197" s="197">
        <f t="shared" si="6"/>
        <v>0</v>
      </c>
      <c r="L197" s="196"/>
      <c r="M197" s="198"/>
      <c r="N197" s="199" t="s">
        <v>1</v>
      </c>
      <c r="O197" s="128" t="s">
        <v>45</v>
      </c>
      <c r="P197" s="33">
        <f t="shared" si="7"/>
        <v>0</v>
      </c>
      <c r="Q197" s="33">
        <f t="shared" si="8"/>
        <v>0</v>
      </c>
      <c r="R197" s="33">
        <f t="shared" si="9"/>
        <v>0</v>
      </c>
      <c r="T197" s="166">
        <f t="shared" si="10"/>
        <v>0</v>
      </c>
      <c r="U197" s="166">
        <v>3.0200000000000001E-3</v>
      </c>
      <c r="V197" s="166">
        <f t="shared" si="11"/>
        <v>4.5300000000000002E-3</v>
      </c>
      <c r="W197" s="166">
        <v>0</v>
      </c>
      <c r="X197" s="167">
        <f t="shared" si="12"/>
        <v>0</v>
      </c>
      <c r="AR197" s="168" t="s">
        <v>179</v>
      </c>
      <c r="AT197" s="168" t="s">
        <v>654</v>
      </c>
      <c r="AU197" s="168" t="s">
        <v>91</v>
      </c>
      <c r="AY197" s="15" t="s">
        <v>167</v>
      </c>
      <c r="BE197" s="97">
        <f t="shared" si="13"/>
        <v>0</v>
      </c>
      <c r="BF197" s="97">
        <f t="shared" si="14"/>
        <v>0</v>
      </c>
      <c r="BG197" s="97">
        <f t="shared" si="15"/>
        <v>0</v>
      </c>
      <c r="BH197" s="97">
        <f t="shared" si="16"/>
        <v>0</v>
      </c>
      <c r="BI197" s="97">
        <f t="shared" si="17"/>
        <v>0</v>
      </c>
      <c r="BJ197" s="15" t="s">
        <v>89</v>
      </c>
      <c r="BK197" s="97">
        <f t="shared" si="18"/>
        <v>0</v>
      </c>
      <c r="BL197" s="15" t="s">
        <v>173</v>
      </c>
      <c r="BM197" s="168" t="s">
        <v>312</v>
      </c>
    </row>
    <row r="198" spans="2:65" s="1" customFormat="1" ht="24.2" customHeight="1">
      <c r="B198" s="34"/>
      <c r="C198" s="190" t="s">
        <v>336</v>
      </c>
      <c r="D198" s="190" t="s">
        <v>654</v>
      </c>
      <c r="E198" s="191" t="s">
        <v>3352</v>
      </c>
      <c r="F198" s="192" t="s">
        <v>3353</v>
      </c>
      <c r="G198" s="193" t="s">
        <v>177</v>
      </c>
      <c r="H198" s="194">
        <v>1</v>
      </c>
      <c r="I198" s="195"/>
      <c r="J198" s="196"/>
      <c r="K198" s="197">
        <f t="shared" si="6"/>
        <v>0</v>
      </c>
      <c r="L198" s="196"/>
      <c r="M198" s="198"/>
      <c r="N198" s="199" t="s">
        <v>1</v>
      </c>
      <c r="O198" s="128" t="s">
        <v>45</v>
      </c>
      <c r="P198" s="33">
        <f t="shared" si="7"/>
        <v>0</v>
      </c>
      <c r="Q198" s="33">
        <f t="shared" si="8"/>
        <v>0</v>
      </c>
      <c r="R198" s="33">
        <f t="shared" si="9"/>
        <v>0</v>
      </c>
      <c r="T198" s="166">
        <f t="shared" si="10"/>
        <v>0</v>
      </c>
      <c r="U198" s="166">
        <v>1.1299999999999999E-2</v>
      </c>
      <c r="V198" s="166">
        <f t="shared" si="11"/>
        <v>1.1299999999999999E-2</v>
      </c>
      <c r="W198" s="166">
        <v>0</v>
      </c>
      <c r="X198" s="167">
        <f t="shared" si="12"/>
        <v>0</v>
      </c>
      <c r="AR198" s="168" t="s">
        <v>179</v>
      </c>
      <c r="AT198" s="168" t="s">
        <v>654</v>
      </c>
      <c r="AU198" s="168" t="s">
        <v>91</v>
      </c>
      <c r="AY198" s="15" t="s">
        <v>167</v>
      </c>
      <c r="BE198" s="97">
        <f t="shared" si="13"/>
        <v>0</v>
      </c>
      <c r="BF198" s="97">
        <f t="shared" si="14"/>
        <v>0</v>
      </c>
      <c r="BG198" s="97">
        <f t="shared" si="15"/>
        <v>0</v>
      </c>
      <c r="BH198" s="97">
        <f t="shared" si="16"/>
        <v>0</v>
      </c>
      <c r="BI198" s="97">
        <f t="shared" si="17"/>
        <v>0</v>
      </c>
      <c r="BJ198" s="15" t="s">
        <v>89</v>
      </c>
      <c r="BK198" s="97">
        <f t="shared" si="18"/>
        <v>0</v>
      </c>
      <c r="BL198" s="15" t="s">
        <v>173</v>
      </c>
      <c r="BM198" s="168" t="s">
        <v>3354</v>
      </c>
    </row>
    <row r="199" spans="2:65" s="1" customFormat="1" ht="24.2" customHeight="1">
      <c r="B199" s="34"/>
      <c r="C199" s="157" t="s">
        <v>341</v>
      </c>
      <c r="D199" s="157" t="s">
        <v>169</v>
      </c>
      <c r="E199" s="158" t="s">
        <v>3355</v>
      </c>
      <c r="F199" s="159" t="s">
        <v>3356</v>
      </c>
      <c r="G199" s="160" t="s">
        <v>184</v>
      </c>
      <c r="H199" s="161">
        <v>1</v>
      </c>
      <c r="I199" s="162"/>
      <c r="J199" s="162"/>
      <c r="K199" s="163">
        <f t="shared" si="6"/>
        <v>0</v>
      </c>
      <c r="L199" s="164"/>
      <c r="M199" s="34"/>
      <c r="N199" s="165" t="s">
        <v>1</v>
      </c>
      <c r="O199" s="128" t="s">
        <v>45</v>
      </c>
      <c r="P199" s="33">
        <f t="shared" si="7"/>
        <v>0</v>
      </c>
      <c r="Q199" s="33">
        <f t="shared" si="8"/>
        <v>0</v>
      </c>
      <c r="R199" s="33">
        <f t="shared" si="9"/>
        <v>0</v>
      </c>
      <c r="T199" s="166">
        <f t="shared" si="10"/>
        <v>0</v>
      </c>
      <c r="U199" s="166">
        <v>0</v>
      </c>
      <c r="V199" s="166">
        <f t="shared" si="11"/>
        <v>0</v>
      </c>
      <c r="W199" s="166">
        <v>5.3999999999999999E-2</v>
      </c>
      <c r="X199" s="167">
        <f t="shared" si="12"/>
        <v>5.3999999999999999E-2</v>
      </c>
      <c r="AR199" s="168" t="s">
        <v>173</v>
      </c>
      <c r="AT199" s="168" t="s">
        <v>169</v>
      </c>
      <c r="AU199" s="168" t="s">
        <v>91</v>
      </c>
      <c r="AY199" s="15" t="s">
        <v>167</v>
      </c>
      <c r="BE199" s="97">
        <f t="shared" si="13"/>
        <v>0</v>
      </c>
      <c r="BF199" s="97">
        <f t="shared" si="14"/>
        <v>0</v>
      </c>
      <c r="BG199" s="97">
        <f t="shared" si="15"/>
        <v>0</v>
      </c>
      <c r="BH199" s="97">
        <f t="shared" si="16"/>
        <v>0</v>
      </c>
      <c r="BI199" s="97">
        <f t="shared" si="17"/>
        <v>0</v>
      </c>
      <c r="BJ199" s="15" t="s">
        <v>89</v>
      </c>
      <c r="BK199" s="97">
        <f t="shared" si="18"/>
        <v>0</v>
      </c>
      <c r="BL199" s="15" t="s">
        <v>173</v>
      </c>
      <c r="BM199" s="168" t="s">
        <v>3357</v>
      </c>
    </row>
    <row r="200" spans="2:65" s="11" customFormat="1" ht="22.9" customHeight="1">
      <c r="B200" s="144"/>
      <c r="D200" s="145" t="s">
        <v>81</v>
      </c>
      <c r="E200" s="155" t="s">
        <v>334</v>
      </c>
      <c r="F200" s="155" t="s">
        <v>3358</v>
      </c>
      <c r="I200" s="147"/>
      <c r="J200" s="147"/>
      <c r="K200" s="156">
        <f>BK200</f>
        <v>0</v>
      </c>
      <c r="M200" s="144"/>
      <c r="N200" s="149"/>
      <c r="Q200" s="150">
        <f>SUM(Q201:Q204)</f>
        <v>0</v>
      </c>
      <c r="R200" s="150">
        <f>SUM(R201:R204)</f>
        <v>0</v>
      </c>
      <c r="T200" s="151">
        <f>SUM(T201:T204)</f>
        <v>0</v>
      </c>
      <c r="V200" s="151">
        <f>SUM(V201:V204)</f>
        <v>0</v>
      </c>
      <c r="X200" s="152">
        <f>SUM(X201:X204)</f>
        <v>0</v>
      </c>
      <c r="AR200" s="145" t="s">
        <v>89</v>
      </c>
      <c r="AT200" s="153" t="s">
        <v>81</v>
      </c>
      <c r="AU200" s="153" t="s">
        <v>89</v>
      </c>
      <c r="AY200" s="145" t="s">
        <v>167</v>
      </c>
      <c r="BK200" s="154">
        <f>SUM(BK201:BK204)</f>
        <v>0</v>
      </c>
    </row>
    <row r="201" spans="2:65" s="1" customFormat="1" ht="24.2" customHeight="1">
      <c r="B201" s="34"/>
      <c r="C201" s="157" t="s">
        <v>410</v>
      </c>
      <c r="D201" s="157" t="s">
        <v>169</v>
      </c>
      <c r="E201" s="158" t="s">
        <v>351</v>
      </c>
      <c r="F201" s="159" t="s">
        <v>352</v>
      </c>
      <c r="G201" s="160" t="s">
        <v>339</v>
      </c>
      <c r="H201" s="161">
        <v>42.738999999999997</v>
      </c>
      <c r="I201" s="162"/>
      <c r="J201" s="162"/>
      <c r="K201" s="163">
        <f>ROUND(P201*H201,2)</f>
        <v>0</v>
      </c>
      <c r="L201" s="164"/>
      <c r="M201" s="34"/>
      <c r="N201" s="165" t="s">
        <v>1</v>
      </c>
      <c r="O201" s="128" t="s">
        <v>45</v>
      </c>
      <c r="P201" s="33">
        <f>I201+J201</f>
        <v>0</v>
      </c>
      <c r="Q201" s="33">
        <f>ROUND(I201*H201,2)</f>
        <v>0</v>
      </c>
      <c r="R201" s="33">
        <f>ROUND(J201*H201,2)</f>
        <v>0</v>
      </c>
      <c r="T201" s="166">
        <f>S201*H201</f>
        <v>0</v>
      </c>
      <c r="U201" s="166">
        <v>0</v>
      </c>
      <c r="V201" s="166">
        <f>U201*H201</f>
        <v>0</v>
      </c>
      <c r="W201" s="166">
        <v>0</v>
      </c>
      <c r="X201" s="167">
        <f>W201*H201</f>
        <v>0</v>
      </c>
      <c r="AR201" s="168" t="s">
        <v>173</v>
      </c>
      <c r="AT201" s="168" t="s">
        <v>169</v>
      </c>
      <c r="AU201" s="168" t="s">
        <v>91</v>
      </c>
      <c r="AY201" s="15" t="s">
        <v>167</v>
      </c>
      <c r="BE201" s="97">
        <f>IF(O201="základní",K201,0)</f>
        <v>0</v>
      </c>
      <c r="BF201" s="97">
        <f>IF(O201="snížená",K201,0)</f>
        <v>0</v>
      </c>
      <c r="BG201" s="97">
        <f>IF(O201="zákl. přenesená",K201,0)</f>
        <v>0</v>
      </c>
      <c r="BH201" s="97">
        <f>IF(O201="sníž. přenesená",K201,0)</f>
        <v>0</v>
      </c>
      <c r="BI201" s="97">
        <f>IF(O201="nulová",K201,0)</f>
        <v>0</v>
      </c>
      <c r="BJ201" s="15" t="s">
        <v>89</v>
      </c>
      <c r="BK201" s="97">
        <f>ROUND(P201*H201,2)</f>
        <v>0</v>
      </c>
      <c r="BL201" s="15" t="s">
        <v>173</v>
      </c>
      <c r="BM201" s="168" t="s">
        <v>3359</v>
      </c>
    </row>
    <row r="202" spans="2:65" s="1" customFormat="1" ht="24.2" customHeight="1">
      <c r="B202" s="34"/>
      <c r="C202" s="157" t="s">
        <v>414</v>
      </c>
      <c r="D202" s="157" t="s">
        <v>169</v>
      </c>
      <c r="E202" s="158" t="s">
        <v>355</v>
      </c>
      <c r="F202" s="159" t="s">
        <v>3360</v>
      </c>
      <c r="G202" s="160" t="s">
        <v>339</v>
      </c>
      <c r="H202" s="161">
        <v>1282.17</v>
      </c>
      <c r="I202" s="162"/>
      <c r="J202" s="162"/>
      <c r="K202" s="163">
        <f>ROUND(P202*H202,2)</f>
        <v>0</v>
      </c>
      <c r="L202" s="164"/>
      <c r="M202" s="34"/>
      <c r="N202" s="165" t="s">
        <v>1</v>
      </c>
      <c r="O202" s="128" t="s">
        <v>45</v>
      </c>
      <c r="P202" s="33">
        <f>I202+J202</f>
        <v>0</v>
      </c>
      <c r="Q202" s="33">
        <f>ROUND(I202*H202,2)</f>
        <v>0</v>
      </c>
      <c r="R202" s="33">
        <f>ROUND(J202*H202,2)</f>
        <v>0</v>
      </c>
      <c r="T202" s="166">
        <f>S202*H202</f>
        <v>0</v>
      </c>
      <c r="U202" s="166">
        <v>0</v>
      </c>
      <c r="V202" s="166">
        <f>U202*H202</f>
        <v>0</v>
      </c>
      <c r="W202" s="166">
        <v>0</v>
      </c>
      <c r="X202" s="167">
        <f>W202*H202</f>
        <v>0</v>
      </c>
      <c r="AR202" s="168" t="s">
        <v>173</v>
      </c>
      <c r="AT202" s="168" t="s">
        <v>169</v>
      </c>
      <c r="AU202" s="168" t="s">
        <v>91</v>
      </c>
      <c r="AY202" s="15" t="s">
        <v>167</v>
      </c>
      <c r="BE202" s="97">
        <f>IF(O202="základní",K202,0)</f>
        <v>0</v>
      </c>
      <c r="BF202" s="97">
        <f>IF(O202="snížená",K202,0)</f>
        <v>0</v>
      </c>
      <c r="BG202" s="97">
        <f>IF(O202="zákl. přenesená",K202,0)</f>
        <v>0</v>
      </c>
      <c r="BH202" s="97">
        <f>IF(O202="sníž. přenesená",K202,0)</f>
        <v>0</v>
      </c>
      <c r="BI202" s="97">
        <f>IF(O202="nulová",K202,0)</f>
        <v>0</v>
      </c>
      <c r="BJ202" s="15" t="s">
        <v>89</v>
      </c>
      <c r="BK202" s="97">
        <f>ROUND(P202*H202,2)</f>
        <v>0</v>
      </c>
      <c r="BL202" s="15" t="s">
        <v>173</v>
      </c>
      <c r="BM202" s="168" t="s">
        <v>3361</v>
      </c>
    </row>
    <row r="203" spans="2:65" s="12" customFormat="1" ht="11.25">
      <c r="B203" s="169"/>
      <c r="D203" s="170" t="s">
        <v>196</v>
      </c>
      <c r="F203" s="172" t="s">
        <v>3362</v>
      </c>
      <c r="H203" s="173">
        <v>1282.17</v>
      </c>
      <c r="I203" s="174"/>
      <c r="J203" s="174"/>
      <c r="M203" s="169"/>
      <c r="N203" s="175"/>
      <c r="X203" s="176"/>
      <c r="AT203" s="171" t="s">
        <v>196</v>
      </c>
      <c r="AU203" s="171" t="s">
        <v>91</v>
      </c>
      <c r="AV203" s="12" t="s">
        <v>91</v>
      </c>
      <c r="AW203" s="12" t="s">
        <v>4</v>
      </c>
      <c r="AX203" s="12" t="s">
        <v>89</v>
      </c>
      <c r="AY203" s="171" t="s">
        <v>167</v>
      </c>
    </row>
    <row r="204" spans="2:65" s="1" customFormat="1" ht="49.15" customHeight="1">
      <c r="B204" s="34"/>
      <c r="C204" s="157" t="s">
        <v>419</v>
      </c>
      <c r="D204" s="157" t="s">
        <v>169</v>
      </c>
      <c r="E204" s="158" t="s">
        <v>360</v>
      </c>
      <c r="F204" s="159" t="s">
        <v>361</v>
      </c>
      <c r="G204" s="160" t="s">
        <v>339</v>
      </c>
      <c r="H204" s="161">
        <v>42.738999999999997</v>
      </c>
      <c r="I204" s="162"/>
      <c r="J204" s="162"/>
      <c r="K204" s="163">
        <f>ROUND(P204*H204,2)</f>
        <v>0</v>
      </c>
      <c r="L204" s="164"/>
      <c r="M204" s="34"/>
      <c r="N204" s="165" t="s">
        <v>1</v>
      </c>
      <c r="O204" s="128" t="s">
        <v>45</v>
      </c>
      <c r="P204" s="33">
        <f>I204+J204</f>
        <v>0</v>
      </c>
      <c r="Q204" s="33">
        <f>ROUND(I204*H204,2)</f>
        <v>0</v>
      </c>
      <c r="R204" s="33">
        <f>ROUND(J204*H204,2)</f>
        <v>0</v>
      </c>
      <c r="T204" s="166">
        <f>S204*H204</f>
        <v>0</v>
      </c>
      <c r="U204" s="166">
        <v>0</v>
      </c>
      <c r="V204" s="166">
        <f>U204*H204</f>
        <v>0</v>
      </c>
      <c r="W204" s="166">
        <v>0</v>
      </c>
      <c r="X204" s="167">
        <f>W204*H204</f>
        <v>0</v>
      </c>
      <c r="AR204" s="168" t="s">
        <v>173</v>
      </c>
      <c r="AT204" s="168" t="s">
        <v>169</v>
      </c>
      <c r="AU204" s="168" t="s">
        <v>91</v>
      </c>
      <c r="AY204" s="15" t="s">
        <v>167</v>
      </c>
      <c r="BE204" s="97">
        <f>IF(O204="základní",K204,0)</f>
        <v>0</v>
      </c>
      <c r="BF204" s="97">
        <f>IF(O204="snížená",K204,0)</f>
        <v>0</v>
      </c>
      <c r="BG204" s="97">
        <f>IF(O204="zákl. přenesená",K204,0)</f>
        <v>0</v>
      </c>
      <c r="BH204" s="97">
        <f>IF(O204="sníž. přenesená",K204,0)</f>
        <v>0</v>
      </c>
      <c r="BI204" s="97">
        <f>IF(O204="nulová",K204,0)</f>
        <v>0</v>
      </c>
      <c r="BJ204" s="15" t="s">
        <v>89</v>
      </c>
      <c r="BK204" s="97">
        <f>ROUND(P204*H204,2)</f>
        <v>0</v>
      </c>
      <c r="BL204" s="15" t="s">
        <v>173</v>
      </c>
      <c r="BM204" s="168" t="s">
        <v>3363</v>
      </c>
    </row>
    <row r="205" spans="2:65" s="11" customFormat="1" ht="22.9" customHeight="1">
      <c r="B205" s="144"/>
      <c r="D205" s="145" t="s">
        <v>81</v>
      </c>
      <c r="E205" s="155" t="s">
        <v>375</v>
      </c>
      <c r="F205" s="155" t="s">
        <v>376</v>
      </c>
      <c r="I205" s="147"/>
      <c r="J205" s="147"/>
      <c r="K205" s="156">
        <f>BK205</f>
        <v>0</v>
      </c>
      <c r="M205" s="144"/>
      <c r="N205" s="149"/>
      <c r="Q205" s="150">
        <f>Q206</f>
        <v>0</v>
      </c>
      <c r="R205" s="150">
        <f>R206</f>
        <v>0</v>
      </c>
      <c r="T205" s="151">
        <f>T206</f>
        <v>0</v>
      </c>
      <c r="V205" s="151">
        <f>V206</f>
        <v>0</v>
      </c>
      <c r="X205" s="152">
        <f>X206</f>
        <v>0</v>
      </c>
      <c r="AR205" s="145" t="s">
        <v>89</v>
      </c>
      <c r="AT205" s="153" t="s">
        <v>81</v>
      </c>
      <c r="AU205" s="153" t="s">
        <v>89</v>
      </c>
      <c r="AY205" s="145" t="s">
        <v>167</v>
      </c>
      <c r="BK205" s="154">
        <f>BK206</f>
        <v>0</v>
      </c>
    </row>
    <row r="206" spans="2:65" s="1" customFormat="1" ht="24.2" customHeight="1">
      <c r="B206" s="34"/>
      <c r="C206" s="157" t="s">
        <v>345</v>
      </c>
      <c r="D206" s="157" t="s">
        <v>169</v>
      </c>
      <c r="E206" s="158" t="s">
        <v>3364</v>
      </c>
      <c r="F206" s="159" t="s">
        <v>3365</v>
      </c>
      <c r="G206" s="160" t="s">
        <v>339</v>
      </c>
      <c r="H206" s="161">
        <v>66.989000000000004</v>
      </c>
      <c r="I206" s="162"/>
      <c r="J206" s="162"/>
      <c r="K206" s="163">
        <f>ROUND(P206*H206,2)</f>
        <v>0</v>
      </c>
      <c r="L206" s="164"/>
      <c r="M206" s="34"/>
      <c r="N206" s="165" t="s">
        <v>1</v>
      </c>
      <c r="O206" s="128" t="s">
        <v>45</v>
      </c>
      <c r="P206" s="33">
        <f>I206+J206</f>
        <v>0</v>
      </c>
      <c r="Q206" s="33">
        <f>ROUND(I206*H206,2)</f>
        <v>0</v>
      </c>
      <c r="R206" s="33">
        <f>ROUND(J206*H206,2)</f>
        <v>0</v>
      </c>
      <c r="T206" s="166">
        <f>S206*H206</f>
        <v>0</v>
      </c>
      <c r="U206" s="166">
        <v>0</v>
      </c>
      <c r="V206" s="166">
        <f>U206*H206</f>
        <v>0</v>
      </c>
      <c r="W206" s="166">
        <v>0</v>
      </c>
      <c r="X206" s="167">
        <f>W206*H206</f>
        <v>0</v>
      </c>
      <c r="AR206" s="168" t="s">
        <v>173</v>
      </c>
      <c r="AT206" s="168" t="s">
        <v>169</v>
      </c>
      <c r="AU206" s="168" t="s">
        <v>91</v>
      </c>
      <c r="AY206" s="15" t="s">
        <v>167</v>
      </c>
      <c r="BE206" s="97">
        <f>IF(O206="základní",K206,0)</f>
        <v>0</v>
      </c>
      <c r="BF206" s="97">
        <f>IF(O206="snížená",K206,0)</f>
        <v>0</v>
      </c>
      <c r="BG206" s="97">
        <f>IF(O206="zákl. přenesená",K206,0)</f>
        <v>0</v>
      </c>
      <c r="BH206" s="97">
        <f>IF(O206="sníž. přenesená",K206,0)</f>
        <v>0</v>
      </c>
      <c r="BI206" s="97">
        <f>IF(O206="nulová",K206,0)</f>
        <v>0</v>
      </c>
      <c r="BJ206" s="15" t="s">
        <v>89</v>
      </c>
      <c r="BK206" s="97">
        <f>ROUND(P206*H206,2)</f>
        <v>0</v>
      </c>
      <c r="BL206" s="15" t="s">
        <v>173</v>
      </c>
      <c r="BM206" s="168" t="s">
        <v>3366</v>
      </c>
    </row>
    <row r="207" spans="2:65" s="11" customFormat="1" ht="25.9" customHeight="1">
      <c r="B207" s="144"/>
      <c r="D207" s="145" t="s">
        <v>81</v>
      </c>
      <c r="E207" s="146" t="s">
        <v>381</v>
      </c>
      <c r="F207" s="146" t="s">
        <v>382</v>
      </c>
      <c r="I207" s="147"/>
      <c r="J207" s="147"/>
      <c r="K207" s="148">
        <f>BK207</f>
        <v>0</v>
      </c>
      <c r="M207" s="144"/>
      <c r="N207" s="149"/>
      <c r="Q207" s="150">
        <f>Q208</f>
        <v>0</v>
      </c>
      <c r="R207" s="150">
        <f>R208</f>
        <v>0</v>
      </c>
      <c r="T207" s="151">
        <f>T208</f>
        <v>0</v>
      </c>
      <c r="V207" s="151">
        <f>V208</f>
        <v>3.9220000000000005E-2</v>
      </c>
      <c r="X207" s="152">
        <f>X208</f>
        <v>0</v>
      </c>
      <c r="AR207" s="145" t="s">
        <v>91</v>
      </c>
      <c r="AT207" s="153" t="s">
        <v>81</v>
      </c>
      <c r="AU207" s="153" t="s">
        <v>82</v>
      </c>
      <c r="AY207" s="145" t="s">
        <v>167</v>
      </c>
      <c r="BK207" s="154">
        <f>BK208</f>
        <v>0</v>
      </c>
    </row>
    <row r="208" spans="2:65" s="11" customFormat="1" ht="22.9" customHeight="1">
      <c r="B208" s="144"/>
      <c r="D208" s="145" t="s">
        <v>81</v>
      </c>
      <c r="E208" s="155" t="s">
        <v>389</v>
      </c>
      <c r="F208" s="155" t="s">
        <v>390</v>
      </c>
      <c r="I208" s="147"/>
      <c r="J208" s="147"/>
      <c r="K208" s="156">
        <f>BK208</f>
        <v>0</v>
      </c>
      <c r="M208" s="144"/>
      <c r="N208" s="149"/>
      <c r="Q208" s="150">
        <f>SUM(Q209:Q213)</f>
        <v>0</v>
      </c>
      <c r="R208" s="150">
        <f>SUM(R209:R213)</f>
        <v>0</v>
      </c>
      <c r="T208" s="151">
        <f>SUM(T209:T213)</f>
        <v>0</v>
      </c>
      <c r="V208" s="151">
        <f>SUM(V209:V213)</f>
        <v>3.9220000000000005E-2</v>
      </c>
      <c r="X208" s="152">
        <f>SUM(X209:X213)</f>
        <v>0</v>
      </c>
      <c r="AR208" s="145" t="s">
        <v>91</v>
      </c>
      <c r="AT208" s="153" t="s">
        <v>81</v>
      </c>
      <c r="AU208" s="153" t="s">
        <v>89</v>
      </c>
      <c r="AY208" s="145" t="s">
        <v>167</v>
      </c>
      <c r="BK208" s="154">
        <f>SUM(BK209:BK213)</f>
        <v>0</v>
      </c>
    </row>
    <row r="209" spans="2:65" s="1" customFormat="1" ht="16.5" customHeight="1">
      <c r="B209" s="34"/>
      <c r="C209" s="157" t="s">
        <v>350</v>
      </c>
      <c r="D209" s="157" t="s">
        <v>169</v>
      </c>
      <c r="E209" s="158" t="s">
        <v>1355</v>
      </c>
      <c r="F209" s="159" t="s">
        <v>1356</v>
      </c>
      <c r="G209" s="160" t="s">
        <v>177</v>
      </c>
      <c r="H209" s="161">
        <v>16</v>
      </c>
      <c r="I209" s="162"/>
      <c r="J209" s="162"/>
      <c r="K209" s="163">
        <f>ROUND(P209*H209,2)</f>
        <v>0</v>
      </c>
      <c r="L209" s="164"/>
      <c r="M209" s="34"/>
      <c r="N209" s="165" t="s">
        <v>1</v>
      </c>
      <c r="O209" s="128" t="s">
        <v>45</v>
      </c>
      <c r="P209" s="33">
        <f>I209+J209</f>
        <v>0</v>
      </c>
      <c r="Q209" s="33">
        <f>ROUND(I209*H209,2)</f>
        <v>0</v>
      </c>
      <c r="R209" s="33">
        <f>ROUND(J209*H209,2)</f>
        <v>0</v>
      </c>
      <c r="T209" s="166">
        <f>S209*H209</f>
        <v>0</v>
      </c>
      <c r="U209" s="166">
        <v>1.9300000000000001E-3</v>
      </c>
      <c r="V209" s="166">
        <f>U209*H209</f>
        <v>3.0880000000000001E-2</v>
      </c>
      <c r="W209" s="166">
        <v>0</v>
      </c>
      <c r="X209" s="167">
        <f>W209*H209</f>
        <v>0</v>
      </c>
      <c r="AR209" s="168" t="s">
        <v>227</v>
      </c>
      <c r="AT209" s="168" t="s">
        <v>169</v>
      </c>
      <c r="AU209" s="168" t="s">
        <v>91</v>
      </c>
      <c r="AY209" s="15" t="s">
        <v>167</v>
      </c>
      <c r="BE209" s="97">
        <f>IF(O209="základní",K209,0)</f>
        <v>0</v>
      </c>
      <c r="BF209" s="97">
        <f>IF(O209="snížená",K209,0)</f>
        <v>0</v>
      </c>
      <c r="BG209" s="97">
        <f>IF(O209="zákl. přenesená",K209,0)</f>
        <v>0</v>
      </c>
      <c r="BH209" s="97">
        <f>IF(O209="sníž. přenesená",K209,0)</f>
        <v>0</v>
      </c>
      <c r="BI209" s="97">
        <f>IF(O209="nulová",K209,0)</f>
        <v>0</v>
      </c>
      <c r="BJ209" s="15" t="s">
        <v>89</v>
      </c>
      <c r="BK209" s="97">
        <f>ROUND(P209*H209,2)</f>
        <v>0</v>
      </c>
      <c r="BL209" s="15" t="s">
        <v>227</v>
      </c>
      <c r="BM209" s="168" t="s">
        <v>3367</v>
      </c>
    </row>
    <row r="210" spans="2:65" s="12" customFormat="1" ht="11.25">
      <c r="B210" s="169"/>
      <c r="D210" s="170" t="s">
        <v>196</v>
      </c>
      <c r="E210" s="171" t="s">
        <v>1</v>
      </c>
      <c r="F210" s="172" t="s">
        <v>227</v>
      </c>
      <c r="H210" s="173">
        <v>16</v>
      </c>
      <c r="I210" s="174"/>
      <c r="J210" s="174"/>
      <c r="M210" s="169"/>
      <c r="N210" s="175"/>
      <c r="X210" s="176"/>
      <c r="AT210" s="171" t="s">
        <v>196</v>
      </c>
      <c r="AU210" s="171" t="s">
        <v>91</v>
      </c>
      <c r="AV210" s="12" t="s">
        <v>91</v>
      </c>
      <c r="AW210" s="12" t="s">
        <v>5</v>
      </c>
      <c r="AX210" s="12" t="s">
        <v>89</v>
      </c>
      <c r="AY210" s="171" t="s">
        <v>167</v>
      </c>
    </row>
    <row r="211" spans="2:65" s="1" customFormat="1" ht="16.5" customHeight="1">
      <c r="B211" s="34"/>
      <c r="C211" s="157" t="s">
        <v>354</v>
      </c>
      <c r="D211" s="157" t="s">
        <v>169</v>
      </c>
      <c r="E211" s="158" t="s">
        <v>1359</v>
      </c>
      <c r="F211" s="159" t="s">
        <v>1360</v>
      </c>
      <c r="G211" s="160" t="s">
        <v>177</v>
      </c>
      <c r="H211" s="161">
        <v>6</v>
      </c>
      <c r="I211" s="162"/>
      <c r="J211" s="162"/>
      <c r="K211" s="163">
        <f>ROUND(P211*H211,2)</f>
        <v>0</v>
      </c>
      <c r="L211" s="164"/>
      <c r="M211" s="34"/>
      <c r="N211" s="165" t="s">
        <v>1</v>
      </c>
      <c r="O211" s="128" t="s">
        <v>45</v>
      </c>
      <c r="P211" s="33">
        <f>I211+J211</f>
        <v>0</v>
      </c>
      <c r="Q211" s="33">
        <f>ROUND(I211*H211,2)</f>
        <v>0</v>
      </c>
      <c r="R211" s="33">
        <f>ROUND(J211*H211,2)</f>
        <v>0</v>
      </c>
      <c r="T211" s="166">
        <f>S211*H211</f>
        <v>0</v>
      </c>
      <c r="U211" s="166">
        <v>1.39E-3</v>
      </c>
      <c r="V211" s="166">
        <f>U211*H211</f>
        <v>8.3400000000000002E-3</v>
      </c>
      <c r="W211" s="166">
        <v>0</v>
      </c>
      <c r="X211" s="167">
        <f>W211*H211</f>
        <v>0</v>
      </c>
      <c r="AR211" s="168" t="s">
        <v>227</v>
      </c>
      <c r="AT211" s="168" t="s">
        <v>169</v>
      </c>
      <c r="AU211" s="168" t="s">
        <v>91</v>
      </c>
      <c r="AY211" s="15" t="s">
        <v>167</v>
      </c>
      <c r="BE211" s="97">
        <f>IF(O211="základní",K211,0)</f>
        <v>0</v>
      </c>
      <c r="BF211" s="97">
        <f>IF(O211="snížená",K211,0)</f>
        <v>0</v>
      </c>
      <c r="BG211" s="97">
        <f>IF(O211="zákl. přenesená",K211,0)</f>
        <v>0</v>
      </c>
      <c r="BH211" s="97">
        <f>IF(O211="sníž. přenesená",K211,0)</f>
        <v>0</v>
      </c>
      <c r="BI211" s="97">
        <f>IF(O211="nulová",K211,0)</f>
        <v>0</v>
      </c>
      <c r="BJ211" s="15" t="s">
        <v>89</v>
      </c>
      <c r="BK211" s="97">
        <f>ROUND(P211*H211,2)</f>
        <v>0</v>
      </c>
      <c r="BL211" s="15" t="s">
        <v>227</v>
      </c>
      <c r="BM211" s="168" t="s">
        <v>3368</v>
      </c>
    </row>
    <row r="212" spans="2:65" s="1" customFormat="1" ht="21.75" customHeight="1">
      <c r="B212" s="34"/>
      <c r="C212" s="157" t="s">
        <v>427</v>
      </c>
      <c r="D212" s="157" t="s">
        <v>169</v>
      </c>
      <c r="E212" s="158" t="s">
        <v>3369</v>
      </c>
      <c r="F212" s="159" t="s">
        <v>3370</v>
      </c>
      <c r="G212" s="160" t="s">
        <v>177</v>
      </c>
      <c r="H212" s="161">
        <v>22</v>
      </c>
      <c r="I212" s="162"/>
      <c r="J212" s="162"/>
      <c r="K212" s="163">
        <f>ROUND(P212*H212,2)</f>
        <v>0</v>
      </c>
      <c r="L212" s="164"/>
      <c r="M212" s="34"/>
      <c r="N212" s="165" t="s">
        <v>1</v>
      </c>
      <c r="O212" s="128" t="s">
        <v>45</v>
      </c>
      <c r="P212" s="33">
        <f>I212+J212</f>
        <v>0</v>
      </c>
      <c r="Q212" s="33">
        <f>ROUND(I212*H212,2)</f>
        <v>0</v>
      </c>
      <c r="R212" s="33">
        <f>ROUND(J212*H212,2)</f>
        <v>0</v>
      </c>
      <c r="T212" s="166">
        <f>S212*H212</f>
        <v>0</v>
      </c>
      <c r="U212" s="166">
        <v>0</v>
      </c>
      <c r="V212" s="166">
        <f>U212*H212</f>
        <v>0</v>
      </c>
      <c r="W212" s="166">
        <v>0</v>
      </c>
      <c r="X212" s="167">
        <f>W212*H212</f>
        <v>0</v>
      </c>
      <c r="AR212" s="168" t="s">
        <v>227</v>
      </c>
      <c r="AT212" s="168" t="s">
        <v>169</v>
      </c>
      <c r="AU212" s="168" t="s">
        <v>91</v>
      </c>
      <c r="AY212" s="15" t="s">
        <v>167</v>
      </c>
      <c r="BE212" s="97">
        <f>IF(O212="základní",K212,0)</f>
        <v>0</v>
      </c>
      <c r="BF212" s="97">
        <f>IF(O212="snížená",K212,0)</f>
        <v>0</v>
      </c>
      <c r="BG212" s="97">
        <f>IF(O212="zákl. přenesená",K212,0)</f>
        <v>0</v>
      </c>
      <c r="BH212" s="97">
        <f>IF(O212="sníž. přenesená",K212,0)</f>
        <v>0</v>
      </c>
      <c r="BI212" s="97">
        <f>IF(O212="nulová",K212,0)</f>
        <v>0</v>
      </c>
      <c r="BJ212" s="15" t="s">
        <v>89</v>
      </c>
      <c r="BK212" s="97">
        <f>ROUND(P212*H212,2)</f>
        <v>0</v>
      </c>
      <c r="BL212" s="15" t="s">
        <v>227</v>
      </c>
      <c r="BM212" s="168" t="s">
        <v>3371</v>
      </c>
    </row>
    <row r="213" spans="2:65" s="1" customFormat="1" ht="33" customHeight="1">
      <c r="B213" s="34"/>
      <c r="C213" s="157" t="s">
        <v>404</v>
      </c>
      <c r="D213" s="157" t="s">
        <v>169</v>
      </c>
      <c r="E213" s="158" t="s">
        <v>3372</v>
      </c>
      <c r="F213" s="159" t="s">
        <v>3373</v>
      </c>
      <c r="G213" s="160" t="s">
        <v>339</v>
      </c>
      <c r="H213" s="161">
        <v>3.9E-2</v>
      </c>
      <c r="I213" s="162"/>
      <c r="J213" s="162"/>
      <c r="K213" s="163">
        <f>ROUND(P213*H213,2)</f>
        <v>0</v>
      </c>
      <c r="L213" s="164"/>
      <c r="M213" s="34"/>
      <c r="N213" s="165" t="s">
        <v>1</v>
      </c>
      <c r="O213" s="128" t="s">
        <v>45</v>
      </c>
      <c r="P213" s="33">
        <f>I213+J213</f>
        <v>0</v>
      </c>
      <c r="Q213" s="33">
        <f>ROUND(I213*H213,2)</f>
        <v>0</v>
      </c>
      <c r="R213" s="33">
        <f>ROUND(J213*H213,2)</f>
        <v>0</v>
      </c>
      <c r="T213" s="166">
        <f>S213*H213</f>
        <v>0</v>
      </c>
      <c r="U213" s="166">
        <v>0</v>
      </c>
      <c r="V213" s="166">
        <f>U213*H213</f>
        <v>0</v>
      </c>
      <c r="W213" s="166">
        <v>0</v>
      </c>
      <c r="X213" s="167">
        <f>W213*H213</f>
        <v>0</v>
      </c>
      <c r="AR213" s="168" t="s">
        <v>227</v>
      </c>
      <c r="AT213" s="168" t="s">
        <v>169</v>
      </c>
      <c r="AU213" s="168" t="s">
        <v>91</v>
      </c>
      <c r="AY213" s="15" t="s">
        <v>167</v>
      </c>
      <c r="BE213" s="97">
        <f>IF(O213="základní",K213,0)</f>
        <v>0</v>
      </c>
      <c r="BF213" s="97">
        <f>IF(O213="snížená",K213,0)</f>
        <v>0</v>
      </c>
      <c r="BG213" s="97">
        <f>IF(O213="zákl. přenesená",K213,0)</f>
        <v>0</v>
      </c>
      <c r="BH213" s="97">
        <f>IF(O213="sníž. přenesená",K213,0)</f>
        <v>0</v>
      </c>
      <c r="BI213" s="97">
        <f>IF(O213="nulová",K213,0)</f>
        <v>0</v>
      </c>
      <c r="BJ213" s="15" t="s">
        <v>89</v>
      </c>
      <c r="BK213" s="97">
        <f>ROUND(P213*H213,2)</f>
        <v>0</v>
      </c>
      <c r="BL213" s="15" t="s">
        <v>227</v>
      </c>
      <c r="BM213" s="168" t="s">
        <v>3374</v>
      </c>
    </row>
    <row r="214" spans="2:65" s="11" customFormat="1" ht="25.9" customHeight="1">
      <c r="B214" s="144"/>
      <c r="D214" s="145" t="s">
        <v>81</v>
      </c>
      <c r="E214" s="146" t="s">
        <v>654</v>
      </c>
      <c r="F214" s="146" t="s">
        <v>3155</v>
      </c>
      <c r="I214" s="147"/>
      <c r="J214" s="147"/>
      <c r="K214" s="148">
        <f>BK214</f>
        <v>0</v>
      </c>
      <c r="M214" s="144"/>
      <c r="N214" s="149"/>
      <c r="Q214" s="150">
        <f>Q215</f>
        <v>0</v>
      </c>
      <c r="R214" s="150">
        <f>R215</f>
        <v>0</v>
      </c>
      <c r="T214" s="151">
        <f>T215</f>
        <v>0</v>
      </c>
      <c r="V214" s="151">
        <f>V215</f>
        <v>0</v>
      </c>
      <c r="X214" s="152">
        <f>X215</f>
        <v>0</v>
      </c>
      <c r="AR214" s="145" t="s">
        <v>181</v>
      </c>
      <c r="AT214" s="153" t="s">
        <v>81</v>
      </c>
      <c r="AU214" s="153" t="s">
        <v>82</v>
      </c>
      <c r="AY214" s="145" t="s">
        <v>167</v>
      </c>
      <c r="BK214" s="154">
        <f>BK215</f>
        <v>0</v>
      </c>
    </row>
    <row r="215" spans="2:65" s="11" customFormat="1" ht="22.9" customHeight="1">
      <c r="B215" s="144"/>
      <c r="D215" s="145" t="s">
        <v>81</v>
      </c>
      <c r="E215" s="155" t="s">
        <v>3375</v>
      </c>
      <c r="F215" s="155" t="s">
        <v>3376</v>
      </c>
      <c r="I215" s="147"/>
      <c r="J215" s="147"/>
      <c r="K215" s="156">
        <f>BK215</f>
        <v>0</v>
      </c>
      <c r="M215" s="144"/>
      <c r="N215" s="149"/>
      <c r="Q215" s="150">
        <f>SUM(Q216:Q221)</f>
        <v>0</v>
      </c>
      <c r="R215" s="150">
        <f>SUM(R216:R221)</f>
        <v>0</v>
      </c>
      <c r="T215" s="151">
        <f>SUM(T216:T221)</f>
        <v>0</v>
      </c>
      <c r="V215" s="151">
        <f>SUM(V216:V221)</f>
        <v>0</v>
      </c>
      <c r="X215" s="152">
        <f>SUM(X216:X221)</f>
        <v>0</v>
      </c>
      <c r="AR215" s="145" t="s">
        <v>181</v>
      </c>
      <c r="AT215" s="153" t="s">
        <v>81</v>
      </c>
      <c r="AU215" s="153" t="s">
        <v>89</v>
      </c>
      <c r="AY215" s="145" t="s">
        <v>167</v>
      </c>
      <c r="BK215" s="154">
        <f>SUM(BK216:BK221)</f>
        <v>0</v>
      </c>
    </row>
    <row r="216" spans="2:65" s="1" customFormat="1" ht="33" customHeight="1">
      <c r="B216" s="34"/>
      <c r="C216" s="157" t="s">
        <v>359</v>
      </c>
      <c r="D216" s="157" t="s">
        <v>169</v>
      </c>
      <c r="E216" s="158" t="s">
        <v>3377</v>
      </c>
      <c r="F216" s="159" t="s">
        <v>3378</v>
      </c>
      <c r="G216" s="160" t="s">
        <v>190</v>
      </c>
      <c r="H216" s="161">
        <v>25</v>
      </c>
      <c r="I216" s="162"/>
      <c r="J216" s="162"/>
      <c r="K216" s="163">
        <f>ROUND(P216*H216,2)</f>
        <v>0</v>
      </c>
      <c r="L216" s="164"/>
      <c r="M216" s="34"/>
      <c r="N216" s="165" t="s">
        <v>1</v>
      </c>
      <c r="O216" s="128" t="s">
        <v>45</v>
      </c>
      <c r="P216" s="33">
        <f>I216+J216</f>
        <v>0</v>
      </c>
      <c r="Q216" s="33">
        <f>ROUND(I216*H216,2)</f>
        <v>0</v>
      </c>
      <c r="R216" s="33">
        <f>ROUND(J216*H216,2)</f>
        <v>0</v>
      </c>
      <c r="T216" s="166">
        <f>S216*H216</f>
        <v>0</v>
      </c>
      <c r="U216" s="166">
        <v>0</v>
      </c>
      <c r="V216" s="166">
        <f>U216*H216</f>
        <v>0</v>
      </c>
      <c r="W216" s="166">
        <v>0</v>
      </c>
      <c r="X216" s="167">
        <f>W216*H216</f>
        <v>0</v>
      </c>
      <c r="AR216" s="168" t="s">
        <v>487</v>
      </c>
      <c r="AT216" s="168" t="s">
        <v>169</v>
      </c>
      <c r="AU216" s="168" t="s">
        <v>91</v>
      </c>
      <c r="AY216" s="15" t="s">
        <v>167</v>
      </c>
      <c r="BE216" s="97">
        <f>IF(O216="základní",K216,0)</f>
        <v>0</v>
      </c>
      <c r="BF216" s="97">
        <f>IF(O216="snížená",K216,0)</f>
        <v>0</v>
      </c>
      <c r="BG216" s="97">
        <f>IF(O216="zákl. přenesená",K216,0)</f>
        <v>0</v>
      </c>
      <c r="BH216" s="97">
        <f>IF(O216="sníž. přenesená",K216,0)</f>
        <v>0</v>
      </c>
      <c r="BI216" s="97">
        <f>IF(O216="nulová",K216,0)</f>
        <v>0</v>
      </c>
      <c r="BJ216" s="15" t="s">
        <v>89</v>
      </c>
      <c r="BK216" s="97">
        <f>ROUND(P216*H216,2)</f>
        <v>0</v>
      </c>
      <c r="BL216" s="15" t="s">
        <v>487</v>
      </c>
      <c r="BM216" s="168" t="s">
        <v>3379</v>
      </c>
    </row>
    <row r="217" spans="2:65" s="1" customFormat="1" ht="37.9" customHeight="1">
      <c r="B217" s="34"/>
      <c r="C217" s="157" t="s">
        <v>385</v>
      </c>
      <c r="D217" s="157" t="s">
        <v>169</v>
      </c>
      <c r="E217" s="158" t="s">
        <v>3380</v>
      </c>
      <c r="F217" s="159" t="s">
        <v>3381</v>
      </c>
      <c r="G217" s="160" t="s">
        <v>190</v>
      </c>
      <c r="H217" s="161">
        <v>25</v>
      </c>
      <c r="I217" s="162"/>
      <c r="J217" s="162"/>
      <c r="K217" s="163">
        <f>ROUND(P217*H217,2)</f>
        <v>0</v>
      </c>
      <c r="L217" s="164"/>
      <c r="M217" s="34"/>
      <c r="N217" s="165" t="s">
        <v>1</v>
      </c>
      <c r="O217" s="128" t="s">
        <v>45</v>
      </c>
      <c r="P217" s="33">
        <f>I217+J217</f>
        <v>0</v>
      </c>
      <c r="Q217" s="33">
        <f>ROUND(I217*H217,2)</f>
        <v>0</v>
      </c>
      <c r="R217" s="33">
        <f>ROUND(J217*H217,2)</f>
        <v>0</v>
      </c>
      <c r="T217" s="166">
        <f>S217*H217</f>
        <v>0</v>
      </c>
      <c r="U217" s="166">
        <v>0</v>
      </c>
      <c r="V217" s="166">
        <f>U217*H217</f>
        <v>0</v>
      </c>
      <c r="W217" s="166">
        <v>0</v>
      </c>
      <c r="X217" s="167">
        <f>W217*H217</f>
        <v>0</v>
      </c>
      <c r="AR217" s="168" t="s">
        <v>487</v>
      </c>
      <c r="AT217" s="168" t="s">
        <v>169</v>
      </c>
      <c r="AU217" s="168" t="s">
        <v>91</v>
      </c>
      <c r="AY217" s="15" t="s">
        <v>167</v>
      </c>
      <c r="BE217" s="97">
        <f>IF(O217="základní",K217,0)</f>
        <v>0</v>
      </c>
      <c r="BF217" s="97">
        <f>IF(O217="snížená",K217,0)</f>
        <v>0</v>
      </c>
      <c r="BG217" s="97">
        <f>IF(O217="zákl. přenesená",K217,0)</f>
        <v>0</v>
      </c>
      <c r="BH217" s="97">
        <f>IF(O217="sníž. přenesená",K217,0)</f>
        <v>0</v>
      </c>
      <c r="BI217" s="97">
        <f>IF(O217="nulová",K217,0)</f>
        <v>0</v>
      </c>
      <c r="BJ217" s="15" t="s">
        <v>89</v>
      </c>
      <c r="BK217" s="97">
        <f>ROUND(P217*H217,2)</f>
        <v>0</v>
      </c>
      <c r="BL217" s="15" t="s">
        <v>487</v>
      </c>
      <c r="BM217" s="168" t="s">
        <v>3382</v>
      </c>
    </row>
    <row r="218" spans="2:65" s="1" customFormat="1" ht="37.9" customHeight="1">
      <c r="B218" s="34"/>
      <c r="C218" s="157" t="s">
        <v>391</v>
      </c>
      <c r="D218" s="157" t="s">
        <v>169</v>
      </c>
      <c r="E218" s="158" t="s">
        <v>3383</v>
      </c>
      <c r="F218" s="159" t="s">
        <v>3384</v>
      </c>
      <c r="G218" s="160" t="s">
        <v>190</v>
      </c>
      <c r="H218" s="161">
        <v>750</v>
      </c>
      <c r="I218" s="162"/>
      <c r="J218" s="162"/>
      <c r="K218" s="163">
        <f>ROUND(P218*H218,2)</f>
        <v>0</v>
      </c>
      <c r="L218" s="164"/>
      <c r="M218" s="34"/>
      <c r="N218" s="165" t="s">
        <v>1</v>
      </c>
      <c r="O218" s="128" t="s">
        <v>45</v>
      </c>
      <c r="P218" s="33">
        <f>I218+J218</f>
        <v>0</v>
      </c>
      <c r="Q218" s="33">
        <f>ROUND(I218*H218,2)</f>
        <v>0</v>
      </c>
      <c r="R218" s="33">
        <f>ROUND(J218*H218,2)</f>
        <v>0</v>
      </c>
      <c r="T218" s="166">
        <f>S218*H218</f>
        <v>0</v>
      </c>
      <c r="U218" s="166">
        <v>0</v>
      </c>
      <c r="V218" s="166">
        <f>U218*H218</f>
        <v>0</v>
      </c>
      <c r="W218" s="166">
        <v>0</v>
      </c>
      <c r="X218" s="167">
        <f>W218*H218</f>
        <v>0</v>
      </c>
      <c r="AR218" s="168" t="s">
        <v>487</v>
      </c>
      <c r="AT218" s="168" t="s">
        <v>169</v>
      </c>
      <c r="AU218" s="168" t="s">
        <v>91</v>
      </c>
      <c r="AY218" s="15" t="s">
        <v>167</v>
      </c>
      <c r="BE218" s="97">
        <f>IF(O218="základní",K218,0)</f>
        <v>0</v>
      </c>
      <c r="BF218" s="97">
        <f>IF(O218="snížená",K218,0)</f>
        <v>0</v>
      </c>
      <c r="BG218" s="97">
        <f>IF(O218="zákl. přenesená",K218,0)</f>
        <v>0</v>
      </c>
      <c r="BH218" s="97">
        <f>IF(O218="sníž. přenesená",K218,0)</f>
        <v>0</v>
      </c>
      <c r="BI218" s="97">
        <f>IF(O218="nulová",K218,0)</f>
        <v>0</v>
      </c>
      <c r="BJ218" s="15" t="s">
        <v>89</v>
      </c>
      <c r="BK218" s="97">
        <f>ROUND(P218*H218,2)</f>
        <v>0</v>
      </c>
      <c r="BL218" s="15" t="s">
        <v>487</v>
      </c>
      <c r="BM218" s="168" t="s">
        <v>3385</v>
      </c>
    </row>
    <row r="219" spans="2:65" s="12" customFormat="1" ht="11.25">
      <c r="B219" s="169"/>
      <c r="D219" s="170" t="s">
        <v>196</v>
      </c>
      <c r="F219" s="172" t="s">
        <v>3386</v>
      </c>
      <c r="H219" s="173">
        <v>750</v>
      </c>
      <c r="I219" s="174"/>
      <c r="J219" s="174"/>
      <c r="M219" s="169"/>
      <c r="N219" s="175"/>
      <c r="X219" s="176"/>
      <c r="AT219" s="171" t="s">
        <v>196</v>
      </c>
      <c r="AU219" s="171" t="s">
        <v>91</v>
      </c>
      <c r="AV219" s="12" t="s">
        <v>91</v>
      </c>
      <c r="AW219" s="12" t="s">
        <v>4</v>
      </c>
      <c r="AX219" s="12" t="s">
        <v>89</v>
      </c>
      <c r="AY219" s="171" t="s">
        <v>167</v>
      </c>
    </row>
    <row r="220" spans="2:65" s="1" customFormat="1" ht="24.2" customHeight="1">
      <c r="B220" s="34"/>
      <c r="C220" s="157" t="s">
        <v>395</v>
      </c>
      <c r="D220" s="157" t="s">
        <v>169</v>
      </c>
      <c r="E220" s="158" t="s">
        <v>3387</v>
      </c>
      <c r="F220" s="159" t="s">
        <v>3388</v>
      </c>
      <c r="G220" s="160" t="s">
        <v>339</v>
      </c>
      <c r="H220" s="161">
        <v>25</v>
      </c>
      <c r="I220" s="162"/>
      <c r="J220" s="162"/>
      <c r="K220" s="163">
        <f>ROUND(P220*H220,2)</f>
        <v>0</v>
      </c>
      <c r="L220" s="164"/>
      <c r="M220" s="34"/>
      <c r="N220" s="165" t="s">
        <v>1</v>
      </c>
      <c r="O220" s="128" t="s">
        <v>45</v>
      </c>
      <c r="P220" s="33">
        <f>I220+J220</f>
        <v>0</v>
      </c>
      <c r="Q220" s="33">
        <f>ROUND(I220*H220,2)</f>
        <v>0</v>
      </c>
      <c r="R220" s="33">
        <f>ROUND(J220*H220,2)</f>
        <v>0</v>
      </c>
      <c r="T220" s="166">
        <f>S220*H220</f>
        <v>0</v>
      </c>
      <c r="U220" s="166">
        <v>0</v>
      </c>
      <c r="V220" s="166">
        <f>U220*H220</f>
        <v>0</v>
      </c>
      <c r="W220" s="166">
        <v>0</v>
      </c>
      <c r="X220" s="167">
        <f>W220*H220</f>
        <v>0</v>
      </c>
      <c r="AR220" s="168" t="s">
        <v>487</v>
      </c>
      <c r="AT220" s="168" t="s">
        <v>169</v>
      </c>
      <c r="AU220" s="168" t="s">
        <v>91</v>
      </c>
      <c r="AY220" s="15" t="s">
        <v>167</v>
      </c>
      <c r="BE220" s="97">
        <f>IF(O220="základní",K220,0)</f>
        <v>0</v>
      </c>
      <c r="BF220" s="97">
        <f>IF(O220="snížená",K220,0)</f>
        <v>0</v>
      </c>
      <c r="BG220" s="97">
        <f>IF(O220="zákl. přenesená",K220,0)</f>
        <v>0</v>
      </c>
      <c r="BH220" s="97">
        <f>IF(O220="sníž. přenesená",K220,0)</f>
        <v>0</v>
      </c>
      <c r="BI220" s="97">
        <f>IF(O220="nulová",K220,0)</f>
        <v>0</v>
      </c>
      <c r="BJ220" s="15" t="s">
        <v>89</v>
      </c>
      <c r="BK220" s="97">
        <f>ROUND(P220*H220,2)</f>
        <v>0</v>
      </c>
      <c r="BL220" s="15" t="s">
        <v>487</v>
      </c>
      <c r="BM220" s="168" t="s">
        <v>3389</v>
      </c>
    </row>
    <row r="221" spans="2:65" s="1" customFormat="1" ht="24.2" customHeight="1">
      <c r="B221" s="34"/>
      <c r="C221" s="157" t="s">
        <v>400</v>
      </c>
      <c r="D221" s="157" t="s">
        <v>169</v>
      </c>
      <c r="E221" s="158" t="s">
        <v>3390</v>
      </c>
      <c r="F221" s="159" t="s">
        <v>3391</v>
      </c>
      <c r="G221" s="160" t="s">
        <v>190</v>
      </c>
      <c r="H221" s="161">
        <v>25</v>
      </c>
      <c r="I221" s="162"/>
      <c r="J221" s="162"/>
      <c r="K221" s="163">
        <f>ROUND(P221*H221,2)</f>
        <v>0</v>
      </c>
      <c r="L221" s="164"/>
      <c r="M221" s="34"/>
      <c r="N221" s="184" t="s">
        <v>1</v>
      </c>
      <c r="O221" s="185" t="s">
        <v>45</v>
      </c>
      <c r="P221" s="186">
        <f>I221+J221</f>
        <v>0</v>
      </c>
      <c r="Q221" s="186">
        <f>ROUND(I221*H221,2)</f>
        <v>0</v>
      </c>
      <c r="R221" s="186">
        <f>ROUND(J221*H221,2)</f>
        <v>0</v>
      </c>
      <c r="S221" s="187"/>
      <c r="T221" s="188">
        <f>S221*H221</f>
        <v>0</v>
      </c>
      <c r="U221" s="188">
        <v>0</v>
      </c>
      <c r="V221" s="188">
        <f>U221*H221</f>
        <v>0</v>
      </c>
      <c r="W221" s="188">
        <v>0</v>
      </c>
      <c r="X221" s="189">
        <f>W221*H221</f>
        <v>0</v>
      </c>
      <c r="AR221" s="168" t="s">
        <v>487</v>
      </c>
      <c r="AT221" s="168" t="s">
        <v>169</v>
      </c>
      <c r="AU221" s="168" t="s">
        <v>91</v>
      </c>
      <c r="AY221" s="15" t="s">
        <v>167</v>
      </c>
      <c r="BE221" s="97">
        <f>IF(O221="základní",K221,0)</f>
        <v>0</v>
      </c>
      <c r="BF221" s="97">
        <f>IF(O221="snížená",K221,0)</f>
        <v>0</v>
      </c>
      <c r="BG221" s="97">
        <f>IF(O221="zákl. přenesená",K221,0)</f>
        <v>0</v>
      </c>
      <c r="BH221" s="97">
        <f>IF(O221="sníž. přenesená",K221,0)</f>
        <v>0</v>
      </c>
      <c r="BI221" s="97">
        <f>IF(O221="nulová",K221,0)</f>
        <v>0</v>
      </c>
      <c r="BJ221" s="15" t="s">
        <v>89</v>
      </c>
      <c r="BK221" s="97">
        <f>ROUND(P221*H221,2)</f>
        <v>0</v>
      </c>
      <c r="BL221" s="15" t="s">
        <v>487</v>
      </c>
      <c r="BM221" s="168" t="s">
        <v>3392</v>
      </c>
    </row>
    <row r="222" spans="2:65" s="1" customFormat="1" ht="6.95" customHeight="1">
      <c r="B222" s="46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34"/>
    </row>
  </sheetData>
  <sheetProtection algorithmName="SHA-512" hashValue="x85jAhku+fyTcGg4D7i/JsEFTny8N37a17EB733tSJmTi5I4QPG4mSWQg4VRBYdDifbvFsFN2NDbxJdFYY0bxQ==" saltValue="Ca7JD6fsQKBjTI3lVmx9GGN9uzqpu3x0sQknA6qSF0uYJZTJxvp9VUWOpSHYyECe0G1Tg0ru0p+fGFJi/x74ug==" spinCount="100000" sheet="1" objects="1" scenarios="1" formatColumns="0" formatRows="0" autoFilter="0"/>
  <autoFilter ref="C138:L221" xr:uid="{00000000-0009-0000-0000-000003000000}"/>
  <mergeCells count="14">
    <mergeCell ref="D117:F117"/>
    <mergeCell ref="E129:H129"/>
    <mergeCell ref="E131:H131"/>
    <mergeCell ref="M2:Z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Bourací práce</vt:lpstr>
      <vt:lpstr>02 - Stavební úpravy</vt:lpstr>
      <vt:lpstr>03 - Komunikace</vt:lpstr>
      <vt:lpstr>'01 - Bourací práce'!Názvy_tisku</vt:lpstr>
      <vt:lpstr>'02 - Stavební úpravy'!Názvy_tisku</vt:lpstr>
      <vt:lpstr>'03 - Komunikace'!Názvy_tisku</vt:lpstr>
      <vt:lpstr>'Rekapitulace stavby'!Názvy_tisku</vt:lpstr>
      <vt:lpstr>'01 - Bourací práce'!Oblast_tisku</vt:lpstr>
      <vt:lpstr>'02 - Stavební úpravy'!Oblast_tisku</vt:lpstr>
      <vt:lpstr>'03 - Komunikace'!Oblast_tisku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Kancl 1</dc:creator>
  <cp:lastModifiedBy>Chauturová Martina</cp:lastModifiedBy>
  <dcterms:created xsi:type="dcterms:W3CDTF">2025-02-10T07:36:26Z</dcterms:created>
  <dcterms:modified xsi:type="dcterms:W3CDTF">2025-02-11T13:21:51Z</dcterms:modified>
</cp:coreProperties>
</file>