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IpVojStrecha22 - Oprava s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'IpVojStrecha22 - Oprava s...'!$C$4:$Q$70,'IpVojStrecha22 - Oprava s...'!$C$76:$Q$115,'IpVojStrecha22 - Oprava s...'!$C$121:$Q$271</definedName>
    <definedName name="_xlnm.Print_Titles" localSheetId="1">'IpVojStrecha22 - Oprava s...'!$130:$130</definedName>
  </definedNames>
  <calcPr/>
</workbook>
</file>

<file path=xl/calcChain.xml><?xml version="1.0" encoding="utf-8"?>
<calcChain xmlns="http://schemas.openxmlformats.org/spreadsheetml/2006/main">
  <c i="1" r="AY88"/>
  <c r="AX88"/>
  <c i="2" r="BI271"/>
  <c r="BH271"/>
  <c r="BG271"/>
  <c r="BF271"/>
  <c r="BK271"/>
  <c r="N271"/>
  <c r="BE271"/>
  <c r="BI270"/>
  <c r="BH270"/>
  <c r="BG270"/>
  <c r="BF270"/>
  <c r="BK270"/>
  <c r="N270"/>
  <c r="BE270"/>
  <c r="BI269"/>
  <c r="BH269"/>
  <c r="BG269"/>
  <c r="BF269"/>
  <c r="BK269"/>
  <c r="BK268"/>
  <c r="N268"/>
  <c r="N269"/>
  <c r="BE269"/>
  <c r="N105"/>
  <c r="BI267"/>
  <c r="BH267"/>
  <c r="BG267"/>
  <c r="BE267"/>
  <c r="AA267"/>
  <c r="AA266"/>
  <c r="AA265"/>
  <c r="Y267"/>
  <c r="Y266"/>
  <c r="Y265"/>
  <c r="W267"/>
  <c r="W266"/>
  <c r="W265"/>
  <c r="BK267"/>
  <c r="BK266"/>
  <c r="N266"/>
  <c r="BK265"/>
  <c r="N265"/>
  <c r="N267"/>
  <c r="BF267"/>
  <c r="N104"/>
  <c r="N103"/>
  <c r="BI264"/>
  <c r="BH264"/>
  <c r="BG264"/>
  <c r="BE264"/>
  <c r="AA264"/>
  <c r="Y264"/>
  <c r="W264"/>
  <c r="BK264"/>
  <c r="N264"/>
  <c r="BF264"/>
  <c r="BI263"/>
  <c r="BH263"/>
  <c r="BG263"/>
  <c r="BE263"/>
  <c r="AA263"/>
  <c r="AA262"/>
  <c r="Y263"/>
  <c r="Y262"/>
  <c r="W263"/>
  <c r="W262"/>
  <c r="BK263"/>
  <c r="BK262"/>
  <c r="N262"/>
  <c r="N263"/>
  <c r="BF263"/>
  <c r="N102"/>
  <c r="BI261"/>
  <c r="BH261"/>
  <c r="BG261"/>
  <c r="BE261"/>
  <c r="AA261"/>
  <c r="AA260"/>
  <c r="Y261"/>
  <c r="Y260"/>
  <c r="W261"/>
  <c r="W260"/>
  <c r="BK261"/>
  <c r="BK260"/>
  <c r="N260"/>
  <c r="N261"/>
  <c r="BF261"/>
  <c r="N101"/>
  <c r="BI259"/>
  <c r="BH259"/>
  <c r="BG259"/>
  <c r="BE259"/>
  <c r="AA259"/>
  <c r="AA258"/>
  <c r="Y259"/>
  <c r="Y258"/>
  <c r="W259"/>
  <c r="W258"/>
  <c r="BK259"/>
  <c r="BK258"/>
  <c r="N258"/>
  <c r="N259"/>
  <c r="BF259"/>
  <c r="N100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AA254"/>
  <c r="Y255"/>
  <c r="Y254"/>
  <c r="W255"/>
  <c r="W254"/>
  <c r="BK255"/>
  <c r="BK254"/>
  <c r="N254"/>
  <c r="N255"/>
  <c r="BF255"/>
  <c r="N99"/>
  <c r="BI253"/>
  <c r="BH253"/>
  <c r="BG253"/>
  <c r="BE253"/>
  <c r="AA253"/>
  <c r="Y253"/>
  <c r="W253"/>
  <c r="BK253"/>
  <c r="N253"/>
  <c r="BF253"/>
  <c r="BI252"/>
  <c r="BH252"/>
  <c r="BG252"/>
  <c r="BE252"/>
  <c r="AA252"/>
  <c r="Y252"/>
  <c r="W252"/>
  <c r="BK252"/>
  <c r="N252"/>
  <c r="BF252"/>
  <c r="BI251"/>
  <c r="BH251"/>
  <c r="BG251"/>
  <c r="BE251"/>
  <c r="AA251"/>
  <c r="Y251"/>
  <c r="W251"/>
  <c r="BK251"/>
  <c r="N251"/>
  <c r="BF251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6"/>
  <c r="BH246"/>
  <c r="BG246"/>
  <c r="BE246"/>
  <c r="AA246"/>
  <c r="Y246"/>
  <c r="W246"/>
  <c r="BK246"/>
  <c r="N246"/>
  <c r="BF246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42"/>
  <c r="BH242"/>
  <c r="BG242"/>
  <c r="BE242"/>
  <c r="AA242"/>
  <c r="Y242"/>
  <c r="W242"/>
  <c r="BK242"/>
  <c r="N242"/>
  <c r="BF242"/>
  <c r="BI241"/>
  <c r="BH241"/>
  <c r="BG241"/>
  <c r="BE241"/>
  <c r="AA241"/>
  <c r="Y241"/>
  <c r="W241"/>
  <c r="BK241"/>
  <c r="N241"/>
  <c r="BF241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32"/>
  <c r="BH232"/>
  <c r="BG232"/>
  <c r="BE232"/>
  <c r="AA232"/>
  <c r="AA231"/>
  <c r="Y232"/>
  <c r="Y231"/>
  <c r="W232"/>
  <c r="W231"/>
  <c r="BK232"/>
  <c r="BK231"/>
  <c r="N231"/>
  <c r="N232"/>
  <c r="BF232"/>
  <c r="N98"/>
  <c r="BI230"/>
  <c r="BH230"/>
  <c r="BG230"/>
  <c r="BE230"/>
  <c r="AA230"/>
  <c r="Y230"/>
  <c r="W230"/>
  <c r="BK230"/>
  <c r="N230"/>
  <c r="BF230"/>
  <c r="BI229"/>
  <c r="BH229"/>
  <c r="BG229"/>
  <c r="BE229"/>
  <c r="AA229"/>
  <c r="Y229"/>
  <c r="W229"/>
  <c r="BK229"/>
  <c r="N229"/>
  <c r="BF229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6"/>
  <c r="BH226"/>
  <c r="BG226"/>
  <c r="BE226"/>
  <c r="AA226"/>
  <c r="Y226"/>
  <c r="W226"/>
  <c r="BK226"/>
  <c r="N226"/>
  <c r="BF226"/>
  <c r="BI225"/>
  <c r="BH225"/>
  <c r="BG225"/>
  <c r="BE225"/>
  <c r="AA225"/>
  <c r="Y225"/>
  <c r="W225"/>
  <c r="BK225"/>
  <c r="N225"/>
  <c r="BF225"/>
  <c r="BI224"/>
  <c r="BH224"/>
  <c r="BG224"/>
  <c r="BE224"/>
  <c r="AA224"/>
  <c r="Y224"/>
  <c r="W224"/>
  <c r="BK224"/>
  <c r="N224"/>
  <c r="BF224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Y221"/>
  <c r="W221"/>
  <c r="BK221"/>
  <c r="N221"/>
  <c r="BF221"/>
  <c r="BI220"/>
  <c r="BH220"/>
  <c r="BG220"/>
  <c r="BE220"/>
  <c r="AA220"/>
  <c r="Y220"/>
  <c r="W220"/>
  <c r="BK220"/>
  <c r="N220"/>
  <c r="BF220"/>
  <c r="BI219"/>
  <c r="BH219"/>
  <c r="BG219"/>
  <c r="BE219"/>
  <c r="AA219"/>
  <c r="Y219"/>
  <c r="W219"/>
  <c r="BK219"/>
  <c r="N219"/>
  <c r="BF219"/>
  <c r="BI218"/>
  <c r="BH218"/>
  <c r="BG218"/>
  <c r="BE218"/>
  <c r="AA218"/>
  <c r="Y218"/>
  <c r="W218"/>
  <c r="BK218"/>
  <c r="N218"/>
  <c r="BF218"/>
  <c r="BI217"/>
  <c r="BH217"/>
  <c r="BG217"/>
  <c r="BE217"/>
  <c r="AA217"/>
  <c r="Y217"/>
  <c r="W217"/>
  <c r="BK217"/>
  <c r="N217"/>
  <c r="BF217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Y203"/>
  <c r="W203"/>
  <c r="BK203"/>
  <c r="N203"/>
  <c r="BF203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AA192"/>
  <c r="Y193"/>
  <c r="Y192"/>
  <c r="W193"/>
  <c r="W192"/>
  <c r="BK193"/>
  <c r="BK192"/>
  <c r="N192"/>
  <c r="N193"/>
  <c r="BF193"/>
  <c r="N97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AA175"/>
  <c r="Y176"/>
  <c r="Y175"/>
  <c r="W176"/>
  <c r="W175"/>
  <c r="BK176"/>
  <c r="BK175"/>
  <c r="N175"/>
  <c r="N176"/>
  <c r="BF176"/>
  <c r="N96"/>
  <c r="BI174"/>
  <c r="BH174"/>
  <c r="BG174"/>
  <c r="BE174"/>
  <c r="AA174"/>
  <c r="AA173"/>
  <c r="Y174"/>
  <c r="Y173"/>
  <c r="W174"/>
  <c r="W173"/>
  <c r="BK174"/>
  <c r="BK173"/>
  <c r="N173"/>
  <c r="N174"/>
  <c r="BF174"/>
  <c r="N95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AA168"/>
  <c r="AA167"/>
  <c r="Y169"/>
  <c r="Y168"/>
  <c r="Y167"/>
  <c r="W169"/>
  <c r="W168"/>
  <c r="W167"/>
  <c r="BK169"/>
  <c r="BK168"/>
  <c r="N168"/>
  <c r="BK167"/>
  <c r="N167"/>
  <c r="N169"/>
  <c r="BF169"/>
  <c r="N94"/>
  <c r="N93"/>
  <c r="BI166"/>
  <c r="BH166"/>
  <c r="BG166"/>
  <c r="BE166"/>
  <c r="AA166"/>
  <c r="Y166"/>
  <c r="W166"/>
  <c r="BK166"/>
  <c r="N166"/>
  <c r="BF166"/>
  <c r="BI165"/>
  <c r="BH165"/>
  <c r="BG165"/>
  <c r="BE165"/>
  <c r="AA165"/>
  <c r="AA164"/>
  <c r="Y165"/>
  <c r="Y164"/>
  <c r="W165"/>
  <c r="W164"/>
  <c r="BK165"/>
  <c r="BK164"/>
  <c r="N164"/>
  <c r="N165"/>
  <c r="BF165"/>
  <c r="N92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AA153"/>
  <c r="Y154"/>
  <c r="Y153"/>
  <c r="W154"/>
  <c r="W153"/>
  <c r="BK154"/>
  <c r="BK153"/>
  <c r="N153"/>
  <c r="N154"/>
  <c r="BF154"/>
  <c r="N91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AA137"/>
  <c r="Y138"/>
  <c r="Y137"/>
  <c r="W138"/>
  <c r="W137"/>
  <c r="BK138"/>
  <c r="BK137"/>
  <c r="N137"/>
  <c r="N138"/>
  <c r="BF138"/>
  <c r="N90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AA133"/>
  <c r="AA132"/>
  <c r="AA131"/>
  <c r="Y134"/>
  <c r="Y133"/>
  <c r="Y132"/>
  <c r="Y131"/>
  <c r="W134"/>
  <c r="W133"/>
  <c r="W132"/>
  <c r="W131"/>
  <c i="1" r="AU88"/>
  <c i="2" r="BK134"/>
  <c r="BK133"/>
  <c r="N133"/>
  <c r="BK132"/>
  <c r="N132"/>
  <c r="BK131"/>
  <c r="N131"/>
  <c r="N87"/>
  <c r="N134"/>
  <c r="BF134"/>
  <c r="N89"/>
  <c r="N88"/>
  <c r="F128"/>
  <c r="M127"/>
  <c r="F127"/>
  <c r="F125"/>
  <c r="F123"/>
  <c r="BI113"/>
  <c r="BH113"/>
  <c r="BG113"/>
  <c r="BE113"/>
  <c r="N113"/>
  <c r="BF113"/>
  <c r="BI112"/>
  <c r="BH112"/>
  <c r="BG112"/>
  <c r="BE112"/>
  <c r="N112"/>
  <c r="BF112"/>
  <c r="BI111"/>
  <c r="BH111"/>
  <c r="BG111"/>
  <c r="BE111"/>
  <c r="N111"/>
  <c r="BF111"/>
  <c r="BI110"/>
  <c r="BH110"/>
  <c r="BG110"/>
  <c r="BE110"/>
  <c r="N110"/>
  <c r="BF110"/>
  <c r="BI109"/>
  <c r="BH109"/>
  <c r="BG109"/>
  <c r="BE109"/>
  <c r="N109"/>
  <c r="BF109"/>
  <c r="BI108"/>
  <c r="H35"/>
  <c i="1" r="BD88"/>
  <c i="2" r="BH108"/>
  <c r="H34"/>
  <c i="1" r="BC88"/>
  <c i="2" r="BG108"/>
  <c r="H33"/>
  <c i="1" r="BB88"/>
  <c i="2" r="BE108"/>
  <c r="M31"/>
  <c i="1" r="AV88"/>
  <c i="2" r="H31"/>
  <c i="1" r="AZ88"/>
  <c i="2" r="N108"/>
  <c r="N107"/>
  <c r="L115"/>
  <c r="BF108"/>
  <c r="M32"/>
  <c i="1" r="AW88"/>
  <c i="2" r="H32"/>
  <c i="1" r="BA88"/>
  <c i="2" r="M27"/>
  <c i="1" r="AS88"/>
  <c i="2" r="M26"/>
  <c r="F83"/>
  <c r="M82"/>
  <c r="F82"/>
  <c r="F80"/>
  <c r="F78"/>
  <c r="M29"/>
  <c i="1" r="AG88"/>
  <c i="2" r="L37"/>
  <c r="O20"/>
  <c r="E20"/>
  <c r="M128"/>
  <c r="M83"/>
  <c r="O19"/>
  <c r="O8"/>
  <c r="M125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<sst xmlns="http://schemas.openxmlformats.org/spreadsheetml/2006/main">
  <si>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</si>
  <si>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</si>
  <si>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</si>
  <si>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</si>
  <si>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</si>
  <si>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</si>
  <si>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</si>
  <si>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</si>
  <si>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</si>
  <si>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</si>
  <si>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</si>
  <si>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</si>
  <si>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</si>
  <si>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</si>
  <si>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</si>
  <si>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</si>
  <si>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</si>
  <si>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IpVojStrecha22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</si>
  <si>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</si>
  <si>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</si>
  <si>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střešní krytiny budovy č.p.1 DS Vojkov</t>
  </si>
  <si>
    <t>JKSO:</t>
  </si>
  <si>
    <t/>
  </si>
  <si>
    <t>CC-CZ:</t>
  </si>
  <si>
    <t>Místo:</t>
  </si>
  <si>
    <t>Vojkov</t>
  </si>
  <si>
    <t>Datum:</t>
  </si>
  <si>
    <t>7. 9. 2018</t>
  </si>
  <si>
    <t>Objednatel:</t>
  </si>
  <si>
    <t>IČ:</t>
  </si>
  <si>
    <t>Domov seniorů Vojkov</t>
  </si>
  <si>
    <t>DIČ:</t>
  </si>
  <si>
    <t>Zhotovitel:</t>
  </si>
  <si>
    <t>Vyplň údaj</t>
  </si>
  <si>
    <t>Projektant:</t>
  </si>
  <si>
    <t xml:space="preserve">IPROA s.r.o. 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</si>
  <si>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</si>
  <si>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</si>
  <si>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</si>
  <si>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</si>
  <si>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</si>
  <si>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</si>
  <si>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</si>
  <si>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</si>
  <si>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</si>
  <si>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</si>
  <si>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</si>
  <si>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</si>
  <si>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</si>
  <si>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</si>
  <si>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</si>
  <si>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</si>
  <si>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</si>
  <si>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</si>
  <si>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</si>
  <si>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</si>
  <si>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</si>
  <si>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</si>
  <si>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</si>
  <si>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</si>
  <si>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</si>
  <si>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</si>
  <si>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</si>
  <si>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</si>
  <si>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</si>
  <si>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</si>
  <si>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</si>
  <si>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</si>
  <si>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</si>
  <si>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</si>
  <si>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</si>
  <si>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</si>
  <si>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</si>
  <si>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</si>
  <si>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</si>
  <si>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</si>
  <si>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</si>
  <si>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</si>
  <si>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</si>
  <si>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</si>
  <si>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</si>
  <si>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{c58ecb45-943c-4d1e-8b76-d240e5a2eefa}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</si>
  <si>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</si>
  <si>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</si>
  <si>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</si>
  <si>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</si>
  <si>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</si>
  <si>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</si>
  <si>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</si>
  <si>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</si>
  <si>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</si>
  <si>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</si>
  <si>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</si>
  <si>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</si>
  <si>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</si>
  <si>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</si>
  <si>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</si>
  <si>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</si>
  <si>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</si>
  <si>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</si>
  <si>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</si>
  <si>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</si>
  <si>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</si>
  <si>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</si>
  <si>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</si>
  <si>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</si>
  <si>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</si>
  <si>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</si>
  <si>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</si>
  <si>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</si>
  <si>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</si>
  <si>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</si>
  <si>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</si>
  <si>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</si>
  <si>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</si>
  <si>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</si>
  <si>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</si>
  <si>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</si>
  <si>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</si>
  <si>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</si>
  <si>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</si>
  <si>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</si>
  <si>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</si>
  <si>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</si>
  <si>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</si>
  <si>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</si>
  <si>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</si>
  <si>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</si>
  <si>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</si>
  <si>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</si>
  <si>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</si>
  <si>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</si>
  <si>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</si>
  <si>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</si>
  <si>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</si>
  <si>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</si>
  <si>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</si>
  <si>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</si>
  <si>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</si>
  <si>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</si>
  <si>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</si>
  <si>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</si>
  <si>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</si>
  <si>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</si>
  <si>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</si>
  <si>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</si>
  <si>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</si>
  <si>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</si>
  <si>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</si>
  <si>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</si>
  <si>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</si>
  <si>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</si>
  <si>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623131102</t>
  </si>
  <si>
    <t>Cementový postřik vnějších pilířů nebo sloupů nanášený síťovitě ručně</t>
  </si>
  <si>
    <t>m2</t>
  </si>
  <si>
    <t>4</t>
  </si>
  <si>
    <t>1294312849</t>
  </si>
  <si>
    <t>623321141</t>
  </si>
  <si>
    <t>Vápenocementová omítka štuková dvouvrstvá vnějších pilířů nebo sloupů nanášená ručně</t>
  </si>
  <si>
    <t>477780786</t>
  </si>
  <si>
    <t>3</t>
  </si>
  <si>
    <t>623321191</t>
  </si>
  <si>
    <t>Příplatek k vápenocementové omítce vnějších sloupů za každých dalších 5 mm tloušťky ručně</t>
  </si>
  <si>
    <t>-43051286</t>
  </si>
  <si>
    <t>941211111</t>
  </si>
  <si>
    <t>Montáž lešení řadového rámového lehkého zatížení do 200 kg/m2 š do 0,9 m v do 10 m</t>
  </si>
  <si>
    <t>-490217504</t>
  </si>
  <si>
    <t>5</t>
  </si>
  <si>
    <t>941211211</t>
  </si>
  <si>
    <t>Příplatek k lešení řadovému rámovému lehkému š 0,9 m v do 25 m za první a ZKD den použití</t>
  </si>
  <si>
    <t>-1167004795</t>
  </si>
  <si>
    <t>6</t>
  </si>
  <si>
    <t>941211811</t>
  </si>
  <si>
    <t>Demontáž lešení řadového rámového lehkého zatížení do 200 kg/m2 š do 0,9 m v do 10 m</t>
  </si>
  <si>
    <t>864669415</t>
  </si>
  <si>
    <t>7</t>
  </si>
  <si>
    <t>944121111</t>
  </si>
  <si>
    <t>Montáž ochranného zábradlí dílcového na vnějších stranách objektů odkloněného od svislice do 15°</t>
  </si>
  <si>
    <t>m</t>
  </si>
  <si>
    <t>2099187285</t>
  </si>
  <si>
    <t>8</t>
  </si>
  <si>
    <t>944121211</t>
  </si>
  <si>
    <t>Příplatek k ochrannému zábradlí dílcovému na vnějších stranách objektů za první a ZKD den použití</t>
  </si>
  <si>
    <t>409087203</t>
  </si>
  <si>
    <t>9</t>
  </si>
  <si>
    <t>944121811</t>
  </si>
  <si>
    <t>Demontáž ochranného zábradlí dílcového na vnějších stranách objektů odkloněného od svislice do 15°</t>
  </si>
  <si>
    <t>-548531709</t>
  </si>
  <si>
    <t>10</t>
  </si>
  <si>
    <t>944511111</t>
  </si>
  <si>
    <t>Montáž ochranné sítě z textilie z umělých vláken</t>
  </si>
  <si>
    <t>1020383065</t>
  </si>
  <si>
    <t>11</t>
  </si>
  <si>
    <t>944511211</t>
  </si>
  <si>
    <t>Příplatek k ochranné síti za první a ZKD den použití</t>
  </si>
  <si>
    <t>-1213668963</t>
  </si>
  <si>
    <t>12</t>
  </si>
  <si>
    <t>944511811</t>
  </si>
  <si>
    <t>Demontáž ochranné sítě z textilie z umělých vláken</t>
  </si>
  <si>
    <t>2093397190</t>
  </si>
  <si>
    <t>13</t>
  </si>
  <si>
    <t>949101112</t>
  </si>
  <si>
    <t>Lešení pomocné pro objekty pozemních staveb s lešeňovou podlahou v do 3,5 m zatížení do 150 kg/m2</t>
  </si>
  <si>
    <t>337007739</t>
  </si>
  <si>
    <t>14</t>
  </si>
  <si>
    <t>952902511</t>
  </si>
  <si>
    <t>Čištění střešních nebo nadstřešních konstrukcí šikmých střech budov</t>
  </si>
  <si>
    <t>-929941676</t>
  </si>
  <si>
    <t>952902601</t>
  </si>
  <si>
    <t>Čištění budov vysátí prachu z trámů</t>
  </si>
  <si>
    <t>-1691673772</t>
  </si>
  <si>
    <t>16</t>
  </si>
  <si>
    <t>952903006</t>
  </si>
  <si>
    <t>Čištění budov odstranění ptačího nebo netopýřího trusu z trámů</t>
  </si>
  <si>
    <t>-2077620402</t>
  </si>
  <si>
    <t>17</t>
  </si>
  <si>
    <t>962032231</t>
  </si>
  <si>
    <t>Bourání zdiva z cihel pálených nebo vápenopískových na MV nebo MVC přes 1 m3</t>
  </si>
  <si>
    <t>m3</t>
  </si>
  <si>
    <t>459447868</t>
  </si>
  <si>
    <t>18</t>
  </si>
  <si>
    <t>978023471</t>
  </si>
  <si>
    <t>Vyškrabání spár zdiva cihelného komínového</t>
  </si>
  <si>
    <t>531440261</t>
  </si>
  <si>
    <t>19</t>
  </si>
  <si>
    <t>997013115</t>
  </si>
  <si>
    <t>Vnitrostaveništní doprava suti a vybouraných hmot pro budovy v do 18 m s použitím mechanizace</t>
  </si>
  <si>
    <t>t</t>
  </si>
  <si>
    <t>883615550</t>
  </si>
  <si>
    <t>120</t>
  </si>
  <si>
    <t>997013219</t>
  </si>
  <si>
    <t>Příplatek k vnitrostaveništní dopravě suti a vybouraných hmot za zvětšenou dopravu suti ZKD 10 m</t>
  </si>
  <si>
    <t>787405138</t>
  </si>
  <si>
    <t>997013312</t>
  </si>
  <si>
    <t>Montáž a demontáž shozu suti v do 20 m</t>
  </si>
  <si>
    <t>-1505606886</t>
  </si>
  <si>
    <t>22</t>
  </si>
  <si>
    <t>997013322</t>
  </si>
  <si>
    <t>Příplatek k shozu suti v do 20 m za první a ZKD den použití</t>
  </si>
  <si>
    <t>-1395581325</t>
  </si>
  <si>
    <t>23</t>
  </si>
  <si>
    <t>997013501</t>
  </si>
  <si>
    <t>Odvoz suti a vybouraných hmot na skládku nebo meziskládku do 1 km se složením</t>
  </si>
  <si>
    <t>887501969</t>
  </si>
  <si>
    <t>24</t>
  </si>
  <si>
    <t>997013509</t>
  </si>
  <si>
    <t>Příplatek k odvozu suti a vybouraných hmot na skládku ZKD 1 km přes 1 km</t>
  </si>
  <si>
    <t>2035350421</t>
  </si>
  <si>
    <t>25</t>
  </si>
  <si>
    <t>997013803</t>
  </si>
  <si>
    <t>Poplatek za uložení na skládce (skládkovné) stavebního odpadu cihelného kód odpadu 170 102</t>
  </si>
  <si>
    <t>1437565199</t>
  </si>
  <si>
    <t>26</t>
  </si>
  <si>
    <t>997013811</t>
  </si>
  <si>
    <t>Poplatek za uložení na skládce (skládkovné) stavebního odpadu dřevěného kód odpadu 170 201</t>
  </si>
  <si>
    <t>657975481</t>
  </si>
  <si>
    <t>27</t>
  </si>
  <si>
    <t>997013821</t>
  </si>
  <si>
    <t>Poplatek za uložení na skládce (skládkovné) stavebního odpadu s obsahem azbestu kód odpadu 170 605</t>
  </si>
  <si>
    <t>609703631</t>
  </si>
  <si>
    <t>28</t>
  </si>
  <si>
    <t>997223845</t>
  </si>
  <si>
    <t>Poplatek za uložení na skládce (skládkovné) odpadu asfaltového bez dehtu kód odpadu 170 302</t>
  </si>
  <si>
    <t>564590167</t>
  </si>
  <si>
    <t>29</t>
  </si>
  <si>
    <t>998018003</t>
  </si>
  <si>
    <t>Přesun hmot ruční pro budovy v do 24 m</t>
  </si>
  <si>
    <t>169479290</t>
  </si>
  <si>
    <t>30</t>
  </si>
  <si>
    <t>998018011</t>
  </si>
  <si>
    <t>Příplatek k ručnímu přesunu hmot pro budovy zděné za zvětšený přesun ZKD 100 m</t>
  </si>
  <si>
    <t>2057112829</t>
  </si>
  <si>
    <t>31</t>
  </si>
  <si>
    <t>712400831</t>
  </si>
  <si>
    <t>Odstranění povlakové krytiny střech do 30° jednovrstvé</t>
  </si>
  <si>
    <t>784651879</t>
  </si>
  <si>
    <t>32</t>
  </si>
  <si>
    <t>712400845</t>
  </si>
  <si>
    <t>Demontáž ventilační hlavice na ploché střeše sklonu do 30°</t>
  </si>
  <si>
    <t>kus</t>
  </si>
  <si>
    <t>693488602</t>
  </si>
  <si>
    <t>33</t>
  </si>
  <si>
    <t>712400851</t>
  </si>
  <si>
    <t>Demontáž sněhového zachytávače na střeše sklonu do 30°</t>
  </si>
  <si>
    <t>897149347</t>
  </si>
  <si>
    <t>119</t>
  </si>
  <si>
    <t>998712203</t>
  </si>
  <si>
    <t>Přesun hmot procentní pro krytiny povlakové v objektech v do 24 m</t>
  </si>
  <si>
    <t>%</t>
  </si>
  <si>
    <t>-468241048</t>
  </si>
  <si>
    <t>34</t>
  </si>
  <si>
    <t>743621210.01</t>
  </si>
  <si>
    <t>Demontáž půdnodního hromosvodu, zpětná montáž lana a nových podpěrných a spojovacích prvků včetně revize</t>
  </si>
  <si>
    <t>1122988864</t>
  </si>
  <si>
    <t>35</t>
  </si>
  <si>
    <t>762081150</t>
  </si>
  <si>
    <t>Hoblování hraněného řeziva ve staveništní dílně</t>
  </si>
  <si>
    <t>1232531969</t>
  </si>
  <si>
    <t>36</t>
  </si>
  <si>
    <t>762083111</t>
  </si>
  <si>
    <t>Impregnace řeziva proti dřevokaznému hmyzu a houbám máčením třída ohrožení 1 a 2</t>
  </si>
  <si>
    <t>-1488440657</t>
  </si>
  <si>
    <t>37</t>
  </si>
  <si>
    <t>762321905</t>
  </si>
  <si>
    <t>Podepření vazníků fošnami a hranoly průřezové plochy přes 100 cm2</t>
  </si>
  <si>
    <t>-1288718125</t>
  </si>
  <si>
    <t>38</t>
  </si>
  <si>
    <t>762331941</t>
  </si>
  <si>
    <t>Vyřezání části střešní vazby průřezové plochy řeziva do 450 cm2 délky do 3 m</t>
  </si>
  <si>
    <t>1589823024</t>
  </si>
  <si>
    <t>39</t>
  </si>
  <si>
    <t>762331951</t>
  </si>
  <si>
    <t>Vyřezání části střešní vazby průřezové plochy řeziva přes 450 cm2 délky do 3 m</t>
  </si>
  <si>
    <t>-114518195</t>
  </si>
  <si>
    <t>40</t>
  </si>
  <si>
    <t>762332923</t>
  </si>
  <si>
    <t>Doplnění části střešní vazby z hranolů průřezové plochy do 288 cm2 včetně materiálu</t>
  </si>
  <si>
    <t>-234768508</t>
  </si>
  <si>
    <t>41</t>
  </si>
  <si>
    <t>762332924</t>
  </si>
  <si>
    <t>Doplnění části střešní vazby z hranolů průřezové plochy do 450 cm2 včetně materiálu</t>
  </si>
  <si>
    <t>64276876</t>
  </si>
  <si>
    <t>42</t>
  </si>
  <si>
    <t>762331931</t>
  </si>
  <si>
    <t>Vyřezání části střešní vazby průřezové plochy řeziva do 288 cm2 délky do 3 m</t>
  </si>
  <si>
    <t>664910903</t>
  </si>
  <si>
    <t>43</t>
  </si>
  <si>
    <t>762332925</t>
  </si>
  <si>
    <t>Doplnění části střešní vazby z hranolů průřezové plochy do 600 cm2 včetně materiálu</t>
  </si>
  <si>
    <t>1305573381</t>
  </si>
  <si>
    <t>44</t>
  </si>
  <si>
    <t>762333914</t>
  </si>
  <si>
    <t>Otesání části střešní vazby z hranolů průřezové plochy do 450 cm2</t>
  </si>
  <si>
    <t>528548257</t>
  </si>
  <si>
    <t>45</t>
  </si>
  <si>
    <t>762341210</t>
  </si>
  <si>
    <t>Montáž bednění střech rovných a šikmých sklonu do 60° z hrubých prken na sraz</t>
  </si>
  <si>
    <t>-1738243267</t>
  </si>
  <si>
    <t>46</t>
  </si>
  <si>
    <t>M</t>
  </si>
  <si>
    <t>60511081</t>
  </si>
  <si>
    <t>řezivo jehličnaté středové SM tl 18-32mm dl 4-5m jakost II</t>
  </si>
  <si>
    <t>1994154004</t>
  </si>
  <si>
    <t>47</t>
  </si>
  <si>
    <t>762341811</t>
  </si>
  <si>
    <t>Demontáž bednění střech z prken</t>
  </si>
  <si>
    <t>1926481989</t>
  </si>
  <si>
    <t>48</t>
  </si>
  <si>
    <t>762395000</t>
  </si>
  <si>
    <t>Spojovací prostředky pro montáž krovu, bednění, laťování, světlíky, klíny</t>
  </si>
  <si>
    <t>-873180717</t>
  </si>
  <si>
    <t>49</t>
  </si>
  <si>
    <t>762-ZV</t>
  </si>
  <si>
    <t>Zednické výpomoci pro opravu krovu</t>
  </si>
  <si>
    <t>kpl</t>
  </si>
  <si>
    <t>2011770984</t>
  </si>
  <si>
    <t>50</t>
  </si>
  <si>
    <t>998762203</t>
  </si>
  <si>
    <t>Přesun hmot procentní pro kce tesařské v objektech v do 24 m</t>
  </si>
  <si>
    <t>1739822768</t>
  </si>
  <si>
    <t>51</t>
  </si>
  <si>
    <t>764001801</t>
  </si>
  <si>
    <t>Demontáž podkladního plechu do suti</t>
  </si>
  <si>
    <t>572824139</t>
  </si>
  <si>
    <t>52</t>
  </si>
  <si>
    <t>764001821</t>
  </si>
  <si>
    <t>Demontáž krytiny ze svitků nebo tabulí do suti</t>
  </si>
  <si>
    <t>-488460010</t>
  </si>
  <si>
    <t>53</t>
  </si>
  <si>
    <t>764001861</t>
  </si>
  <si>
    <t>Demontáž hřebene z hřebenáčů do suti</t>
  </si>
  <si>
    <t>-273561984</t>
  </si>
  <si>
    <t>54</t>
  </si>
  <si>
    <t>764001891</t>
  </si>
  <si>
    <t>Demontáž úžlabí do suti</t>
  </si>
  <si>
    <t>-1146389865</t>
  </si>
  <si>
    <t>55</t>
  </si>
  <si>
    <t>764002801</t>
  </si>
  <si>
    <t>Demontáž závětrné lišty do suti</t>
  </si>
  <si>
    <t>370763371</t>
  </si>
  <si>
    <t>56</t>
  </si>
  <si>
    <t>764002812</t>
  </si>
  <si>
    <t>Demontáž okapového plechu do suti v krytině skládané</t>
  </si>
  <si>
    <t>451989415</t>
  </si>
  <si>
    <t>57</t>
  </si>
  <si>
    <t>764002821</t>
  </si>
  <si>
    <t>Demontáž střešního výlezu do suti</t>
  </si>
  <si>
    <t>1441412588</t>
  </si>
  <si>
    <t>58</t>
  </si>
  <si>
    <t>764002831</t>
  </si>
  <si>
    <t>Demontáž sněhového zachytávače do suti</t>
  </si>
  <si>
    <t>1264704091</t>
  </si>
  <si>
    <t>59</t>
  </si>
  <si>
    <t>764002871</t>
  </si>
  <si>
    <t>Demontáž lemování zdí do suti</t>
  </si>
  <si>
    <t>1507922720</t>
  </si>
  <si>
    <t>60</t>
  </si>
  <si>
    <t>764002881</t>
  </si>
  <si>
    <t>Demontáž lemování střešních prostupů do suti</t>
  </si>
  <si>
    <t>54858935</t>
  </si>
  <si>
    <t>61</t>
  </si>
  <si>
    <t>764003801</t>
  </si>
  <si>
    <t>Demontáž lemování trub, konzol, držáků, ventilačních nástavců a jiných kusových prvků do suti</t>
  </si>
  <si>
    <t>1601149331</t>
  </si>
  <si>
    <t>62</t>
  </si>
  <si>
    <t>764004801</t>
  </si>
  <si>
    <t>Demontáž podokapního žlabu do suti</t>
  </si>
  <si>
    <t>1505652780</t>
  </si>
  <si>
    <t>63</t>
  </si>
  <si>
    <t>764004803</t>
  </si>
  <si>
    <t>Demontáž podokapního žlabu k dalšímu použití</t>
  </si>
  <si>
    <t>2142884013</t>
  </si>
  <si>
    <t>64</t>
  </si>
  <si>
    <t>764004821</t>
  </si>
  <si>
    <t>Demontáž nástřešního žlabu do suti</t>
  </si>
  <si>
    <t>1192845329</t>
  </si>
  <si>
    <t>65</t>
  </si>
  <si>
    <t>764004861</t>
  </si>
  <si>
    <t>Demontáž svodu do suti</t>
  </si>
  <si>
    <t>62198149</t>
  </si>
  <si>
    <t>66</t>
  </si>
  <si>
    <t>764011613</t>
  </si>
  <si>
    <t>Podkladní plech z Pz s upraveným povrchem rš 250 mm,pod sněhové zachytače a háky</t>
  </si>
  <si>
    <t>-204458739</t>
  </si>
  <si>
    <t>67</t>
  </si>
  <si>
    <t>764011620</t>
  </si>
  <si>
    <t>Dilatační připojovací lišta z Pz s povrchovou úpravou včetně tmelení rš 80 mm</t>
  </si>
  <si>
    <t>650512820</t>
  </si>
  <si>
    <t>68</t>
  </si>
  <si>
    <t>764111643</t>
  </si>
  <si>
    <t>Krytina střechy rovné drážkováním ze svitků z Pz plechu s povrchovou úpravou do rš 670 mm sklonu do 60°</t>
  </si>
  <si>
    <t>-1829231241</t>
  </si>
  <si>
    <t>69</t>
  </si>
  <si>
    <t>764212606</t>
  </si>
  <si>
    <t>Oplechování úžlabí z Pz s povrchovou úpravou rš 500 mm</t>
  </si>
  <si>
    <t>-1723403524</t>
  </si>
  <si>
    <t>70</t>
  </si>
  <si>
    <t>764212634</t>
  </si>
  <si>
    <t>Oplechování štítu závětrnou lištou z Pz s povrchovou úpravou rš 330 mm</t>
  </si>
  <si>
    <t>965238584</t>
  </si>
  <si>
    <t>71</t>
  </si>
  <si>
    <t>764212664</t>
  </si>
  <si>
    <t>Oplechování rovné okapové hrany z Pz s povrchovou úpravou rš 330 mm</t>
  </si>
  <si>
    <t>704697591</t>
  </si>
  <si>
    <t>72</t>
  </si>
  <si>
    <t>764212667</t>
  </si>
  <si>
    <t>Oplechování rovné okapové hrany z Pz s povrchovou úpravou rš 670 mm</t>
  </si>
  <si>
    <t>-1460142982</t>
  </si>
  <si>
    <t>73</t>
  </si>
  <si>
    <t>764213652R</t>
  </si>
  <si>
    <t>Střešní výlez, prosklený pro krytinu skládanou nebo plechovou z Pz s povrchovou úpravou, opatřený bezpečnostním sklem</t>
  </si>
  <si>
    <t>-411182306</t>
  </si>
  <si>
    <t>74</t>
  </si>
  <si>
    <t>764311614</t>
  </si>
  <si>
    <t>Lemování rovných zdí střech s krytinou skládanou z Pz s povrchovou úpravou rš 330 mm</t>
  </si>
  <si>
    <t>-903945035</t>
  </si>
  <si>
    <t>75</t>
  </si>
  <si>
    <t>764314612</t>
  </si>
  <si>
    <t>Lemování prostupů střech s krytinou skládanou nebo plechovou bez lišty z Pz s povrchovou úpravou</t>
  </si>
  <si>
    <t>352289142</t>
  </si>
  <si>
    <t>76</t>
  </si>
  <si>
    <t>-2092719661</t>
  </si>
  <si>
    <t>77</t>
  </si>
  <si>
    <t>764315602</t>
  </si>
  <si>
    <t>Lemování trub, konzol,držáků z Pz s povrch úpravou střech s krytinou prejzovou, vlnitou D do 100 mm</t>
  </si>
  <si>
    <t>-1823600408</t>
  </si>
  <si>
    <t>78</t>
  </si>
  <si>
    <t>764501103</t>
  </si>
  <si>
    <t>Montáž žlabu podokapního půlkulatého</t>
  </si>
  <si>
    <t>-1959644378</t>
  </si>
  <si>
    <t>79</t>
  </si>
  <si>
    <t>764501105</t>
  </si>
  <si>
    <t>Montáž háku pro podokapní půlkulatý žlab</t>
  </si>
  <si>
    <t>-1180894374</t>
  </si>
  <si>
    <t>80</t>
  </si>
  <si>
    <t>764501107</t>
  </si>
  <si>
    <t>Montáž rohu nebo koutu pro podokapní půlkulatý žlab</t>
  </si>
  <si>
    <t>-551893262</t>
  </si>
  <si>
    <t>81</t>
  </si>
  <si>
    <t>764501108</t>
  </si>
  <si>
    <t>Montáž kotlíku oválného (trychtýřového) pro podokapní žlab</t>
  </si>
  <si>
    <t>-1117864041</t>
  </si>
  <si>
    <t>82</t>
  </si>
  <si>
    <t>764508104</t>
  </si>
  <si>
    <t>Montáž horního dvojitého kolena hranatého svodu</t>
  </si>
  <si>
    <t>-627494054</t>
  </si>
  <si>
    <t>83</t>
  </si>
  <si>
    <t>764511602</t>
  </si>
  <si>
    <t>Žlab podokapní půlkruhový z Pz s povrchovou úpravou rš 330 mm</t>
  </si>
  <si>
    <t>-1150287908</t>
  </si>
  <si>
    <t>84</t>
  </si>
  <si>
    <t>764513407</t>
  </si>
  <si>
    <t>Žlaby nadokapní (nástřešní ) oblého tvaru včetně háků, čel a hrdel z Pz plechu rš 670 mm</t>
  </si>
  <si>
    <t>1320670955</t>
  </si>
  <si>
    <t>85</t>
  </si>
  <si>
    <t>764513427</t>
  </si>
  <si>
    <t xml:space="preserve">Příplatek k cenám nadokapního žlabu za provedení rohu nebo koutu  z Pz plechu rš 670 mm</t>
  </si>
  <si>
    <t>1910086471</t>
  </si>
  <si>
    <t>86</t>
  </si>
  <si>
    <t>764518622</t>
  </si>
  <si>
    <t>Svody kruhové včetně objímek, kolen, odskoků z Pz s povrchovou úpravou průměru 100 mm</t>
  </si>
  <si>
    <t>660889319</t>
  </si>
  <si>
    <t>87</t>
  </si>
  <si>
    <t>998764203</t>
  </si>
  <si>
    <t>Přesun hmot procentní pro konstrukce klempířské v objektech v do 24 m</t>
  </si>
  <si>
    <t>-1067606856</t>
  </si>
  <si>
    <t>88</t>
  </si>
  <si>
    <t>998764292</t>
  </si>
  <si>
    <t>Příplatek k přesunu hmot procentní 764 za zvětšený přesun do 100 m</t>
  </si>
  <si>
    <t>-97586748</t>
  </si>
  <si>
    <t>89</t>
  </si>
  <si>
    <t>7651115R</t>
  </si>
  <si>
    <t xml:space="preserve">Dodávka a mnotáž prosvětlovacích skel (bezpečnostní drátosklo) vel. cca 300x300 </t>
  </si>
  <si>
    <t>ks</t>
  </si>
  <si>
    <t>706183070</t>
  </si>
  <si>
    <t>90</t>
  </si>
  <si>
    <t>765115402</t>
  </si>
  <si>
    <t>Montáž držáku (mříže sněholamu, kulatiny) pro keramickou krytinu</t>
  </si>
  <si>
    <t>1612454606</t>
  </si>
  <si>
    <t>91</t>
  </si>
  <si>
    <t>5530001</t>
  </si>
  <si>
    <t>držák sněholamu z ploché oceli 35/7 mm dl. 550mm, povrchová úprava zinkováním</t>
  </si>
  <si>
    <t>500954645</t>
  </si>
  <si>
    <t>92</t>
  </si>
  <si>
    <t>765131801</t>
  </si>
  <si>
    <t>Demontáž vláknocementové skládané krytiny sklonu do 30° do suti</t>
  </si>
  <si>
    <t>-791574579</t>
  </si>
  <si>
    <t>93</t>
  </si>
  <si>
    <t>765131841</t>
  </si>
  <si>
    <t>Příplatek k cenám demontáže skládané vláknocementové krytiny za sklon přes 30°</t>
  </si>
  <si>
    <t>893772775</t>
  </si>
  <si>
    <t>94</t>
  </si>
  <si>
    <t>765135111</t>
  </si>
  <si>
    <t>Opracování střešní skládané vláknocementové krytiny do 30° v místě prostupu plochy do 0,25 m2</t>
  </si>
  <si>
    <t>1990673287</t>
  </si>
  <si>
    <t>95</t>
  </si>
  <si>
    <t>765135121</t>
  </si>
  <si>
    <t xml:space="preserve">Opracování střešní skládané vláknocementové krytiny  do 30°v místě prostupu plochy do 0,5 m2</t>
  </si>
  <si>
    <t>1080829452</t>
  </si>
  <si>
    <t>96</t>
  </si>
  <si>
    <t>765161393</t>
  </si>
  <si>
    <t>Příplatek k cenám krytiny z přírodní břidlice na bednění za sklon přes 30°</t>
  </si>
  <si>
    <t>-552384617</t>
  </si>
  <si>
    <t>97</t>
  </si>
  <si>
    <t>765161411</t>
  </si>
  <si>
    <t>Montáž krytiny z břidlice tl. 8-10 mm do 30°jednoduché krytí z pravoúhlých formátů do 25ks/m2</t>
  </si>
  <si>
    <t>-1088489393</t>
  </si>
  <si>
    <t>98</t>
  </si>
  <si>
    <t>583890530</t>
  </si>
  <si>
    <t>dodávka břidlicové krytiny pro jednoduché krytí 45 x25 cm děrované</t>
  </si>
  <si>
    <t>1962437364</t>
  </si>
  <si>
    <t>99</t>
  </si>
  <si>
    <t>765161701</t>
  </si>
  <si>
    <t>Montáž okapové hrany z břidličné krytiny tl. 8-10 mm jednoduché krytí</t>
  </si>
  <si>
    <t>-1384268795</t>
  </si>
  <si>
    <t>100</t>
  </si>
  <si>
    <t>765161713</t>
  </si>
  <si>
    <t>Montáž nárožní jednoduché hrany z kamenů břidličné krytiny tl. 8-10 mm počtu do 14 ks/m</t>
  </si>
  <si>
    <t>869861955</t>
  </si>
  <si>
    <t>101</t>
  </si>
  <si>
    <t>765161731</t>
  </si>
  <si>
    <t>Montáž hřebene z břidličné krytiny tl. 8-10 mm jednoduché krytí počtu kamenů do 10 ks/m</t>
  </si>
  <si>
    <t>1037004864</t>
  </si>
  <si>
    <t>102</t>
  </si>
  <si>
    <t>765161773</t>
  </si>
  <si>
    <t xml:space="preserve">doádvka břidličné krytiny pro hřeben, nároží a pod  45 x 25 cm</t>
  </si>
  <si>
    <t>bm</t>
  </si>
  <si>
    <t>-1896529265</t>
  </si>
  <si>
    <t>103</t>
  </si>
  <si>
    <t>765161741</t>
  </si>
  <si>
    <t>Montáž úžlabí přiřezáním břidličné krytiny tl. 8-10 mm podél oplechování</t>
  </si>
  <si>
    <t>-1079660600</t>
  </si>
  <si>
    <t>104</t>
  </si>
  <si>
    <t>765161751</t>
  </si>
  <si>
    <t>Montáž štítové hrany přiřezáním břidličné krytiny tl. 8-10</t>
  </si>
  <si>
    <t>1469020047</t>
  </si>
  <si>
    <t>105</t>
  </si>
  <si>
    <t>765161801</t>
  </si>
  <si>
    <t>Demontáž krytiny z přírodní břidlice do suti</t>
  </si>
  <si>
    <t>-97451287</t>
  </si>
  <si>
    <t>106</t>
  </si>
  <si>
    <t>765161821</t>
  </si>
  <si>
    <t>Příplatek k cenám demontáže břidličné krytiny za sklon přes 30°</t>
  </si>
  <si>
    <t>699049010</t>
  </si>
  <si>
    <t>107</t>
  </si>
  <si>
    <t>765192001</t>
  </si>
  <si>
    <t>Nouzové (provizorní) zakrytí střechy plachtou</t>
  </si>
  <si>
    <t>-1991880902</t>
  </si>
  <si>
    <t>108</t>
  </si>
  <si>
    <t>765193001</t>
  </si>
  <si>
    <t>Montáž podkladního vyrovnávacího pásu</t>
  </si>
  <si>
    <t>1486326985</t>
  </si>
  <si>
    <t>109</t>
  </si>
  <si>
    <t>628311160</t>
  </si>
  <si>
    <t>pás těžký asfaltovaný typu vhodného pro břidlicovou krytinu</t>
  </si>
  <si>
    <t>348772240</t>
  </si>
  <si>
    <t>110</t>
  </si>
  <si>
    <t>998765203</t>
  </si>
  <si>
    <t>Přesun hmot procentní pro krytiny skládané v objektech v do 24 m</t>
  </si>
  <si>
    <t>-1531614283</t>
  </si>
  <si>
    <t>111</t>
  </si>
  <si>
    <t>7666669R</t>
  </si>
  <si>
    <t>Doplnění konstrukce krovu pro montáž okna</t>
  </si>
  <si>
    <t>-967390608</t>
  </si>
  <si>
    <t>112</t>
  </si>
  <si>
    <t>766671011</t>
  </si>
  <si>
    <t>Montáž střešního okna do krytiny ploché 114 x 140 cm</t>
  </si>
  <si>
    <t>1504437553</t>
  </si>
  <si>
    <t>113</t>
  </si>
  <si>
    <t>611240109</t>
  </si>
  <si>
    <t>okno střešní dřevěné-bezpečnostní dvojsklo 114 x 140 cm kyvné zapuštění lemování, provedení falešných příček na skle nalepením, jeden kříž</t>
  </si>
  <si>
    <t>-1619089563</t>
  </si>
  <si>
    <t>114</t>
  </si>
  <si>
    <t>767311810</t>
  </si>
  <si>
    <t>Demontáž světlíků všech typů se zasklením</t>
  </si>
  <si>
    <t>-460271763</t>
  </si>
  <si>
    <t>115</t>
  </si>
  <si>
    <t>783213111</t>
  </si>
  <si>
    <t>Napouštěcí jednonásobný syntetický biocidní nátěr tesařských konstrukcí zabudovaných do konstrukce</t>
  </si>
  <si>
    <t>1021515022</t>
  </si>
  <si>
    <t>116</t>
  </si>
  <si>
    <t>HZS2112</t>
  </si>
  <si>
    <t>Hodinová zúčtovací sazba tesař odborný</t>
  </si>
  <si>
    <t>hod</t>
  </si>
  <si>
    <t>512</t>
  </si>
  <si>
    <t>1221158470</t>
  </si>
  <si>
    <t>117</t>
  </si>
  <si>
    <t>HZS4232</t>
  </si>
  <si>
    <t>Hodinová zúčtovací sazba technik odborný</t>
  </si>
  <si>
    <t>-1179748221</t>
  </si>
  <si>
    <t>118</t>
  </si>
  <si>
    <t>030001000</t>
  </si>
  <si>
    <t>1024</t>
  </si>
  <si>
    <t>-1096258979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</si>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</sst>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9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31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33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9"/>
      <c r="AM14" s="29"/>
      <c r="AN14" s="38" t="s">
        <v>33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31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36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31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43</v>
      </c>
      <c r="E31" s="51"/>
      <c r="F31" s="52" t="s">
        <v>44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45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46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45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47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45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48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45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49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45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50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51</v>
      </c>
      <c r="U37" s="59"/>
      <c r="V37" s="59"/>
      <c r="W37" s="59"/>
      <c r="X37" s="61" t="s">
        <v>52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53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54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55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56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55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56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58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55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56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55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56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59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IpVojStrecha22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Oprava střešní krytiny budovy č.p.1 DS Vojkov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Vojkov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7. 9. 2018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Domov seniorů Vojkov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34</v>
      </c>
      <c r="AJ82" s="45"/>
      <c r="AK82" s="45"/>
      <c r="AL82" s="45"/>
      <c r="AM82" s="80" t="str">
        <f>IF(E17="","",E17)</f>
        <v xml:space="preserve">IPROA s.r.o. </v>
      </c>
      <c r="AN82" s="80"/>
      <c r="AO82" s="80"/>
      <c r="AP82" s="80"/>
      <c r="AQ82" s="46"/>
      <c r="AS82" s="89" t="s">
        <v>60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32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37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61</v>
      </c>
      <c r="D85" s="100"/>
      <c r="E85" s="100"/>
      <c r="F85" s="100"/>
      <c r="G85" s="100"/>
      <c r="H85" s="101"/>
      <c r="I85" s="102" t="s">
        <v>62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63</v>
      </c>
      <c r="AH85" s="100"/>
      <c r="AI85" s="100"/>
      <c r="AJ85" s="100"/>
      <c r="AK85" s="100"/>
      <c r="AL85" s="100"/>
      <c r="AM85" s="100"/>
      <c r="AN85" s="102" t="s">
        <v>64</v>
      </c>
      <c r="AO85" s="100"/>
      <c r="AP85" s="103"/>
      <c r="AQ85" s="46"/>
      <c r="AS85" s="104" t="s">
        <v>65</v>
      </c>
      <c r="AT85" s="105" t="s">
        <v>66</v>
      </c>
      <c r="AU85" s="105" t="s">
        <v>67</v>
      </c>
      <c r="AV85" s="105" t="s">
        <v>68</v>
      </c>
      <c r="AW85" s="105" t="s">
        <v>69</v>
      </c>
      <c r="AX85" s="105" t="s">
        <v>70</v>
      </c>
      <c r="AY85" s="105" t="s">
        <v>71</v>
      </c>
      <c r="AZ85" s="105" t="s">
        <v>72</v>
      </c>
      <c r="BA85" s="105" t="s">
        <v>73</v>
      </c>
      <c r="BB85" s="105" t="s">
        <v>74</v>
      </c>
      <c r="BC85" s="105" t="s">
        <v>75</v>
      </c>
      <c r="BD85" s="106" t="s">
        <v>76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77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ROUND(AG88,2)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ROUND(AS88,2)</f>
        <v>0</v>
      </c>
      <c r="AT87" s="113">
        <f>ROUND(SUM(AV87:AW87),2)</f>
        <v>0</v>
      </c>
      <c r="AU87" s="114">
        <f>ROUND(AU88,5)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ROUND(AZ88,2)</f>
        <v>0</v>
      </c>
      <c r="BA87" s="113">
        <f>ROUND(BA88,2)</f>
        <v>0</v>
      </c>
      <c r="BB87" s="113">
        <f>ROUND(BB88,2)</f>
        <v>0</v>
      </c>
      <c r="BC87" s="113">
        <f>ROUND(BC88,2)</f>
        <v>0</v>
      </c>
      <c r="BD87" s="115">
        <f>ROUND(BD88,2)</f>
        <v>0</v>
      </c>
      <c r="BS87" s="116" t="s">
        <v>78</v>
      </c>
      <c r="BT87" s="116" t="s">
        <v>79</v>
      </c>
      <c r="BV87" s="116" t="s">
        <v>80</v>
      </c>
      <c r="BW87" s="116" t="s">
        <v>81</v>
      </c>
      <c r="BX87" s="116" t="s">
        <v>82</v>
      </c>
    </row>
    <row r="88" s="5" customFormat="1" ht="31.5" customHeight="1">
      <c r="A88" s="117" t="s">
        <v>83</v>
      </c>
      <c r="B88" s="118"/>
      <c r="C88" s="119"/>
      <c r="D88" s="120" t="s">
        <v>17</v>
      </c>
      <c r="E88" s="120"/>
      <c r="F88" s="120"/>
      <c r="G88" s="120"/>
      <c r="H88" s="120"/>
      <c r="I88" s="121"/>
      <c r="J88" s="120" t="s">
        <v>20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2">
        <f>'IpVojStrecha22 - Oprava s...'!M29</f>
        <v>0</v>
      </c>
      <c r="AH88" s="121"/>
      <c r="AI88" s="121"/>
      <c r="AJ88" s="121"/>
      <c r="AK88" s="121"/>
      <c r="AL88" s="121"/>
      <c r="AM88" s="121"/>
      <c r="AN88" s="122">
        <f>SUM(AG88,AT88)</f>
        <v>0</v>
      </c>
      <c r="AO88" s="121"/>
      <c r="AP88" s="121"/>
      <c r="AQ88" s="123"/>
      <c r="AS88" s="124">
        <f>'IpVojStrecha22 - Oprava s...'!M27</f>
        <v>0</v>
      </c>
      <c r="AT88" s="125">
        <f>ROUND(SUM(AV88:AW88),2)</f>
        <v>0</v>
      </c>
      <c r="AU88" s="126">
        <f>'IpVojStrecha22 - Oprava s...'!W131</f>
        <v>0</v>
      </c>
      <c r="AV88" s="125">
        <f>'IpVojStrecha22 - Oprava s...'!M31</f>
        <v>0</v>
      </c>
      <c r="AW88" s="125">
        <f>'IpVojStrecha22 - Oprava s...'!M32</f>
        <v>0</v>
      </c>
      <c r="AX88" s="125">
        <f>'IpVojStrecha22 - Oprava s...'!M33</f>
        <v>0</v>
      </c>
      <c r="AY88" s="125">
        <f>'IpVojStrecha22 - Oprava s...'!M34</f>
        <v>0</v>
      </c>
      <c r="AZ88" s="125">
        <f>'IpVojStrecha22 - Oprava s...'!H31</f>
        <v>0</v>
      </c>
      <c r="BA88" s="125">
        <f>'IpVojStrecha22 - Oprava s...'!H32</f>
        <v>0</v>
      </c>
      <c r="BB88" s="125">
        <f>'IpVojStrecha22 - Oprava s...'!H33</f>
        <v>0</v>
      </c>
      <c r="BC88" s="125">
        <f>'IpVojStrecha22 - Oprava s...'!H34</f>
        <v>0</v>
      </c>
      <c r="BD88" s="127">
        <f>'IpVojStrecha22 - Oprava s...'!H35</f>
        <v>0</v>
      </c>
      <c r="BT88" s="128" t="s">
        <v>84</v>
      </c>
      <c r="BU88" s="128" t="s">
        <v>85</v>
      </c>
      <c r="BV88" s="128" t="s">
        <v>80</v>
      </c>
      <c r="BW88" s="128" t="s">
        <v>81</v>
      </c>
      <c r="BX88" s="128" t="s">
        <v>82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8" t="s">
        <v>86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11">
        <f>ROUND(SUM(AG91:AG94),2)</f>
        <v>0</v>
      </c>
      <c r="AH90" s="111"/>
      <c r="AI90" s="111"/>
      <c r="AJ90" s="111"/>
      <c r="AK90" s="111"/>
      <c r="AL90" s="111"/>
      <c r="AM90" s="111"/>
      <c r="AN90" s="111">
        <f>ROUND(SUM(AN91:AN94),2)</f>
        <v>0</v>
      </c>
      <c r="AO90" s="111"/>
      <c r="AP90" s="111"/>
      <c r="AQ90" s="46"/>
      <c r="AS90" s="104" t="s">
        <v>87</v>
      </c>
      <c r="AT90" s="105" t="s">
        <v>88</v>
      </c>
      <c r="AU90" s="105" t="s">
        <v>43</v>
      </c>
      <c r="AV90" s="106" t="s">
        <v>66</v>
      </c>
    </row>
    <row r="91" s="1" customFormat="1" ht="19.92" customHeight="1">
      <c r="B91" s="44"/>
      <c r="C91" s="45"/>
      <c r="D91" s="129" t="s">
        <v>89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30">
        <f>ROUND(AG87*AS91,2)</f>
        <v>0</v>
      </c>
      <c r="AH91" s="131"/>
      <c r="AI91" s="131"/>
      <c r="AJ91" s="131"/>
      <c r="AK91" s="131"/>
      <c r="AL91" s="131"/>
      <c r="AM91" s="131"/>
      <c r="AN91" s="131">
        <f>ROUND(AG91+AV91,2)</f>
        <v>0</v>
      </c>
      <c r="AO91" s="131"/>
      <c r="AP91" s="131"/>
      <c r="AQ91" s="46"/>
      <c r="AS91" s="132">
        <v>0</v>
      </c>
      <c r="AT91" s="133" t="s">
        <v>90</v>
      </c>
      <c r="AU91" s="133" t="s">
        <v>44</v>
      </c>
      <c r="AV91" s="134">
        <f>ROUND(IF(AU91="základní",AG91*L31,IF(AU91="snížená",AG91*L32,0)),2)</f>
        <v>0</v>
      </c>
      <c r="BV91" s="20" t="s">
        <v>91</v>
      </c>
      <c r="BY91" s="135">
        <f>IF(AU91="základní",AV91,0)</f>
        <v>0</v>
      </c>
      <c r="BZ91" s="135">
        <f>IF(AU91="snížená",AV91,0)</f>
        <v>0</v>
      </c>
      <c r="CA91" s="135">
        <v>0</v>
      </c>
      <c r="CB91" s="135">
        <v>0</v>
      </c>
      <c r="CC91" s="135">
        <v>0</v>
      </c>
      <c r="CD91" s="135">
        <f>IF(AU91="základní",AG91,0)</f>
        <v>0</v>
      </c>
      <c r="CE91" s="135">
        <f>IF(AU91="snížená",AG91,0)</f>
        <v>0</v>
      </c>
      <c r="CF91" s="135">
        <f>IF(AU91="zákl. přenesená",AG91,0)</f>
        <v>0</v>
      </c>
      <c r="CG91" s="135">
        <f>IF(AU91="sníž. přenesená",AG91,0)</f>
        <v>0</v>
      </c>
      <c r="CH91" s="135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="1" customFormat="1" ht="19.92" customHeight="1">
      <c r="B92" s="44"/>
      <c r="C92" s="45"/>
      <c r="D92" s="136" t="s">
        <v>92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45"/>
      <c r="AD92" s="45"/>
      <c r="AE92" s="45"/>
      <c r="AF92" s="45"/>
      <c r="AG92" s="130">
        <f>AG87*AS92</f>
        <v>0</v>
      </c>
      <c r="AH92" s="131"/>
      <c r="AI92" s="131"/>
      <c r="AJ92" s="131"/>
      <c r="AK92" s="131"/>
      <c r="AL92" s="131"/>
      <c r="AM92" s="131"/>
      <c r="AN92" s="131">
        <f>AG92+AV92</f>
        <v>0</v>
      </c>
      <c r="AO92" s="131"/>
      <c r="AP92" s="131"/>
      <c r="AQ92" s="46"/>
      <c r="AS92" s="137">
        <v>0</v>
      </c>
      <c r="AT92" s="138" t="s">
        <v>90</v>
      </c>
      <c r="AU92" s="138" t="s">
        <v>44</v>
      </c>
      <c r="AV92" s="139">
        <f>ROUND(IF(AU92="nulová",0,IF(OR(AU92="základní",AU92="zákl. přenesená"),AG92*L31,AG92*L32)),2)</f>
        <v>0</v>
      </c>
      <c r="BV92" s="20" t="s">
        <v>93</v>
      </c>
      <c r="BY92" s="135">
        <f>IF(AU92="základní",AV92,0)</f>
        <v>0</v>
      </c>
      <c r="BZ92" s="135">
        <f>IF(AU92="snížená",AV92,0)</f>
        <v>0</v>
      </c>
      <c r="CA92" s="135">
        <f>IF(AU92="zákl. přenesená",AV92,0)</f>
        <v>0</v>
      </c>
      <c r="CB92" s="135">
        <f>IF(AU92="sníž. přenesená",AV92,0)</f>
        <v>0</v>
      </c>
      <c r="CC92" s="135">
        <f>IF(AU92="nulová",AV92,0)</f>
        <v>0</v>
      </c>
      <c r="CD92" s="135">
        <f>IF(AU92="základní",AG92,0)</f>
        <v>0</v>
      </c>
      <c r="CE92" s="135">
        <f>IF(AU92="snížená",AG92,0)</f>
        <v>0</v>
      </c>
      <c r="CF92" s="135">
        <f>IF(AU92="zákl. přenesená",AG92,0)</f>
        <v>0</v>
      </c>
      <c r="CG92" s="135">
        <f>IF(AU92="sníž. přenesená",AG92,0)</f>
        <v>0</v>
      </c>
      <c r="CH92" s="135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="1" customFormat="1" ht="19.92" customHeight="1">
      <c r="B93" s="44"/>
      <c r="C93" s="45"/>
      <c r="D93" s="136" t="s">
        <v>92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45"/>
      <c r="AD93" s="45"/>
      <c r="AE93" s="45"/>
      <c r="AF93" s="45"/>
      <c r="AG93" s="130">
        <f>AG87*AS93</f>
        <v>0</v>
      </c>
      <c r="AH93" s="131"/>
      <c r="AI93" s="131"/>
      <c r="AJ93" s="131"/>
      <c r="AK93" s="131"/>
      <c r="AL93" s="131"/>
      <c r="AM93" s="131"/>
      <c r="AN93" s="131">
        <f>AG93+AV93</f>
        <v>0</v>
      </c>
      <c r="AO93" s="131"/>
      <c r="AP93" s="131"/>
      <c r="AQ93" s="46"/>
      <c r="AS93" s="137">
        <v>0</v>
      </c>
      <c r="AT93" s="138" t="s">
        <v>90</v>
      </c>
      <c r="AU93" s="138" t="s">
        <v>44</v>
      </c>
      <c r="AV93" s="139">
        <f>ROUND(IF(AU93="nulová",0,IF(OR(AU93="základní",AU93="zákl. přenesená"),AG93*L31,AG93*L32)),2)</f>
        <v>0</v>
      </c>
      <c r="BV93" s="20" t="s">
        <v>93</v>
      </c>
      <c r="BY93" s="135">
        <f>IF(AU93="základní",AV93,0)</f>
        <v>0</v>
      </c>
      <c r="BZ93" s="135">
        <f>IF(AU93="snížená",AV93,0)</f>
        <v>0</v>
      </c>
      <c r="CA93" s="135">
        <f>IF(AU93="zákl. přenesená",AV93,0)</f>
        <v>0</v>
      </c>
      <c r="CB93" s="135">
        <f>IF(AU93="sníž. přenesená",AV93,0)</f>
        <v>0</v>
      </c>
      <c r="CC93" s="135">
        <f>IF(AU93="nulová",AV93,0)</f>
        <v>0</v>
      </c>
      <c r="CD93" s="135">
        <f>IF(AU93="základní",AG93,0)</f>
        <v>0</v>
      </c>
      <c r="CE93" s="135">
        <f>IF(AU93="snížená",AG93,0)</f>
        <v>0</v>
      </c>
      <c r="CF93" s="135">
        <f>IF(AU93="zákl. přenesená",AG93,0)</f>
        <v>0</v>
      </c>
      <c r="CG93" s="135">
        <f>IF(AU93="sníž. přenesená",AG93,0)</f>
        <v>0</v>
      </c>
      <c r="CH93" s="135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="1" customFormat="1" ht="19.92" customHeight="1">
      <c r="B94" s="44"/>
      <c r="C94" s="45"/>
      <c r="D94" s="136" t="s">
        <v>92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45"/>
      <c r="AD94" s="45"/>
      <c r="AE94" s="45"/>
      <c r="AF94" s="45"/>
      <c r="AG94" s="130">
        <f>AG87*AS94</f>
        <v>0</v>
      </c>
      <c r="AH94" s="131"/>
      <c r="AI94" s="131"/>
      <c r="AJ94" s="131"/>
      <c r="AK94" s="131"/>
      <c r="AL94" s="131"/>
      <c r="AM94" s="131"/>
      <c r="AN94" s="131">
        <f>AG94+AV94</f>
        <v>0</v>
      </c>
      <c r="AO94" s="131"/>
      <c r="AP94" s="131"/>
      <c r="AQ94" s="46"/>
      <c r="AS94" s="140">
        <v>0</v>
      </c>
      <c r="AT94" s="141" t="s">
        <v>90</v>
      </c>
      <c r="AU94" s="141" t="s">
        <v>44</v>
      </c>
      <c r="AV94" s="142">
        <f>ROUND(IF(AU94="nulová",0,IF(OR(AU94="základní",AU94="zákl. přenesená"),AG94*L31,AG94*L32)),2)</f>
        <v>0</v>
      </c>
      <c r="BV94" s="20" t="s">
        <v>93</v>
      </c>
      <c r="BY94" s="135">
        <f>IF(AU94="základní",AV94,0)</f>
        <v>0</v>
      </c>
      <c r="BZ94" s="135">
        <f>IF(AU94="snížená",AV94,0)</f>
        <v>0</v>
      </c>
      <c r="CA94" s="135">
        <f>IF(AU94="zákl. přenesená",AV94,0)</f>
        <v>0</v>
      </c>
      <c r="CB94" s="135">
        <f>IF(AU94="sníž. přenesená",AV94,0)</f>
        <v>0</v>
      </c>
      <c r="CC94" s="135">
        <f>IF(AU94="nulová",AV94,0)</f>
        <v>0</v>
      </c>
      <c r="CD94" s="135">
        <f>IF(AU94="základní",AG94,0)</f>
        <v>0</v>
      </c>
      <c r="CE94" s="135">
        <f>IF(AU94="snížená",AG94,0)</f>
        <v>0</v>
      </c>
      <c r="CF94" s="135">
        <f>IF(AU94="zákl. přenesená",AG94,0)</f>
        <v>0</v>
      </c>
      <c r="CG94" s="135">
        <f>IF(AU94="sníž. přenesená",AG94,0)</f>
        <v>0</v>
      </c>
      <c r="CH94" s="135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43" t="s">
        <v>94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5">
        <f>ROUND(AG87+AG90,2)</f>
        <v>0</v>
      </c>
      <c r="AH96" s="145"/>
      <c r="AI96" s="145"/>
      <c r="AJ96" s="145"/>
      <c r="AK96" s="145"/>
      <c r="AL96" s="145"/>
      <c r="AM96" s="145"/>
      <c r="AN96" s="145">
        <f>AN87+AN90</f>
        <v>0</v>
      </c>
      <c r="AO96" s="145"/>
      <c r="AP96" s="145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sheetProtection sheet="1" formatColumns="0" formatRows="0" objects="1" scenarios="1" spinCount="10" saltValue="BawBaNYFplydbWsxOGUDYHHn0eJ8Iam0L2uGEfxXa+DjwRLSXPTRNj6VNT64TbDgi+dFHaX35P98MWQVM43S2w==" hashValue="1BDZXN5q23SBqKbLlspywklCj2mHU6oa7IBb3VtdZsXTxJJtXGbKpPia4iK83FLWDbe/WZMem/uEHSA+rDTXKQ==" algorithmName="SHA-512" password="CC35"/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IpVojStrecha22 - Oprava s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6"/>
      <c r="B1" s="11"/>
      <c r="C1" s="11"/>
      <c r="D1" s="12" t="s">
        <v>1</v>
      </c>
      <c r="E1" s="11"/>
      <c r="F1" s="13" t="s">
        <v>95</v>
      </c>
      <c r="G1" s="13"/>
      <c r="H1" s="147" t="s">
        <v>96</v>
      </c>
      <c r="I1" s="147"/>
      <c r="J1" s="147"/>
      <c r="K1" s="147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46"/>
      <c r="V1" s="14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100</v>
      </c>
    </row>
    <row r="4" ht="36.96" customHeight="1">
      <c r="B4" s="24"/>
      <c r="C4" s="25" t="s">
        <v>101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="1" customFormat="1" ht="32.88" customHeight="1">
      <c r="B6" s="44"/>
      <c r="C6" s="45"/>
      <c r="D6" s="33" t="s">
        <v>19</v>
      </c>
      <c r="E6" s="45"/>
      <c r="F6" s="34" t="s">
        <v>20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="1" customFormat="1" ht="14.4" customHeight="1">
      <c r="B7" s="44"/>
      <c r="C7" s="45"/>
      <c r="D7" s="36" t="s">
        <v>21</v>
      </c>
      <c r="E7" s="45"/>
      <c r="F7" s="31" t="s">
        <v>22</v>
      </c>
      <c r="G7" s="45"/>
      <c r="H7" s="45"/>
      <c r="I7" s="45"/>
      <c r="J7" s="45"/>
      <c r="K7" s="45"/>
      <c r="L7" s="45"/>
      <c r="M7" s="36" t="s">
        <v>23</v>
      </c>
      <c r="N7" s="45"/>
      <c r="O7" s="31" t="s">
        <v>22</v>
      </c>
      <c r="P7" s="45"/>
      <c r="Q7" s="45"/>
      <c r="R7" s="46"/>
    </row>
    <row r="8" s="1" customFormat="1" ht="14.4" customHeight="1">
      <c r="B8" s="44"/>
      <c r="C8" s="45"/>
      <c r="D8" s="36" t="s">
        <v>24</v>
      </c>
      <c r="E8" s="45"/>
      <c r="F8" s="31" t="s">
        <v>25</v>
      </c>
      <c r="G8" s="45"/>
      <c r="H8" s="45"/>
      <c r="I8" s="45"/>
      <c r="J8" s="45"/>
      <c r="K8" s="45"/>
      <c r="L8" s="45"/>
      <c r="M8" s="36" t="s">
        <v>26</v>
      </c>
      <c r="N8" s="45"/>
      <c r="O8" s="148" t="str">
        <f>'Rekapitulace stavby'!AN8</f>
        <v>7. 9. 2018</v>
      </c>
      <c r="P8" s="88"/>
      <c r="Q8" s="45"/>
      <c r="R8" s="46"/>
    </row>
    <row r="9" s="1" customFormat="1" ht="10.8" customHeight="1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="1" customFormat="1" ht="14.4" customHeight="1">
      <c r="B10" s="44"/>
      <c r="C10" s="45"/>
      <c r="D10" s="36" t="s">
        <v>28</v>
      </c>
      <c r="E10" s="45"/>
      <c r="F10" s="45"/>
      <c r="G10" s="45"/>
      <c r="H10" s="45"/>
      <c r="I10" s="45"/>
      <c r="J10" s="45"/>
      <c r="K10" s="45"/>
      <c r="L10" s="45"/>
      <c r="M10" s="36" t="s">
        <v>29</v>
      </c>
      <c r="N10" s="45"/>
      <c r="O10" s="31" t="s">
        <v>22</v>
      </c>
      <c r="P10" s="31"/>
      <c r="Q10" s="45"/>
      <c r="R10" s="46"/>
    </row>
    <row r="11" s="1" customFormat="1" ht="18" customHeight="1">
      <c r="B11" s="44"/>
      <c r="C11" s="45"/>
      <c r="D11" s="45"/>
      <c r="E11" s="31" t="s">
        <v>30</v>
      </c>
      <c r="F11" s="45"/>
      <c r="G11" s="45"/>
      <c r="H11" s="45"/>
      <c r="I11" s="45"/>
      <c r="J11" s="45"/>
      <c r="K11" s="45"/>
      <c r="L11" s="45"/>
      <c r="M11" s="36" t="s">
        <v>31</v>
      </c>
      <c r="N11" s="45"/>
      <c r="O11" s="31" t="s">
        <v>22</v>
      </c>
      <c r="P11" s="31"/>
      <c r="Q11" s="45"/>
      <c r="R11" s="46"/>
    </row>
    <row r="12" s="1" customFormat="1" ht="6.96" customHeight="1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="1" customFormat="1" ht="14.4" customHeight="1">
      <c r="B13" s="44"/>
      <c r="C13" s="45"/>
      <c r="D13" s="36" t="s">
        <v>32</v>
      </c>
      <c r="E13" s="45"/>
      <c r="F13" s="45"/>
      <c r="G13" s="45"/>
      <c r="H13" s="45"/>
      <c r="I13" s="45"/>
      <c r="J13" s="45"/>
      <c r="K13" s="45"/>
      <c r="L13" s="45"/>
      <c r="M13" s="36" t="s">
        <v>29</v>
      </c>
      <c r="N13" s="45"/>
      <c r="O13" s="37" t="s">
        <v>22</v>
      </c>
      <c r="P13" s="31"/>
      <c r="Q13" s="45"/>
      <c r="R13" s="46"/>
    </row>
    <row r="14" s="1" customFormat="1" ht="18" customHeight="1">
      <c r="B14" s="44"/>
      <c r="C14" s="45"/>
      <c r="D14" s="45"/>
      <c r="E14" s="37" t="s">
        <v>102</v>
      </c>
      <c r="F14" s="149"/>
      <c r="G14" s="149"/>
      <c r="H14" s="149"/>
      <c r="I14" s="149"/>
      <c r="J14" s="149"/>
      <c r="K14" s="149"/>
      <c r="L14" s="149"/>
      <c r="M14" s="36" t="s">
        <v>31</v>
      </c>
      <c r="N14" s="45"/>
      <c r="O14" s="37" t="s">
        <v>22</v>
      </c>
      <c r="P14" s="31"/>
      <c r="Q14" s="45"/>
      <c r="R14" s="46"/>
    </row>
    <row r="15" s="1" customFormat="1" ht="6.96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="1" customFormat="1" ht="14.4" customHeight="1">
      <c r="B16" s="44"/>
      <c r="C16" s="45"/>
      <c r="D16" s="36" t="s">
        <v>34</v>
      </c>
      <c r="E16" s="45"/>
      <c r="F16" s="45"/>
      <c r="G16" s="45"/>
      <c r="H16" s="45"/>
      <c r="I16" s="45"/>
      <c r="J16" s="45"/>
      <c r="K16" s="45"/>
      <c r="L16" s="45"/>
      <c r="M16" s="36" t="s">
        <v>29</v>
      </c>
      <c r="N16" s="45"/>
      <c r="O16" s="31" t="s">
        <v>22</v>
      </c>
      <c r="P16" s="31"/>
      <c r="Q16" s="45"/>
      <c r="R16" s="46"/>
    </row>
    <row r="17" s="1" customFormat="1" ht="18" customHeight="1">
      <c r="B17" s="44"/>
      <c r="C17" s="45"/>
      <c r="D17" s="45"/>
      <c r="E17" s="31" t="s">
        <v>35</v>
      </c>
      <c r="F17" s="45"/>
      <c r="G17" s="45"/>
      <c r="H17" s="45"/>
      <c r="I17" s="45"/>
      <c r="J17" s="45"/>
      <c r="K17" s="45"/>
      <c r="L17" s="45"/>
      <c r="M17" s="36" t="s">
        <v>31</v>
      </c>
      <c r="N17" s="45"/>
      <c r="O17" s="31" t="s">
        <v>22</v>
      </c>
      <c r="P17" s="31"/>
      <c r="Q17" s="45"/>
      <c r="R17" s="46"/>
    </row>
    <row r="18" s="1" customFormat="1" ht="6.96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="1" customFormat="1" ht="14.4" customHeight="1">
      <c r="B19" s="44"/>
      <c r="C19" s="45"/>
      <c r="D19" s="36" t="s">
        <v>37</v>
      </c>
      <c r="E19" s="45"/>
      <c r="F19" s="45"/>
      <c r="G19" s="45"/>
      <c r="H19" s="45"/>
      <c r="I19" s="45"/>
      <c r="J19" s="45"/>
      <c r="K19" s="45"/>
      <c r="L19" s="45"/>
      <c r="M19" s="36" t="s">
        <v>29</v>
      </c>
      <c r="N19" s="45"/>
      <c r="O19" s="31" t="str">
        <f>IF('Rekapitulace stavby'!AN19="","",'Rekapitulace stavby'!AN19)</f>
        <v/>
      </c>
      <c r="P19" s="31"/>
      <c r="Q19" s="45"/>
      <c r="R19" s="46"/>
    </row>
    <row r="20" s="1" customFormat="1" ht="18" customHeight="1">
      <c r="B20" s="44"/>
      <c r="C20" s="45"/>
      <c r="D20" s="45"/>
      <c r="E20" s="31" t="str">
        <f>IF('Rekapitulace stavby'!E20="","",'Rekapitulace stavby'!E20)</f>
        <v xml:space="preserve"> </v>
      </c>
      <c r="F20" s="45"/>
      <c r="G20" s="45"/>
      <c r="H20" s="45"/>
      <c r="I20" s="45"/>
      <c r="J20" s="45"/>
      <c r="K20" s="45"/>
      <c r="L20" s="45"/>
      <c r="M20" s="36" t="s">
        <v>31</v>
      </c>
      <c r="N20" s="45"/>
      <c r="O20" s="31" t="str">
        <f>IF('Rekapitulace stavby'!AN20="","",'Rekapitulace stavby'!AN20)</f>
        <v/>
      </c>
      <c r="P20" s="31"/>
      <c r="Q20" s="45"/>
      <c r="R20" s="46"/>
    </row>
    <row r="21" s="1" customFormat="1" ht="6.96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="1" customFormat="1" ht="14.4" customHeight="1">
      <c r="B22" s="44"/>
      <c r="C22" s="45"/>
      <c r="D22" s="36" t="s">
        <v>39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6.5" customHeight="1">
      <c r="B23" s="44"/>
      <c r="C23" s="45"/>
      <c r="D23" s="45"/>
      <c r="E23" s="40" t="s">
        <v>22</v>
      </c>
      <c r="F23" s="40"/>
      <c r="G23" s="40"/>
      <c r="H23" s="40"/>
      <c r="I23" s="40"/>
      <c r="J23" s="40"/>
      <c r="K23" s="40"/>
      <c r="L23" s="40"/>
      <c r="M23" s="45"/>
      <c r="N23" s="45"/>
      <c r="O23" s="45"/>
      <c r="P23" s="45"/>
      <c r="Q23" s="45"/>
      <c r="R23" s="46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45"/>
      <c r="R25" s="46"/>
    </row>
    <row r="26" s="1" customFormat="1" ht="14.4" customHeight="1">
      <c r="B26" s="44"/>
      <c r="C26" s="45"/>
      <c r="D26" s="150" t="s">
        <v>103</v>
      </c>
      <c r="E26" s="45"/>
      <c r="F26" s="45"/>
      <c r="G26" s="45"/>
      <c r="H26" s="45"/>
      <c r="I26" s="45"/>
      <c r="J26" s="45"/>
      <c r="K26" s="45"/>
      <c r="L26" s="45"/>
      <c r="M26" s="43">
        <f>N87</f>
        <v>0</v>
      </c>
      <c r="N26" s="43"/>
      <c r="O26" s="43"/>
      <c r="P26" s="43"/>
      <c r="Q26" s="45"/>
      <c r="R26" s="46"/>
    </row>
    <row r="27" s="1" customFormat="1" ht="14.4" customHeight="1">
      <c r="B27" s="44"/>
      <c r="C27" s="45"/>
      <c r="D27" s="42" t="s">
        <v>89</v>
      </c>
      <c r="E27" s="45"/>
      <c r="F27" s="45"/>
      <c r="G27" s="45"/>
      <c r="H27" s="45"/>
      <c r="I27" s="45"/>
      <c r="J27" s="45"/>
      <c r="K27" s="45"/>
      <c r="L27" s="45"/>
      <c r="M27" s="43">
        <f>N107</f>
        <v>0</v>
      </c>
      <c r="N27" s="43"/>
      <c r="O27" s="43"/>
      <c r="P27" s="43"/>
      <c r="Q27" s="45"/>
      <c r="R27" s="46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="1" customFormat="1" ht="25.44" customHeight="1">
      <c r="B29" s="44"/>
      <c r="C29" s="45"/>
      <c r="D29" s="151" t="s">
        <v>42</v>
      </c>
      <c r="E29" s="45"/>
      <c r="F29" s="45"/>
      <c r="G29" s="45"/>
      <c r="H29" s="45"/>
      <c r="I29" s="45"/>
      <c r="J29" s="45"/>
      <c r="K29" s="45"/>
      <c r="L29" s="45"/>
      <c r="M29" s="152">
        <f>ROUND(M26+M27,2)</f>
        <v>0</v>
      </c>
      <c r="N29" s="45"/>
      <c r="O29" s="45"/>
      <c r="P29" s="45"/>
      <c r="Q29" s="45"/>
      <c r="R29" s="46"/>
    </row>
    <row r="30" s="1" customFormat="1" ht="6.96" customHeight="1">
      <c r="B30" s="44"/>
      <c r="C30" s="4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45"/>
      <c r="R30" s="46"/>
    </row>
    <row r="31" s="1" customFormat="1" ht="14.4" customHeight="1">
      <c r="B31" s="44"/>
      <c r="C31" s="45"/>
      <c r="D31" s="52" t="s">
        <v>43</v>
      </c>
      <c r="E31" s="52" t="s">
        <v>44</v>
      </c>
      <c r="F31" s="53">
        <v>0.20999999999999999</v>
      </c>
      <c r="G31" s="153" t="s">
        <v>45</v>
      </c>
      <c r="H31" s="154">
        <f>ROUND((((SUM(BE107:BE114)+SUM(BE131:BE267))+SUM(BE269:BE271))),2)</f>
        <v>0</v>
      </c>
      <c r="I31" s="45"/>
      <c r="J31" s="45"/>
      <c r="K31" s="45"/>
      <c r="L31" s="45"/>
      <c r="M31" s="154">
        <f>ROUND(((ROUND((SUM(BE107:BE114)+SUM(BE131:BE267)), 2)*F31)+SUM(BE269:BE271)*F31),2)</f>
        <v>0</v>
      </c>
      <c r="N31" s="45"/>
      <c r="O31" s="45"/>
      <c r="P31" s="45"/>
      <c r="Q31" s="45"/>
      <c r="R31" s="46"/>
    </row>
    <row r="32" s="1" customFormat="1" ht="14.4" customHeight="1">
      <c r="B32" s="44"/>
      <c r="C32" s="45"/>
      <c r="D32" s="45"/>
      <c r="E32" s="52" t="s">
        <v>46</v>
      </c>
      <c r="F32" s="53">
        <v>0.14999999999999999</v>
      </c>
      <c r="G32" s="153" t="s">
        <v>45</v>
      </c>
      <c r="H32" s="154">
        <f>ROUND((((SUM(BF107:BF114)+SUM(BF131:BF267))+SUM(BF269:BF271))),2)</f>
        <v>0</v>
      </c>
      <c r="I32" s="45"/>
      <c r="J32" s="45"/>
      <c r="K32" s="45"/>
      <c r="L32" s="45"/>
      <c r="M32" s="154">
        <f>ROUND(((ROUND((SUM(BF107:BF114)+SUM(BF131:BF267)), 2)*F32)+SUM(BF269:BF271)*F32),2)</f>
        <v>0</v>
      </c>
      <c r="N32" s="45"/>
      <c r="O32" s="45"/>
      <c r="P32" s="45"/>
      <c r="Q32" s="45"/>
      <c r="R32" s="46"/>
    </row>
    <row r="33" hidden="1" s="1" customFormat="1" ht="14.4" customHeight="1">
      <c r="B33" s="44"/>
      <c r="C33" s="45"/>
      <c r="D33" s="45"/>
      <c r="E33" s="52" t="s">
        <v>47</v>
      </c>
      <c r="F33" s="53">
        <v>0.20999999999999999</v>
      </c>
      <c r="G33" s="153" t="s">
        <v>45</v>
      </c>
      <c r="H33" s="154">
        <f>ROUND((((SUM(BG107:BG114)+SUM(BG131:BG267))+SUM(BG269:BG271))),2)</f>
        <v>0</v>
      </c>
      <c r="I33" s="45"/>
      <c r="J33" s="45"/>
      <c r="K33" s="45"/>
      <c r="L33" s="45"/>
      <c r="M33" s="154"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0.14999999999999999</v>
      </c>
      <c r="G34" s="153" t="s">
        <v>45</v>
      </c>
      <c r="H34" s="154">
        <f>ROUND((((SUM(BH107:BH114)+SUM(BH131:BH267))+SUM(BH269:BH271))),2)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</v>
      </c>
      <c r="G35" s="153" t="s">
        <v>45</v>
      </c>
      <c r="H35" s="154">
        <f>ROUND((((SUM(BI107:BI114)+SUM(BI131:BI267))+SUM(BI269:BI271))),2)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="1" customFormat="1" ht="25.44" customHeight="1">
      <c r="B37" s="44"/>
      <c r="C37" s="144"/>
      <c r="D37" s="155" t="s">
        <v>50</v>
      </c>
      <c r="E37" s="101"/>
      <c r="F37" s="101"/>
      <c r="G37" s="156" t="s">
        <v>51</v>
      </c>
      <c r="H37" s="157" t="s">
        <v>52</v>
      </c>
      <c r="I37" s="101"/>
      <c r="J37" s="101"/>
      <c r="K37" s="101"/>
      <c r="L37" s="158">
        <f>SUM(M29:M35)</f>
        <v>0</v>
      </c>
      <c r="M37" s="158"/>
      <c r="N37" s="158"/>
      <c r="O37" s="158"/>
      <c r="P37" s="159"/>
      <c r="Q37" s="144"/>
      <c r="R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53</v>
      </c>
      <c r="E50" s="65"/>
      <c r="F50" s="65"/>
      <c r="G50" s="65"/>
      <c r="H50" s="66"/>
      <c r="I50" s="45"/>
      <c r="J50" s="64" t="s">
        <v>54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55</v>
      </c>
      <c r="E59" s="70"/>
      <c r="F59" s="70"/>
      <c r="G59" s="71" t="s">
        <v>56</v>
      </c>
      <c r="H59" s="72"/>
      <c r="I59" s="45"/>
      <c r="J59" s="69" t="s">
        <v>55</v>
      </c>
      <c r="K59" s="70"/>
      <c r="L59" s="70"/>
      <c r="M59" s="70"/>
      <c r="N59" s="71" t="s">
        <v>56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57</v>
      </c>
      <c r="E61" s="65"/>
      <c r="F61" s="65"/>
      <c r="G61" s="65"/>
      <c r="H61" s="66"/>
      <c r="I61" s="45"/>
      <c r="J61" s="64" t="s">
        <v>58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55</v>
      </c>
      <c r="E70" s="70"/>
      <c r="F70" s="70"/>
      <c r="G70" s="71" t="s">
        <v>56</v>
      </c>
      <c r="H70" s="72"/>
      <c r="I70" s="45"/>
      <c r="J70" s="69" t="s">
        <v>55</v>
      </c>
      <c r="K70" s="70"/>
      <c r="L70" s="70"/>
      <c r="M70" s="70"/>
      <c r="N70" s="71" t="s">
        <v>56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2"/>
    </row>
    <row r="76" s="1" customFormat="1" ht="36.96" customHeight="1">
      <c r="B76" s="44"/>
      <c r="C76" s="25" t="s">
        <v>104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3"/>
      <c r="U76" s="163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3"/>
      <c r="U77" s="163"/>
    </row>
    <row r="78" s="1" customFormat="1" ht="36.96" customHeight="1">
      <c r="B78" s="44"/>
      <c r="C78" s="83" t="s">
        <v>19</v>
      </c>
      <c r="D78" s="45"/>
      <c r="E78" s="45"/>
      <c r="F78" s="85" t="str">
        <f>F6</f>
        <v>Oprava střešní krytiny budovy č.p.1 DS Vojkov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6"/>
      <c r="T78" s="163"/>
      <c r="U78" s="163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3"/>
      <c r="U79" s="163"/>
    </row>
    <row r="80" s="1" customFormat="1" ht="18" customHeight="1">
      <c r="B80" s="44"/>
      <c r="C80" s="36" t="s">
        <v>24</v>
      </c>
      <c r="D80" s="45"/>
      <c r="E80" s="45"/>
      <c r="F80" s="31" t="str">
        <f>F8</f>
        <v>Vojkov</v>
      </c>
      <c r="G80" s="45"/>
      <c r="H80" s="45"/>
      <c r="I80" s="45"/>
      <c r="J80" s="45"/>
      <c r="K80" s="36" t="s">
        <v>26</v>
      </c>
      <c r="L80" s="45"/>
      <c r="M80" s="88" t="str">
        <f>IF(O8="","",O8)</f>
        <v>7. 9. 2018</v>
      </c>
      <c r="N80" s="88"/>
      <c r="O80" s="88"/>
      <c r="P80" s="88"/>
      <c r="Q80" s="45"/>
      <c r="R80" s="46"/>
      <c r="T80" s="163"/>
      <c r="U80" s="163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T81" s="163"/>
      <c r="U81" s="163"/>
    </row>
    <row r="82" s="1" customFormat="1">
      <c r="B82" s="44"/>
      <c r="C82" s="36" t="s">
        <v>28</v>
      </c>
      <c r="D82" s="45"/>
      <c r="E82" s="45"/>
      <c r="F82" s="31" t="str">
        <f>E11</f>
        <v>Domov seniorů Vojkov</v>
      </c>
      <c r="G82" s="45"/>
      <c r="H82" s="45"/>
      <c r="I82" s="45"/>
      <c r="J82" s="45"/>
      <c r="K82" s="36" t="s">
        <v>34</v>
      </c>
      <c r="L82" s="45"/>
      <c r="M82" s="31" t="str">
        <f>E17</f>
        <v xml:space="preserve">IPROA s.r.o. </v>
      </c>
      <c r="N82" s="31"/>
      <c r="O82" s="31"/>
      <c r="P82" s="31"/>
      <c r="Q82" s="31"/>
      <c r="R82" s="46"/>
      <c r="T82" s="163"/>
      <c r="U82" s="163"/>
    </row>
    <row r="83" s="1" customFormat="1" ht="14.4" customHeight="1">
      <c r="B83" s="44"/>
      <c r="C83" s="36" t="s">
        <v>32</v>
      </c>
      <c r="D83" s="45"/>
      <c r="E83" s="45"/>
      <c r="F83" s="31" t="str">
        <f>IF(E14="","",E14)</f>
        <v>dle výběrového řízení</v>
      </c>
      <c r="G83" s="45"/>
      <c r="H83" s="45"/>
      <c r="I83" s="45"/>
      <c r="J83" s="45"/>
      <c r="K83" s="36" t="s">
        <v>37</v>
      </c>
      <c r="L83" s="45"/>
      <c r="M83" s="31" t="str">
        <f>E20</f>
        <v xml:space="preserve"> </v>
      </c>
      <c r="N83" s="31"/>
      <c r="O83" s="31"/>
      <c r="P83" s="31"/>
      <c r="Q83" s="31"/>
      <c r="R83" s="46"/>
      <c r="T83" s="163"/>
      <c r="U83" s="163"/>
    </row>
    <row r="84" s="1" customFormat="1" ht="10.32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  <c r="T84" s="163"/>
      <c r="U84" s="163"/>
    </row>
    <row r="85" s="1" customFormat="1" ht="29.28" customHeight="1">
      <c r="B85" s="44"/>
      <c r="C85" s="164" t="s">
        <v>105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64" t="s">
        <v>106</v>
      </c>
      <c r="O85" s="144"/>
      <c r="P85" s="144"/>
      <c r="Q85" s="144"/>
      <c r="R85" s="46"/>
      <c r="T85" s="163"/>
      <c r="U85" s="163"/>
    </row>
    <row r="86" s="1" customFormat="1" ht="10.32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6"/>
      <c r="T86" s="163"/>
      <c r="U86" s="163"/>
    </row>
    <row r="87" s="1" customFormat="1" ht="29.28" customHeight="1">
      <c r="B87" s="44"/>
      <c r="C87" s="165" t="s">
        <v>107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111">
        <f>N131</f>
        <v>0</v>
      </c>
      <c r="O87" s="166"/>
      <c r="P87" s="166"/>
      <c r="Q87" s="166"/>
      <c r="R87" s="46"/>
      <c r="T87" s="163"/>
      <c r="U87" s="163"/>
      <c r="AU87" s="20" t="s">
        <v>108</v>
      </c>
    </row>
    <row r="88" s="6" customFormat="1" ht="24.96" customHeight="1">
      <c r="B88" s="167"/>
      <c r="C88" s="168"/>
      <c r="D88" s="169" t="s">
        <v>109</v>
      </c>
      <c r="E88" s="168"/>
      <c r="F88" s="168"/>
      <c r="G88" s="168"/>
      <c r="H88" s="168"/>
      <c r="I88" s="168"/>
      <c r="J88" s="168"/>
      <c r="K88" s="168"/>
      <c r="L88" s="168"/>
      <c r="M88" s="168"/>
      <c r="N88" s="170">
        <f>N132</f>
        <v>0</v>
      </c>
      <c r="O88" s="168"/>
      <c r="P88" s="168"/>
      <c r="Q88" s="168"/>
      <c r="R88" s="171"/>
      <c r="T88" s="172"/>
      <c r="U88" s="172"/>
    </row>
    <row r="89" s="7" customFormat="1" ht="19.92" customHeight="1">
      <c r="B89" s="173"/>
      <c r="C89" s="174"/>
      <c r="D89" s="129" t="s">
        <v>110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31">
        <f>N133</f>
        <v>0</v>
      </c>
      <c r="O89" s="174"/>
      <c r="P89" s="174"/>
      <c r="Q89" s="174"/>
      <c r="R89" s="175"/>
      <c r="T89" s="176"/>
      <c r="U89" s="176"/>
    </row>
    <row r="90" s="7" customFormat="1" ht="19.92" customHeight="1">
      <c r="B90" s="173"/>
      <c r="C90" s="174"/>
      <c r="D90" s="129" t="s">
        <v>111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31">
        <f>N137</f>
        <v>0</v>
      </c>
      <c r="O90" s="174"/>
      <c r="P90" s="174"/>
      <c r="Q90" s="174"/>
      <c r="R90" s="175"/>
      <c r="T90" s="176"/>
      <c r="U90" s="176"/>
    </row>
    <row r="91" s="7" customFormat="1" ht="19.92" customHeight="1">
      <c r="B91" s="173"/>
      <c r="C91" s="174"/>
      <c r="D91" s="129" t="s">
        <v>112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31">
        <f>N153</f>
        <v>0</v>
      </c>
      <c r="O91" s="174"/>
      <c r="P91" s="174"/>
      <c r="Q91" s="174"/>
      <c r="R91" s="175"/>
      <c r="T91" s="176"/>
      <c r="U91" s="176"/>
    </row>
    <row r="92" s="7" customFormat="1" ht="19.92" customHeight="1">
      <c r="B92" s="173"/>
      <c r="C92" s="174"/>
      <c r="D92" s="129" t="s">
        <v>113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31">
        <f>N164</f>
        <v>0</v>
      </c>
      <c r="O92" s="174"/>
      <c r="P92" s="174"/>
      <c r="Q92" s="174"/>
      <c r="R92" s="175"/>
      <c r="T92" s="176"/>
      <c r="U92" s="176"/>
    </row>
    <row r="93" s="6" customFormat="1" ht="24.96" customHeight="1">
      <c r="B93" s="167"/>
      <c r="C93" s="168"/>
      <c r="D93" s="169" t="s">
        <v>114</v>
      </c>
      <c r="E93" s="168"/>
      <c r="F93" s="168"/>
      <c r="G93" s="168"/>
      <c r="H93" s="168"/>
      <c r="I93" s="168"/>
      <c r="J93" s="168"/>
      <c r="K93" s="168"/>
      <c r="L93" s="168"/>
      <c r="M93" s="168"/>
      <c r="N93" s="170">
        <f>N167</f>
        <v>0</v>
      </c>
      <c r="O93" s="168"/>
      <c r="P93" s="168"/>
      <c r="Q93" s="168"/>
      <c r="R93" s="171"/>
      <c r="T93" s="172"/>
      <c r="U93" s="172"/>
    </row>
    <row r="94" s="7" customFormat="1" ht="19.92" customHeight="1">
      <c r="B94" s="173"/>
      <c r="C94" s="174"/>
      <c r="D94" s="129" t="s">
        <v>115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31">
        <f>N168</f>
        <v>0</v>
      </c>
      <c r="O94" s="174"/>
      <c r="P94" s="174"/>
      <c r="Q94" s="174"/>
      <c r="R94" s="175"/>
      <c r="T94" s="176"/>
      <c r="U94" s="176"/>
    </row>
    <row r="95" s="7" customFormat="1" ht="19.92" customHeight="1">
      <c r="B95" s="173"/>
      <c r="C95" s="174"/>
      <c r="D95" s="129" t="s">
        <v>116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31">
        <f>N173</f>
        <v>0</v>
      </c>
      <c r="O95" s="174"/>
      <c r="P95" s="174"/>
      <c r="Q95" s="174"/>
      <c r="R95" s="175"/>
      <c r="T95" s="176"/>
      <c r="U95" s="176"/>
    </row>
    <row r="96" s="7" customFormat="1" ht="19.92" customHeight="1">
      <c r="B96" s="173"/>
      <c r="C96" s="174"/>
      <c r="D96" s="129" t="s">
        <v>117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31">
        <f>N175</f>
        <v>0</v>
      </c>
      <c r="O96" s="174"/>
      <c r="P96" s="174"/>
      <c r="Q96" s="174"/>
      <c r="R96" s="175"/>
      <c r="T96" s="176"/>
      <c r="U96" s="176"/>
    </row>
    <row r="97" s="7" customFormat="1" ht="19.92" customHeight="1">
      <c r="B97" s="173"/>
      <c r="C97" s="174"/>
      <c r="D97" s="129" t="s">
        <v>118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31">
        <f>N192</f>
        <v>0</v>
      </c>
      <c r="O97" s="174"/>
      <c r="P97" s="174"/>
      <c r="Q97" s="174"/>
      <c r="R97" s="175"/>
      <c r="T97" s="176"/>
      <c r="U97" s="176"/>
    </row>
    <row r="98" s="7" customFormat="1" ht="19.92" customHeight="1">
      <c r="B98" s="173"/>
      <c r="C98" s="174"/>
      <c r="D98" s="129" t="s">
        <v>119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31">
        <f>N231</f>
        <v>0</v>
      </c>
      <c r="O98" s="174"/>
      <c r="P98" s="174"/>
      <c r="Q98" s="174"/>
      <c r="R98" s="175"/>
      <c r="T98" s="176"/>
      <c r="U98" s="176"/>
    </row>
    <row r="99" s="7" customFormat="1" ht="19.92" customHeight="1">
      <c r="B99" s="173"/>
      <c r="C99" s="174"/>
      <c r="D99" s="129" t="s">
        <v>120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31">
        <f>N254</f>
        <v>0</v>
      </c>
      <c r="O99" s="174"/>
      <c r="P99" s="174"/>
      <c r="Q99" s="174"/>
      <c r="R99" s="175"/>
      <c r="T99" s="176"/>
      <c r="U99" s="176"/>
    </row>
    <row r="100" s="7" customFormat="1" ht="19.92" customHeight="1">
      <c r="B100" s="173"/>
      <c r="C100" s="174"/>
      <c r="D100" s="129" t="s">
        <v>121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31">
        <f>N258</f>
        <v>0</v>
      </c>
      <c r="O100" s="174"/>
      <c r="P100" s="174"/>
      <c r="Q100" s="174"/>
      <c r="R100" s="175"/>
      <c r="T100" s="176"/>
      <c r="U100" s="176"/>
    </row>
    <row r="101" s="7" customFormat="1" ht="19.92" customHeight="1">
      <c r="B101" s="173"/>
      <c r="C101" s="174"/>
      <c r="D101" s="129" t="s">
        <v>122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31">
        <f>N260</f>
        <v>0</v>
      </c>
      <c r="O101" s="174"/>
      <c r="P101" s="174"/>
      <c r="Q101" s="174"/>
      <c r="R101" s="175"/>
      <c r="T101" s="176"/>
      <c r="U101" s="176"/>
    </row>
    <row r="102" s="6" customFormat="1" ht="24.96" customHeight="1">
      <c r="B102" s="167"/>
      <c r="C102" s="168"/>
      <c r="D102" s="169" t="s">
        <v>123</v>
      </c>
      <c r="E102" s="168"/>
      <c r="F102" s="168"/>
      <c r="G102" s="168"/>
      <c r="H102" s="168"/>
      <c r="I102" s="168"/>
      <c r="J102" s="168"/>
      <c r="K102" s="168"/>
      <c r="L102" s="168"/>
      <c r="M102" s="168"/>
      <c r="N102" s="170">
        <f>N262</f>
        <v>0</v>
      </c>
      <c r="O102" s="168"/>
      <c r="P102" s="168"/>
      <c r="Q102" s="168"/>
      <c r="R102" s="171"/>
      <c r="T102" s="172"/>
      <c r="U102" s="172"/>
    </row>
    <row r="103" s="6" customFormat="1" ht="24.96" customHeight="1">
      <c r="B103" s="167"/>
      <c r="C103" s="168"/>
      <c r="D103" s="169" t="s">
        <v>124</v>
      </c>
      <c r="E103" s="168"/>
      <c r="F103" s="168"/>
      <c r="G103" s="168"/>
      <c r="H103" s="168"/>
      <c r="I103" s="168"/>
      <c r="J103" s="168"/>
      <c r="K103" s="168"/>
      <c r="L103" s="168"/>
      <c r="M103" s="168"/>
      <c r="N103" s="170">
        <f>N265</f>
        <v>0</v>
      </c>
      <c r="O103" s="168"/>
      <c r="P103" s="168"/>
      <c r="Q103" s="168"/>
      <c r="R103" s="171"/>
      <c r="T103" s="172"/>
      <c r="U103" s="172"/>
    </row>
    <row r="104" s="7" customFormat="1" ht="19.92" customHeight="1">
      <c r="B104" s="173"/>
      <c r="C104" s="174"/>
      <c r="D104" s="129" t="s">
        <v>125</v>
      </c>
      <c r="E104" s="174"/>
      <c r="F104" s="174"/>
      <c r="G104" s="174"/>
      <c r="H104" s="174"/>
      <c r="I104" s="174"/>
      <c r="J104" s="174"/>
      <c r="K104" s="174"/>
      <c r="L104" s="174"/>
      <c r="M104" s="174"/>
      <c r="N104" s="131">
        <f>N266</f>
        <v>0</v>
      </c>
      <c r="O104" s="174"/>
      <c r="P104" s="174"/>
      <c r="Q104" s="174"/>
      <c r="R104" s="175"/>
      <c r="T104" s="176"/>
      <c r="U104" s="176"/>
    </row>
    <row r="105" s="6" customFormat="1" ht="21.84" customHeight="1">
      <c r="B105" s="167"/>
      <c r="C105" s="168"/>
      <c r="D105" s="169" t="s">
        <v>126</v>
      </c>
      <c r="E105" s="168"/>
      <c r="F105" s="168"/>
      <c r="G105" s="168"/>
      <c r="H105" s="168"/>
      <c r="I105" s="168"/>
      <c r="J105" s="168"/>
      <c r="K105" s="168"/>
      <c r="L105" s="168"/>
      <c r="M105" s="168"/>
      <c r="N105" s="177">
        <f>N268</f>
        <v>0</v>
      </c>
      <c r="O105" s="168"/>
      <c r="P105" s="168"/>
      <c r="Q105" s="168"/>
      <c r="R105" s="171"/>
      <c r="T105" s="172"/>
      <c r="U105" s="172"/>
    </row>
    <row r="106" s="1" customFormat="1" ht="21.84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  <c r="T106" s="163"/>
      <c r="U106" s="163"/>
    </row>
    <row r="107" s="1" customFormat="1" ht="29.28" customHeight="1">
      <c r="B107" s="44"/>
      <c r="C107" s="165" t="s">
        <v>127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166">
        <f>ROUND(N108+N109+N110+N111+N112+N113,2)</f>
        <v>0</v>
      </c>
      <c r="O107" s="178"/>
      <c r="P107" s="178"/>
      <c r="Q107" s="178"/>
      <c r="R107" s="46"/>
      <c r="T107" s="179"/>
      <c r="U107" s="180" t="s">
        <v>43</v>
      </c>
    </row>
    <row r="108" s="1" customFormat="1" ht="18" customHeight="1">
      <c r="B108" s="44"/>
      <c r="C108" s="45"/>
      <c r="D108" s="136" t="s">
        <v>128</v>
      </c>
      <c r="E108" s="129"/>
      <c r="F108" s="129"/>
      <c r="G108" s="129"/>
      <c r="H108" s="129"/>
      <c r="I108" s="45"/>
      <c r="J108" s="45"/>
      <c r="K108" s="45"/>
      <c r="L108" s="45"/>
      <c r="M108" s="45"/>
      <c r="N108" s="130">
        <f>ROUND(N87*T108,2)</f>
        <v>0</v>
      </c>
      <c r="O108" s="131"/>
      <c r="P108" s="131"/>
      <c r="Q108" s="131"/>
      <c r="R108" s="46"/>
      <c r="S108" s="181"/>
      <c r="T108" s="182"/>
      <c r="U108" s="183" t="s">
        <v>46</v>
      </c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4" t="s">
        <v>129</v>
      </c>
      <c r="AZ108" s="181"/>
      <c r="BA108" s="181"/>
      <c r="BB108" s="181"/>
      <c r="BC108" s="181"/>
      <c r="BD108" s="181"/>
      <c r="BE108" s="185">
        <f>IF(U108="základní",N108,0)</f>
        <v>0</v>
      </c>
      <c r="BF108" s="185">
        <f>IF(U108="snížená",N108,0)</f>
        <v>0</v>
      </c>
      <c r="BG108" s="185">
        <f>IF(U108="zákl. přenesená",N108,0)</f>
        <v>0</v>
      </c>
      <c r="BH108" s="185">
        <f>IF(U108="sníž. přenesená",N108,0)</f>
        <v>0</v>
      </c>
      <c r="BI108" s="185">
        <f>IF(U108="nulová",N108,0)</f>
        <v>0</v>
      </c>
      <c r="BJ108" s="184" t="s">
        <v>100</v>
      </c>
      <c r="BK108" s="181"/>
      <c r="BL108" s="181"/>
      <c r="BM108" s="181"/>
    </row>
    <row r="109" s="1" customFormat="1" ht="18" customHeight="1">
      <c r="B109" s="44"/>
      <c r="C109" s="45"/>
      <c r="D109" s="136" t="s">
        <v>130</v>
      </c>
      <c r="E109" s="129"/>
      <c r="F109" s="129"/>
      <c r="G109" s="129"/>
      <c r="H109" s="129"/>
      <c r="I109" s="45"/>
      <c r="J109" s="45"/>
      <c r="K109" s="45"/>
      <c r="L109" s="45"/>
      <c r="M109" s="45"/>
      <c r="N109" s="130">
        <f>ROUND(N87*T109,2)</f>
        <v>0</v>
      </c>
      <c r="O109" s="131"/>
      <c r="P109" s="131"/>
      <c r="Q109" s="131"/>
      <c r="R109" s="46"/>
      <c r="S109" s="181"/>
      <c r="T109" s="182"/>
      <c r="U109" s="183" t="s">
        <v>46</v>
      </c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4" t="s">
        <v>129</v>
      </c>
      <c r="AZ109" s="181"/>
      <c r="BA109" s="181"/>
      <c r="BB109" s="181"/>
      <c r="BC109" s="181"/>
      <c r="BD109" s="181"/>
      <c r="BE109" s="185">
        <f>IF(U109="základní",N109,0)</f>
        <v>0</v>
      </c>
      <c r="BF109" s="185">
        <f>IF(U109="snížená",N109,0)</f>
        <v>0</v>
      </c>
      <c r="BG109" s="185">
        <f>IF(U109="zákl. přenesená",N109,0)</f>
        <v>0</v>
      </c>
      <c r="BH109" s="185">
        <f>IF(U109="sníž. přenesená",N109,0)</f>
        <v>0</v>
      </c>
      <c r="BI109" s="185">
        <f>IF(U109="nulová",N109,0)</f>
        <v>0</v>
      </c>
      <c r="BJ109" s="184" t="s">
        <v>100</v>
      </c>
      <c r="BK109" s="181"/>
      <c r="BL109" s="181"/>
      <c r="BM109" s="181"/>
    </row>
    <row r="110" s="1" customFormat="1" ht="18" customHeight="1">
      <c r="B110" s="44"/>
      <c r="C110" s="45"/>
      <c r="D110" s="136" t="s">
        <v>131</v>
      </c>
      <c r="E110" s="129"/>
      <c r="F110" s="129"/>
      <c r="G110" s="129"/>
      <c r="H110" s="129"/>
      <c r="I110" s="45"/>
      <c r="J110" s="45"/>
      <c r="K110" s="45"/>
      <c r="L110" s="45"/>
      <c r="M110" s="45"/>
      <c r="N110" s="130">
        <f>ROUND(N87*T110,2)</f>
        <v>0</v>
      </c>
      <c r="O110" s="131"/>
      <c r="P110" s="131"/>
      <c r="Q110" s="131"/>
      <c r="R110" s="46"/>
      <c r="S110" s="181"/>
      <c r="T110" s="182"/>
      <c r="U110" s="183" t="s">
        <v>46</v>
      </c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4" t="s">
        <v>129</v>
      </c>
      <c r="AZ110" s="181"/>
      <c r="BA110" s="181"/>
      <c r="BB110" s="181"/>
      <c r="BC110" s="181"/>
      <c r="BD110" s="181"/>
      <c r="BE110" s="185">
        <f>IF(U110="základní",N110,0)</f>
        <v>0</v>
      </c>
      <c r="BF110" s="185">
        <f>IF(U110="snížená",N110,0)</f>
        <v>0</v>
      </c>
      <c r="BG110" s="185">
        <f>IF(U110="zákl. přenesená",N110,0)</f>
        <v>0</v>
      </c>
      <c r="BH110" s="185">
        <f>IF(U110="sníž. přenesená",N110,0)</f>
        <v>0</v>
      </c>
      <c r="BI110" s="185">
        <f>IF(U110="nulová",N110,0)</f>
        <v>0</v>
      </c>
      <c r="BJ110" s="184" t="s">
        <v>100</v>
      </c>
      <c r="BK110" s="181"/>
      <c r="BL110" s="181"/>
      <c r="BM110" s="181"/>
    </row>
    <row r="111" s="1" customFormat="1" ht="18" customHeight="1">
      <c r="B111" s="44"/>
      <c r="C111" s="45"/>
      <c r="D111" s="136" t="s">
        <v>132</v>
      </c>
      <c r="E111" s="129"/>
      <c r="F111" s="129"/>
      <c r="G111" s="129"/>
      <c r="H111" s="129"/>
      <c r="I111" s="45"/>
      <c r="J111" s="45"/>
      <c r="K111" s="45"/>
      <c r="L111" s="45"/>
      <c r="M111" s="45"/>
      <c r="N111" s="130">
        <f>ROUND(N87*T111,2)</f>
        <v>0</v>
      </c>
      <c r="O111" s="131"/>
      <c r="P111" s="131"/>
      <c r="Q111" s="131"/>
      <c r="R111" s="46"/>
      <c r="S111" s="181"/>
      <c r="T111" s="182"/>
      <c r="U111" s="183" t="s">
        <v>46</v>
      </c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4" t="s">
        <v>129</v>
      </c>
      <c r="AZ111" s="181"/>
      <c r="BA111" s="181"/>
      <c r="BB111" s="181"/>
      <c r="BC111" s="181"/>
      <c r="BD111" s="181"/>
      <c r="BE111" s="185">
        <f>IF(U111="základní",N111,0)</f>
        <v>0</v>
      </c>
      <c r="BF111" s="185">
        <f>IF(U111="snížená",N111,0)</f>
        <v>0</v>
      </c>
      <c r="BG111" s="185">
        <f>IF(U111="zákl. přenesená",N111,0)</f>
        <v>0</v>
      </c>
      <c r="BH111" s="185">
        <f>IF(U111="sníž. přenesená",N111,0)</f>
        <v>0</v>
      </c>
      <c r="BI111" s="185">
        <f>IF(U111="nulová",N111,0)</f>
        <v>0</v>
      </c>
      <c r="BJ111" s="184" t="s">
        <v>100</v>
      </c>
      <c r="BK111" s="181"/>
      <c r="BL111" s="181"/>
      <c r="BM111" s="181"/>
    </row>
    <row r="112" s="1" customFormat="1" ht="18" customHeight="1">
      <c r="B112" s="44"/>
      <c r="C112" s="45"/>
      <c r="D112" s="136" t="s">
        <v>133</v>
      </c>
      <c r="E112" s="129"/>
      <c r="F112" s="129"/>
      <c r="G112" s="129"/>
      <c r="H112" s="129"/>
      <c r="I112" s="45"/>
      <c r="J112" s="45"/>
      <c r="K112" s="45"/>
      <c r="L112" s="45"/>
      <c r="M112" s="45"/>
      <c r="N112" s="130">
        <f>ROUND(N87*T112,2)</f>
        <v>0</v>
      </c>
      <c r="O112" s="131"/>
      <c r="P112" s="131"/>
      <c r="Q112" s="131"/>
      <c r="R112" s="46"/>
      <c r="S112" s="181"/>
      <c r="T112" s="182"/>
      <c r="U112" s="183" t="s">
        <v>46</v>
      </c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4" t="s">
        <v>129</v>
      </c>
      <c r="AZ112" s="181"/>
      <c r="BA112" s="181"/>
      <c r="BB112" s="181"/>
      <c r="BC112" s="181"/>
      <c r="BD112" s="181"/>
      <c r="BE112" s="185">
        <f>IF(U112="základní",N112,0)</f>
        <v>0</v>
      </c>
      <c r="BF112" s="185">
        <f>IF(U112="snížená",N112,0)</f>
        <v>0</v>
      </c>
      <c r="BG112" s="185">
        <f>IF(U112="zákl. přenesená",N112,0)</f>
        <v>0</v>
      </c>
      <c r="BH112" s="185">
        <f>IF(U112="sníž. přenesená",N112,0)</f>
        <v>0</v>
      </c>
      <c r="BI112" s="185">
        <f>IF(U112="nulová",N112,0)</f>
        <v>0</v>
      </c>
      <c r="BJ112" s="184" t="s">
        <v>100</v>
      </c>
      <c r="BK112" s="181"/>
      <c r="BL112" s="181"/>
      <c r="BM112" s="181"/>
    </row>
    <row r="113" s="1" customFormat="1" ht="18" customHeight="1">
      <c r="B113" s="44"/>
      <c r="C113" s="45"/>
      <c r="D113" s="129" t="s">
        <v>134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130">
        <f>ROUND(N87*T113,2)</f>
        <v>0</v>
      </c>
      <c r="O113" s="131"/>
      <c r="P113" s="131"/>
      <c r="Q113" s="131"/>
      <c r="R113" s="46"/>
      <c r="S113" s="181"/>
      <c r="T113" s="186"/>
      <c r="U113" s="187" t="s">
        <v>46</v>
      </c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4" t="s">
        <v>135</v>
      </c>
      <c r="AZ113" s="181"/>
      <c r="BA113" s="181"/>
      <c r="BB113" s="181"/>
      <c r="BC113" s="181"/>
      <c r="BD113" s="181"/>
      <c r="BE113" s="185">
        <f>IF(U113="základní",N113,0)</f>
        <v>0</v>
      </c>
      <c r="BF113" s="185">
        <f>IF(U113="snížená",N113,0)</f>
        <v>0</v>
      </c>
      <c r="BG113" s="185">
        <f>IF(U113="zákl. přenesená",N113,0)</f>
        <v>0</v>
      </c>
      <c r="BH113" s="185">
        <f>IF(U113="sníž. přenesená",N113,0)</f>
        <v>0</v>
      </c>
      <c r="BI113" s="185">
        <f>IF(U113="nulová",N113,0)</f>
        <v>0</v>
      </c>
      <c r="BJ113" s="184" t="s">
        <v>100</v>
      </c>
      <c r="BK113" s="181"/>
      <c r="BL113" s="181"/>
      <c r="BM113" s="181"/>
    </row>
    <row r="114" s="1" customForma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  <c r="T114" s="163"/>
      <c r="U114" s="163"/>
    </row>
    <row r="115" s="1" customFormat="1" ht="29.28" customHeight="1">
      <c r="B115" s="44"/>
      <c r="C115" s="143" t="s">
        <v>94</v>
      </c>
      <c r="D115" s="144"/>
      <c r="E115" s="144"/>
      <c r="F115" s="144"/>
      <c r="G115" s="144"/>
      <c r="H115" s="144"/>
      <c r="I115" s="144"/>
      <c r="J115" s="144"/>
      <c r="K115" s="144"/>
      <c r="L115" s="145">
        <f>ROUND(SUM(N87+N107),2)</f>
        <v>0</v>
      </c>
      <c r="M115" s="145"/>
      <c r="N115" s="145"/>
      <c r="O115" s="145"/>
      <c r="P115" s="145"/>
      <c r="Q115" s="145"/>
      <c r="R115" s="46"/>
      <c r="T115" s="163"/>
      <c r="U115" s="163"/>
    </row>
    <row r="116" s="1" customFormat="1" ht="6.96" customHeight="1"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5"/>
      <c r="T116" s="163"/>
      <c r="U116" s="163"/>
    </row>
    <row r="120" s="1" customFormat="1" ht="6.96" customHeight="1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8"/>
    </row>
    <row r="121" s="1" customFormat="1" ht="36.96" customHeight="1">
      <c r="B121" s="44"/>
      <c r="C121" s="25" t="s">
        <v>136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 ht="6.96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1" customFormat="1" ht="36.96" customHeight="1">
      <c r="B123" s="44"/>
      <c r="C123" s="83" t="s">
        <v>19</v>
      </c>
      <c r="D123" s="45"/>
      <c r="E123" s="45"/>
      <c r="F123" s="85" t="str">
        <f>F6</f>
        <v>Oprava střešní krytiny budovy č.p.1 DS Vojkov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1" customFormat="1" ht="6.96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1" customFormat="1" ht="18" customHeight="1">
      <c r="B125" s="44"/>
      <c r="C125" s="36" t="s">
        <v>24</v>
      </c>
      <c r="D125" s="45"/>
      <c r="E125" s="45"/>
      <c r="F125" s="31" t="str">
        <f>F8</f>
        <v>Vojkov</v>
      </c>
      <c r="G125" s="45"/>
      <c r="H125" s="45"/>
      <c r="I125" s="45"/>
      <c r="J125" s="45"/>
      <c r="K125" s="36" t="s">
        <v>26</v>
      </c>
      <c r="L125" s="45"/>
      <c r="M125" s="88" t="str">
        <f>IF(O8="","",O8)</f>
        <v>7. 9. 2018</v>
      </c>
      <c r="N125" s="88"/>
      <c r="O125" s="88"/>
      <c r="P125" s="88"/>
      <c r="Q125" s="45"/>
      <c r="R125" s="46"/>
    </row>
    <row r="126" s="1" customFormat="1" ht="6.96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6"/>
    </row>
    <row r="127" s="1" customFormat="1">
      <c r="B127" s="44"/>
      <c r="C127" s="36" t="s">
        <v>28</v>
      </c>
      <c r="D127" s="45"/>
      <c r="E127" s="45"/>
      <c r="F127" s="31" t="str">
        <f>E11</f>
        <v>Domov seniorů Vojkov</v>
      </c>
      <c r="G127" s="45"/>
      <c r="H127" s="45"/>
      <c r="I127" s="45"/>
      <c r="J127" s="45"/>
      <c r="K127" s="36" t="s">
        <v>34</v>
      </c>
      <c r="L127" s="45"/>
      <c r="M127" s="31" t="str">
        <f>E17</f>
        <v xml:space="preserve">IPROA s.r.o. </v>
      </c>
      <c r="N127" s="31"/>
      <c r="O127" s="31"/>
      <c r="P127" s="31"/>
      <c r="Q127" s="31"/>
      <c r="R127" s="46"/>
    </row>
    <row r="128" s="1" customFormat="1" ht="14.4" customHeight="1">
      <c r="B128" s="44"/>
      <c r="C128" s="36" t="s">
        <v>32</v>
      </c>
      <c r="D128" s="45"/>
      <c r="E128" s="45"/>
      <c r="F128" s="31" t="str">
        <f>IF(E14="","",E14)</f>
        <v>dle výběrového řízení</v>
      </c>
      <c r="G128" s="45"/>
      <c r="H128" s="45"/>
      <c r="I128" s="45"/>
      <c r="J128" s="45"/>
      <c r="K128" s="36" t="s">
        <v>37</v>
      </c>
      <c r="L128" s="45"/>
      <c r="M128" s="31" t="str">
        <f>E20</f>
        <v xml:space="preserve"> </v>
      </c>
      <c r="N128" s="31"/>
      <c r="O128" s="31"/>
      <c r="P128" s="31"/>
      <c r="Q128" s="31"/>
      <c r="R128" s="46"/>
    </row>
    <row r="129" s="1" customFormat="1" ht="10.32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6"/>
    </row>
    <row r="130" s="8" customFormat="1" ht="29.28" customHeight="1">
      <c r="B130" s="188"/>
      <c r="C130" s="189" t="s">
        <v>137</v>
      </c>
      <c r="D130" s="190" t="s">
        <v>138</v>
      </c>
      <c r="E130" s="190" t="s">
        <v>61</v>
      </c>
      <c r="F130" s="190" t="s">
        <v>139</v>
      </c>
      <c r="G130" s="190"/>
      <c r="H130" s="190"/>
      <c r="I130" s="190"/>
      <c r="J130" s="190" t="s">
        <v>140</v>
      </c>
      <c r="K130" s="190" t="s">
        <v>141</v>
      </c>
      <c r="L130" s="190" t="s">
        <v>142</v>
      </c>
      <c r="M130" s="190"/>
      <c r="N130" s="190" t="s">
        <v>106</v>
      </c>
      <c r="O130" s="190"/>
      <c r="P130" s="190"/>
      <c r="Q130" s="191"/>
      <c r="R130" s="192"/>
      <c r="T130" s="104" t="s">
        <v>143</v>
      </c>
      <c r="U130" s="105" t="s">
        <v>43</v>
      </c>
      <c r="V130" s="105" t="s">
        <v>144</v>
      </c>
      <c r="W130" s="105" t="s">
        <v>145</v>
      </c>
      <c r="X130" s="105" t="s">
        <v>146</v>
      </c>
      <c r="Y130" s="105" t="s">
        <v>147</v>
      </c>
      <c r="Z130" s="105" t="s">
        <v>148</v>
      </c>
      <c r="AA130" s="106" t="s">
        <v>149</v>
      </c>
    </row>
    <row r="131" s="1" customFormat="1" ht="29.28" customHeight="1">
      <c r="B131" s="44"/>
      <c r="C131" s="108" t="s">
        <v>103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193">
        <f>BK131</f>
        <v>0</v>
      </c>
      <c r="O131" s="194"/>
      <c r="P131" s="194"/>
      <c r="Q131" s="194"/>
      <c r="R131" s="46"/>
      <c r="T131" s="107"/>
      <c r="U131" s="65"/>
      <c r="V131" s="65"/>
      <c r="W131" s="195">
        <f>W132+W167+W262+W265+W268</f>
        <v>0</v>
      </c>
      <c r="X131" s="65"/>
      <c r="Y131" s="195">
        <f>Y132+Y167+Y262+Y265+Y268</f>
        <v>31.999874500000001</v>
      </c>
      <c r="Z131" s="65"/>
      <c r="AA131" s="196">
        <f>AA132+AA167+AA262+AA265+AA268</f>
        <v>43.079353899999994</v>
      </c>
      <c r="AT131" s="20" t="s">
        <v>78</v>
      </c>
      <c r="AU131" s="20" t="s">
        <v>108</v>
      </c>
      <c r="BK131" s="197">
        <f>BK132+BK167+BK262+BK265+BK268</f>
        <v>0</v>
      </c>
    </row>
    <row r="132" s="9" customFormat="1" ht="37.44001" customHeight="1">
      <c r="B132" s="198"/>
      <c r="C132" s="199"/>
      <c r="D132" s="200" t="s">
        <v>109</v>
      </c>
      <c r="E132" s="200"/>
      <c r="F132" s="200"/>
      <c r="G132" s="200"/>
      <c r="H132" s="200"/>
      <c r="I132" s="200"/>
      <c r="J132" s="200"/>
      <c r="K132" s="200"/>
      <c r="L132" s="200"/>
      <c r="M132" s="200"/>
      <c r="N132" s="177">
        <f>BK132</f>
        <v>0</v>
      </c>
      <c r="O132" s="170"/>
      <c r="P132" s="170"/>
      <c r="Q132" s="170"/>
      <c r="R132" s="201"/>
      <c r="T132" s="202"/>
      <c r="U132" s="199"/>
      <c r="V132" s="199"/>
      <c r="W132" s="203">
        <f>W133+W137+W153+W164</f>
        <v>0</v>
      </c>
      <c r="X132" s="199"/>
      <c r="Y132" s="203">
        <f>Y133+Y137+Y153+Y164</f>
        <v>0.52224241999999998</v>
      </c>
      <c r="Z132" s="199"/>
      <c r="AA132" s="204">
        <f>AA133+AA137+AA153+AA164</f>
        <v>3.7620800000000001</v>
      </c>
      <c r="AR132" s="205" t="s">
        <v>84</v>
      </c>
      <c r="AT132" s="206" t="s">
        <v>78</v>
      </c>
      <c r="AU132" s="206" t="s">
        <v>79</v>
      </c>
      <c r="AY132" s="205" t="s">
        <v>150</v>
      </c>
      <c r="BK132" s="207">
        <f>BK133+BK137+BK153+BK164</f>
        <v>0</v>
      </c>
    </row>
    <row r="133" s="9" customFormat="1" ht="19.92" customHeight="1">
      <c r="B133" s="198"/>
      <c r="C133" s="199"/>
      <c r="D133" s="208" t="s">
        <v>110</v>
      </c>
      <c r="E133" s="208"/>
      <c r="F133" s="208"/>
      <c r="G133" s="208"/>
      <c r="H133" s="208"/>
      <c r="I133" s="208"/>
      <c r="J133" s="208"/>
      <c r="K133" s="208"/>
      <c r="L133" s="208"/>
      <c r="M133" s="208"/>
      <c r="N133" s="209">
        <f>BK133</f>
        <v>0</v>
      </c>
      <c r="O133" s="210"/>
      <c r="P133" s="210"/>
      <c r="Q133" s="210"/>
      <c r="R133" s="201"/>
      <c r="T133" s="202"/>
      <c r="U133" s="199"/>
      <c r="V133" s="199"/>
      <c r="W133" s="203">
        <f>SUM(W134:W136)</f>
        <v>0</v>
      </c>
      <c r="X133" s="199"/>
      <c r="Y133" s="203">
        <f>SUM(Y134:Y136)</f>
        <v>0.37318399999999996</v>
      </c>
      <c r="Z133" s="199"/>
      <c r="AA133" s="204">
        <f>SUM(AA134:AA136)</f>
        <v>0</v>
      </c>
      <c r="AR133" s="205" t="s">
        <v>84</v>
      </c>
      <c r="AT133" s="206" t="s">
        <v>78</v>
      </c>
      <c r="AU133" s="206" t="s">
        <v>84</v>
      </c>
      <c r="AY133" s="205" t="s">
        <v>150</v>
      </c>
      <c r="BK133" s="207">
        <f>SUM(BK134:BK136)</f>
        <v>0</v>
      </c>
    </row>
    <row r="134" s="1" customFormat="1" ht="25.5" customHeight="1">
      <c r="B134" s="44"/>
      <c r="C134" s="211" t="s">
        <v>84</v>
      </c>
      <c r="D134" s="211" t="s">
        <v>151</v>
      </c>
      <c r="E134" s="212" t="s">
        <v>152</v>
      </c>
      <c r="F134" s="213" t="s">
        <v>153</v>
      </c>
      <c r="G134" s="213"/>
      <c r="H134" s="213"/>
      <c r="I134" s="213"/>
      <c r="J134" s="214" t="s">
        <v>154</v>
      </c>
      <c r="K134" s="215">
        <v>9.5199999999999996</v>
      </c>
      <c r="L134" s="216">
        <v>0</v>
      </c>
      <c r="M134" s="217"/>
      <c r="N134" s="218">
        <f>ROUND(L134*K134,2)</f>
        <v>0</v>
      </c>
      <c r="O134" s="218"/>
      <c r="P134" s="218"/>
      <c r="Q134" s="218"/>
      <c r="R134" s="46"/>
      <c r="T134" s="219" t="s">
        <v>22</v>
      </c>
      <c r="U134" s="54" t="s">
        <v>46</v>
      </c>
      <c r="V134" s="45"/>
      <c r="W134" s="220">
        <f>V134*K134</f>
        <v>0</v>
      </c>
      <c r="X134" s="220">
        <v>0.0049399999999999999</v>
      </c>
      <c r="Y134" s="220">
        <f>X134*K134</f>
        <v>0.047028799999999996</v>
      </c>
      <c r="Z134" s="220">
        <v>0</v>
      </c>
      <c r="AA134" s="221">
        <f>Z134*K134</f>
        <v>0</v>
      </c>
      <c r="AR134" s="20" t="s">
        <v>155</v>
      </c>
      <c r="AT134" s="20" t="s">
        <v>151</v>
      </c>
      <c r="AU134" s="20" t="s">
        <v>100</v>
      </c>
      <c r="AY134" s="20" t="s">
        <v>150</v>
      </c>
      <c r="BE134" s="135">
        <f>IF(U134="základní",N134,0)</f>
        <v>0</v>
      </c>
      <c r="BF134" s="135">
        <f>IF(U134="snížená",N134,0)</f>
        <v>0</v>
      </c>
      <c r="BG134" s="135">
        <f>IF(U134="zákl. přenesená",N134,0)</f>
        <v>0</v>
      </c>
      <c r="BH134" s="135">
        <f>IF(U134="sníž. přenesená",N134,0)</f>
        <v>0</v>
      </c>
      <c r="BI134" s="135">
        <f>IF(U134="nulová",N134,0)</f>
        <v>0</v>
      </c>
      <c r="BJ134" s="20" t="s">
        <v>100</v>
      </c>
      <c r="BK134" s="135">
        <f>ROUND(L134*K134,2)</f>
        <v>0</v>
      </c>
      <c r="BL134" s="20" t="s">
        <v>155</v>
      </c>
      <c r="BM134" s="20" t="s">
        <v>156</v>
      </c>
    </row>
    <row r="135" s="1" customFormat="1" ht="38.25" customHeight="1">
      <c r="B135" s="44"/>
      <c r="C135" s="211" t="s">
        <v>100</v>
      </c>
      <c r="D135" s="211" t="s">
        <v>151</v>
      </c>
      <c r="E135" s="212" t="s">
        <v>157</v>
      </c>
      <c r="F135" s="213" t="s">
        <v>158</v>
      </c>
      <c r="G135" s="213"/>
      <c r="H135" s="213"/>
      <c r="I135" s="213"/>
      <c r="J135" s="214" t="s">
        <v>154</v>
      </c>
      <c r="K135" s="215">
        <v>9.5199999999999996</v>
      </c>
      <c r="L135" s="216">
        <v>0</v>
      </c>
      <c r="M135" s="217"/>
      <c r="N135" s="218">
        <f>ROUND(L135*K135,2)</f>
        <v>0</v>
      </c>
      <c r="O135" s="218"/>
      <c r="P135" s="218"/>
      <c r="Q135" s="218"/>
      <c r="R135" s="46"/>
      <c r="T135" s="219" t="s">
        <v>22</v>
      </c>
      <c r="U135" s="54" t="s">
        <v>46</v>
      </c>
      <c r="V135" s="45"/>
      <c r="W135" s="220">
        <f>V135*K135</f>
        <v>0</v>
      </c>
      <c r="X135" s="220">
        <v>0.026360000000000001</v>
      </c>
      <c r="Y135" s="220">
        <f>X135*K135</f>
        <v>0.25094719999999998</v>
      </c>
      <c r="Z135" s="220">
        <v>0</v>
      </c>
      <c r="AA135" s="221">
        <f>Z135*K135</f>
        <v>0</v>
      </c>
      <c r="AR135" s="20" t="s">
        <v>155</v>
      </c>
      <c r="AT135" s="20" t="s">
        <v>151</v>
      </c>
      <c r="AU135" s="20" t="s">
        <v>100</v>
      </c>
      <c r="AY135" s="20" t="s">
        <v>150</v>
      </c>
      <c r="BE135" s="135">
        <f>IF(U135="základní",N135,0)</f>
        <v>0</v>
      </c>
      <c r="BF135" s="135">
        <f>IF(U135="snížená",N135,0)</f>
        <v>0</v>
      </c>
      <c r="BG135" s="135">
        <f>IF(U135="zákl. přenesená",N135,0)</f>
        <v>0</v>
      </c>
      <c r="BH135" s="135">
        <f>IF(U135="sníž. přenesená",N135,0)</f>
        <v>0</v>
      </c>
      <c r="BI135" s="135">
        <f>IF(U135="nulová",N135,0)</f>
        <v>0</v>
      </c>
      <c r="BJ135" s="20" t="s">
        <v>100</v>
      </c>
      <c r="BK135" s="135">
        <f>ROUND(L135*K135,2)</f>
        <v>0</v>
      </c>
      <c r="BL135" s="20" t="s">
        <v>155</v>
      </c>
      <c r="BM135" s="20" t="s">
        <v>159</v>
      </c>
    </row>
    <row r="136" s="1" customFormat="1" ht="38.25" customHeight="1">
      <c r="B136" s="44"/>
      <c r="C136" s="211" t="s">
        <v>160</v>
      </c>
      <c r="D136" s="211" t="s">
        <v>151</v>
      </c>
      <c r="E136" s="212" t="s">
        <v>161</v>
      </c>
      <c r="F136" s="213" t="s">
        <v>162</v>
      </c>
      <c r="G136" s="213"/>
      <c r="H136" s="213"/>
      <c r="I136" s="213"/>
      <c r="J136" s="214" t="s">
        <v>154</v>
      </c>
      <c r="K136" s="215">
        <v>9.5199999999999996</v>
      </c>
      <c r="L136" s="216">
        <v>0</v>
      </c>
      <c r="M136" s="217"/>
      <c r="N136" s="218">
        <f>ROUND(L136*K136,2)</f>
        <v>0</v>
      </c>
      <c r="O136" s="218"/>
      <c r="P136" s="218"/>
      <c r="Q136" s="218"/>
      <c r="R136" s="46"/>
      <c r="T136" s="219" t="s">
        <v>22</v>
      </c>
      <c r="U136" s="54" t="s">
        <v>46</v>
      </c>
      <c r="V136" s="45"/>
      <c r="W136" s="220">
        <f>V136*K136</f>
        <v>0</v>
      </c>
      <c r="X136" s="220">
        <v>0.0079000000000000008</v>
      </c>
      <c r="Y136" s="220">
        <f>X136*K136</f>
        <v>0.075207999999999997</v>
      </c>
      <c r="Z136" s="220">
        <v>0</v>
      </c>
      <c r="AA136" s="221">
        <f>Z136*K136</f>
        <v>0</v>
      </c>
      <c r="AR136" s="20" t="s">
        <v>155</v>
      </c>
      <c r="AT136" s="20" t="s">
        <v>151</v>
      </c>
      <c r="AU136" s="20" t="s">
        <v>100</v>
      </c>
      <c r="AY136" s="20" t="s">
        <v>150</v>
      </c>
      <c r="BE136" s="135">
        <f>IF(U136="základní",N136,0)</f>
        <v>0</v>
      </c>
      <c r="BF136" s="135">
        <f>IF(U136="snížená",N136,0)</f>
        <v>0</v>
      </c>
      <c r="BG136" s="135">
        <f>IF(U136="zákl. přenesená",N136,0)</f>
        <v>0</v>
      </c>
      <c r="BH136" s="135">
        <f>IF(U136="sníž. přenesená",N136,0)</f>
        <v>0</v>
      </c>
      <c r="BI136" s="135">
        <f>IF(U136="nulová",N136,0)</f>
        <v>0</v>
      </c>
      <c r="BJ136" s="20" t="s">
        <v>100</v>
      </c>
      <c r="BK136" s="135">
        <f>ROUND(L136*K136,2)</f>
        <v>0</v>
      </c>
      <c r="BL136" s="20" t="s">
        <v>155</v>
      </c>
      <c r="BM136" s="20" t="s">
        <v>163</v>
      </c>
    </row>
    <row r="137" s="9" customFormat="1" ht="29.88" customHeight="1">
      <c r="B137" s="198"/>
      <c r="C137" s="199"/>
      <c r="D137" s="208" t="s">
        <v>111</v>
      </c>
      <c r="E137" s="208"/>
      <c r="F137" s="208"/>
      <c r="G137" s="208"/>
      <c r="H137" s="208"/>
      <c r="I137" s="208"/>
      <c r="J137" s="208"/>
      <c r="K137" s="208"/>
      <c r="L137" s="208"/>
      <c r="M137" s="208"/>
      <c r="N137" s="222">
        <f>BK137</f>
        <v>0</v>
      </c>
      <c r="O137" s="223"/>
      <c r="P137" s="223"/>
      <c r="Q137" s="223"/>
      <c r="R137" s="201"/>
      <c r="T137" s="202"/>
      <c r="U137" s="199"/>
      <c r="V137" s="199"/>
      <c r="W137" s="203">
        <f>SUM(W138:W152)</f>
        <v>0</v>
      </c>
      <c r="X137" s="199"/>
      <c r="Y137" s="203">
        <f>SUM(Y138:Y152)</f>
        <v>0.14905842</v>
      </c>
      <c r="Z137" s="199"/>
      <c r="AA137" s="204">
        <f>SUM(AA138:AA152)</f>
        <v>3.7620800000000001</v>
      </c>
      <c r="AR137" s="205" t="s">
        <v>84</v>
      </c>
      <c r="AT137" s="206" t="s">
        <v>78</v>
      </c>
      <c r="AU137" s="206" t="s">
        <v>84</v>
      </c>
      <c r="AY137" s="205" t="s">
        <v>150</v>
      </c>
      <c r="BK137" s="207">
        <f>SUM(BK138:BK152)</f>
        <v>0</v>
      </c>
    </row>
    <row r="138" s="1" customFormat="1" ht="38.25" customHeight="1">
      <c r="B138" s="44"/>
      <c r="C138" s="211" t="s">
        <v>155</v>
      </c>
      <c r="D138" s="211" t="s">
        <v>151</v>
      </c>
      <c r="E138" s="212" t="s">
        <v>164</v>
      </c>
      <c r="F138" s="213" t="s">
        <v>165</v>
      </c>
      <c r="G138" s="213"/>
      <c r="H138" s="213"/>
      <c r="I138" s="213"/>
      <c r="J138" s="214" t="s">
        <v>154</v>
      </c>
      <c r="K138" s="215">
        <v>1445.54</v>
      </c>
      <c r="L138" s="216">
        <v>0</v>
      </c>
      <c r="M138" s="217"/>
      <c r="N138" s="218">
        <f>ROUND(L138*K138,2)</f>
        <v>0</v>
      </c>
      <c r="O138" s="218"/>
      <c r="P138" s="218"/>
      <c r="Q138" s="218"/>
      <c r="R138" s="46"/>
      <c r="T138" s="219" t="s">
        <v>22</v>
      </c>
      <c r="U138" s="54" t="s">
        <v>46</v>
      </c>
      <c r="V138" s="45"/>
      <c r="W138" s="220">
        <f>V138*K138</f>
        <v>0</v>
      </c>
      <c r="X138" s="220">
        <v>0</v>
      </c>
      <c r="Y138" s="220">
        <f>X138*K138</f>
        <v>0</v>
      </c>
      <c r="Z138" s="220">
        <v>0</v>
      </c>
      <c r="AA138" s="221">
        <f>Z138*K138</f>
        <v>0</v>
      </c>
      <c r="AR138" s="20" t="s">
        <v>155</v>
      </c>
      <c r="AT138" s="20" t="s">
        <v>151</v>
      </c>
      <c r="AU138" s="20" t="s">
        <v>100</v>
      </c>
      <c r="AY138" s="20" t="s">
        <v>150</v>
      </c>
      <c r="BE138" s="135">
        <f>IF(U138="základní",N138,0)</f>
        <v>0</v>
      </c>
      <c r="BF138" s="135">
        <f>IF(U138="snížená",N138,0)</f>
        <v>0</v>
      </c>
      <c r="BG138" s="135">
        <f>IF(U138="zákl. přenesená",N138,0)</f>
        <v>0</v>
      </c>
      <c r="BH138" s="135">
        <f>IF(U138="sníž. přenesená",N138,0)</f>
        <v>0</v>
      </c>
      <c r="BI138" s="135">
        <f>IF(U138="nulová",N138,0)</f>
        <v>0</v>
      </c>
      <c r="BJ138" s="20" t="s">
        <v>100</v>
      </c>
      <c r="BK138" s="135">
        <f>ROUND(L138*K138,2)</f>
        <v>0</v>
      </c>
      <c r="BL138" s="20" t="s">
        <v>155</v>
      </c>
      <c r="BM138" s="20" t="s">
        <v>166</v>
      </c>
    </row>
    <row r="139" s="1" customFormat="1" ht="38.25" customHeight="1">
      <c r="B139" s="44"/>
      <c r="C139" s="211" t="s">
        <v>167</v>
      </c>
      <c r="D139" s="211" t="s">
        <v>151</v>
      </c>
      <c r="E139" s="212" t="s">
        <v>168</v>
      </c>
      <c r="F139" s="213" t="s">
        <v>169</v>
      </c>
      <c r="G139" s="213"/>
      <c r="H139" s="213"/>
      <c r="I139" s="213"/>
      <c r="J139" s="214" t="s">
        <v>154</v>
      </c>
      <c r="K139" s="215">
        <v>65049.300000000003</v>
      </c>
      <c r="L139" s="216">
        <v>0</v>
      </c>
      <c r="M139" s="217"/>
      <c r="N139" s="218">
        <f>ROUND(L139*K139,2)</f>
        <v>0</v>
      </c>
      <c r="O139" s="218"/>
      <c r="P139" s="218"/>
      <c r="Q139" s="218"/>
      <c r="R139" s="46"/>
      <c r="T139" s="219" t="s">
        <v>22</v>
      </c>
      <c r="U139" s="54" t="s">
        <v>46</v>
      </c>
      <c r="V139" s="45"/>
      <c r="W139" s="220">
        <f>V139*K139</f>
        <v>0</v>
      </c>
      <c r="X139" s="220">
        <v>0</v>
      </c>
      <c r="Y139" s="220">
        <f>X139*K139</f>
        <v>0</v>
      </c>
      <c r="Z139" s="220">
        <v>0</v>
      </c>
      <c r="AA139" s="221">
        <f>Z139*K139</f>
        <v>0</v>
      </c>
      <c r="AR139" s="20" t="s">
        <v>155</v>
      </c>
      <c r="AT139" s="20" t="s">
        <v>151</v>
      </c>
      <c r="AU139" s="20" t="s">
        <v>100</v>
      </c>
      <c r="AY139" s="20" t="s">
        <v>150</v>
      </c>
      <c r="BE139" s="135">
        <f>IF(U139="základní",N139,0)</f>
        <v>0</v>
      </c>
      <c r="BF139" s="135">
        <f>IF(U139="snížená",N139,0)</f>
        <v>0</v>
      </c>
      <c r="BG139" s="135">
        <f>IF(U139="zákl. přenesená",N139,0)</f>
        <v>0</v>
      </c>
      <c r="BH139" s="135">
        <f>IF(U139="sníž. přenesená",N139,0)</f>
        <v>0</v>
      </c>
      <c r="BI139" s="135">
        <f>IF(U139="nulová",N139,0)</f>
        <v>0</v>
      </c>
      <c r="BJ139" s="20" t="s">
        <v>100</v>
      </c>
      <c r="BK139" s="135">
        <f>ROUND(L139*K139,2)</f>
        <v>0</v>
      </c>
      <c r="BL139" s="20" t="s">
        <v>155</v>
      </c>
      <c r="BM139" s="20" t="s">
        <v>170</v>
      </c>
    </row>
    <row r="140" s="1" customFormat="1" ht="38.25" customHeight="1">
      <c r="B140" s="44"/>
      <c r="C140" s="211" t="s">
        <v>171</v>
      </c>
      <c r="D140" s="211" t="s">
        <v>151</v>
      </c>
      <c r="E140" s="212" t="s">
        <v>172</v>
      </c>
      <c r="F140" s="213" t="s">
        <v>173</v>
      </c>
      <c r="G140" s="213"/>
      <c r="H140" s="213"/>
      <c r="I140" s="213"/>
      <c r="J140" s="214" t="s">
        <v>154</v>
      </c>
      <c r="K140" s="215">
        <v>1445.54</v>
      </c>
      <c r="L140" s="216">
        <v>0</v>
      </c>
      <c r="M140" s="217"/>
      <c r="N140" s="218">
        <f>ROUND(L140*K140,2)</f>
        <v>0</v>
      </c>
      <c r="O140" s="218"/>
      <c r="P140" s="218"/>
      <c r="Q140" s="218"/>
      <c r="R140" s="46"/>
      <c r="T140" s="219" t="s">
        <v>22</v>
      </c>
      <c r="U140" s="54" t="s">
        <v>46</v>
      </c>
      <c r="V140" s="45"/>
      <c r="W140" s="220">
        <f>V140*K140</f>
        <v>0</v>
      </c>
      <c r="X140" s="220">
        <v>0</v>
      </c>
      <c r="Y140" s="220">
        <f>X140*K140</f>
        <v>0</v>
      </c>
      <c r="Z140" s="220">
        <v>0</v>
      </c>
      <c r="AA140" s="221">
        <f>Z140*K140</f>
        <v>0</v>
      </c>
      <c r="AR140" s="20" t="s">
        <v>155</v>
      </c>
      <c r="AT140" s="20" t="s">
        <v>151</v>
      </c>
      <c r="AU140" s="20" t="s">
        <v>100</v>
      </c>
      <c r="AY140" s="20" t="s">
        <v>150</v>
      </c>
      <c r="BE140" s="135">
        <f>IF(U140="základní",N140,0)</f>
        <v>0</v>
      </c>
      <c r="BF140" s="135">
        <f>IF(U140="snížená",N140,0)</f>
        <v>0</v>
      </c>
      <c r="BG140" s="135">
        <f>IF(U140="zákl. přenesená",N140,0)</f>
        <v>0</v>
      </c>
      <c r="BH140" s="135">
        <f>IF(U140="sníž. přenesená",N140,0)</f>
        <v>0</v>
      </c>
      <c r="BI140" s="135">
        <f>IF(U140="nulová",N140,0)</f>
        <v>0</v>
      </c>
      <c r="BJ140" s="20" t="s">
        <v>100</v>
      </c>
      <c r="BK140" s="135">
        <f>ROUND(L140*K140,2)</f>
        <v>0</v>
      </c>
      <c r="BL140" s="20" t="s">
        <v>155</v>
      </c>
      <c r="BM140" s="20" t="s">
        <v>174</v>
      </c>
    </row>
    <row r="141" s="1" customFormat="1" ht="38.25" customHeight="1">
      <c r="B141" s="44"/>
      <c r="C141" s="211" t="s">
        <v>175</v>
      </c>
      <c r="D141" s="211" t="s">
        <v>151</v>
      </c>
      <c r="E141" s="212" t="s">
        <v>176</v>
      </c>
      <c r="F141" s="213" t="s">
        <v>177</v>
      </c>
      <c r="G141" s="213"/>
      <c r="H141" s="213"/>
      <c r="I141" s="213"/>
      <c r="J141" s="214" t="s">
        <v>178</v>
      </c>
      <c r="K141" s="215">
        <v>153</v>
      </c>
      <c r="L141" s="216">
        <v>0</v>
      </c>
      <c r="M141" s="217"/>
      <c r="N141" s="218">
        <f>ROUND(L141*K141,2)</f>
        <v>0</v>
      </c>
      <c r="O141" s="218"/>
      <c r="P141" s="218"/>
      <c r="Q141" s="218"/>
      <c r="R141" s="46"/>
      <c r="T141" s="219" t="s">
        <v>22</v>
      </c>
      <c r="U141" s="54" t="s">
        <v>46</v>
      </c>
      <c r="V141" s="45"/>
      <c r="W141" s="220">
        <f>V141*K141</f>
        <v>0</v>
      </c>
      <c r="X141" s="220">
        <v>0</v>
      </c>
      <c r="Y141" s="220">
        <f>X141*K141</f>
        <v>0</v>
      </c>
      <c r="Z141" s="220">
        <v>0</v>
      </c>
      <c r="AA141" s="221">
        <f>Z141*K141</f>
        <v>0</v>
      </c>
      <c r="AR141" s="20" t="s">
        <v>155</v>
      </c>
      <c r="AT141" s="20" t="s">
        <v>151</v>
      </c>
      <c r="AU141" s="20" t="s">
        <v>100</v>
      </c>
      <c r="AY141" s="20" t="s">
        <v>150</v>
      </c>
      <c r="BE141" s="135">
        <f>IF(U141="základní",N141,0)</f>
        <v>0</v>
      </c>
      <c r="BF141" s="135">
        <f>IF(U141="snížená",N141,0)</f>
        <v>0</v>
      </c>
      <c r="BG141" s="135">
        <f>IF(U141="zákl. přenesená",N141,0)</f>
        <v>0</v>
      </c>
      <c r="BH141" s="135">
        <f>IF(U141="sníž. přenesená",N141,0)</f>
        <v>0</v>
      </c>
      <c r="BI141" s="135">
        <f>IF(U141="nulová",N141,0)</f>
        <v>0</v>
      </c>
      <c r="BJ141" s="20" t="s">
        <v>100</v>
      </c>
      <c r="BK141" s="135">
        <f>ROUND(L141*K141,2)</f>
        <v>0</v>
      </c>
      <c r="BL141" s="20" t="s">
        <v>155</v>
      </c>
      <c r="BM141" s="20" t="s">
        <v>179</v>
      </c>
    </row>
    <row r="142" s="1" customFormat="1" ht="38.25" customHeight="1">
      <c r="B142" s="44"/>
      <c r="C142" s="211" t="s">
        <v>180</v>
      </c>
      <c r="D142" s="211" t="s">
        <v>151</v>
      </c>
      <c r="E142" s="212" t="s">
        <v>181</v>
      </c>
      <c r="F142" s="213" t="s">
        <v>182</v>
      </c>
      <c r="G142" s="213"/>
      <c r="H142" s="213"/>
      <c r="I142" s="213"/>
      <c r="J142" s="214" t="s">
        <v>178</v>
      </c>
      <c r="K142" s="215">
        <v>4590</v>
      </c>
      <c r="L142" s="216">
        <v>0</v>
      </c>
      <c r="M142" s="217"/>
      <c r="N142" s="218">
        <f>ROUND(L142*K142,2)</f>
        <v>0</v>
      </c>
      <c r="O142" s="218"/>
      <c r="P142" s="218"/>
      <c r="Q142" s="218"/>
      <c r="R142" s="46"/>
      <c r="T142" s="219" t="s">
        <v>22</v>
      </c>
      <c r="U142" s="54" t="s">
        <v>46</v>
      </c>
      <c r="V142" s="45"/>
      <c r="W142" s="220">
        <f>V142*K142</f>
        <v>0</v>
      </c>
      <c r="X142" s="220">
        <v>0</v>
      </c>
      <c r="Y142" s="220">
        <f>X142*K142</f>
        <v>0</v>
      </c>
      <c r="Z142" s="220">
        <v>0</v>
      </c>
      <c r="AA142" s="221">
        <f>Z142*K142</f>
        <v>0</v>
      </c>
      <c r="AR142" s="20" t="s">
        <v>155</v>
      </c>
      <c r="AT142" s="20" t="s">
        <v>151</v>
      </c>
      <c r="AU142" s="20" t="s">
        <v>100</v>
      </c>
      <c r="AY142" s="20" t="s">
        <v>150</v>
      </c>
      <c r="BE142" s="135">
        <f>IF(U142="základní",N142,0)</f>
        <v>0</v>
      </c>
      <c r="BF142" s="135">
        <f>IF(U142="snížená",N142,0)</f>
        <v>0</v>
      </c>
      <c r="BG142" s="135">
        <f>IF(U142="zákl. přenesená",N142,0)</f>
        <v>0</v>
      </c>
      <c r="BH142" s="135">
        <f>IF(U142="sníž. přenesená",N142,0)</f>
        <v>0</v>
      </c>
      <c r="BI142" s="135">
        <f>IF(U142="nulová",N142,0)</f>
        <v>0</v>
      </c>
      <c r="BJ142" s="20" t="s">
        <v>100</v>
      </c>
      <c r="BK142" s="135">
        <f>ROUND(L142*K142,2)</f>
        <v>0</v>
      </c>
      <c r="BL142" s="20" t="s">
        <v>155</v>
      </c>
      <c r="BM142" s="20" t="s">
        <v>183</v>
      </c>
    </row>
    <row r="143" s="1" customFormat="1" ht="38.25" customHeight="1">
      <c r="B143" s="44"/>
      <c r="C143" s="211" t="s">
        <v>184</v>
      </c>
      <c r="D143" s="211" t="s">
        <v>151</v>
      </c>
      <c r="E143" s="212" t="s">
        <v>185</v>
      </c>
      <c r="F143" s="213" t="s">
        <v>186</v>
      </c>
      <c r="G143" s="213"/>
      <c r="H143" s="213"/>
      <c r="I143" s="213"/>
      <c r="J143" s="214" t="s">
        <v>178</v>
      </c>
      <c r="K143" s="215">
        <v>153</v>
      </c>
      <c r="L143" s="216">
        <v>0</v>
      </c>
      <c r="M143" s="217"/>
      <c r="N143" s="218">
        <f>ROUND(L143*K143,2)</f>
        <v>0</v>
      </c>
      <c r="O143" s="218"/>
      <c r="P143" s="218"/>
      <c r="Q143" s="218"/>
      <c r="R143" s="46"/>
      <c r="T143" s="219" t="s">
        <v>22</v>
      </c>
      <c r="U143" s="54" t="s">
        <v>46</v>
      </c>
      <c r="V143" s="45"/>
      <c r="W143" s="220">
        <f>V143*K143</f>
        <v>0</v>
      </c>
      <c r="X143" s="220">
        <v>0</v>
      </c>
      <c r="Y143" s="220">
        <f>X143*K143</f>
        <v>0</v>
      </c>
      <c r="Z143" s="220">
        <v>0</v>
      </c>
      <c r="AA143" s="221">
        <f>Z143*K143</f>
        <v>0</v>
      </c>
      <c r="AR143" s="20" t="s">
        <v>155</v>
      </c>
      <c r="AT143" s="20" t="s">
        <v>151</v>
      </c>
      <c r="AU143" s="20" t="s">
        <v>100</v>
      </c>
      <c r="AY143" s="20" t="s">
        <v>150</v>
      </c>
      <c r="BE143" s="135">
        <f>IF(U143="základní",N143,0)</f>
        <v>0</v>
      </c>
      <c r="BF143" s="135">
        <f>IF(U143="snížená",N143,0)</f>
        <v>0</v>
      </c>
      <c r="BG143" s="135">
        <f>IF(U143="zákl. přenesená",N143,0)</f>
        <v>0</v>
      </c>
      <c r="BH143" s="135">
        <f>IF(U143="sníž. přenesená",N143,0)</f>
        <v>0</v>
      </c>
      <c r="BI143" s="135">
        <f>IF(U143="nulová",N143,0)</f>
        <v>0</v>
      </c>
      <c r="BJ143" s="20" t="s">
        <v>100</v>
      </c>
      <c r="BK143" s="135">
        <f>ROUND(L143*K143,2)</f>
        <v>0</v>
      </c>
      <c r="BL143" s="20" t="s">
        <v>155</v>
      </c>
      <c r="BM143" s="20" t="s">
        <v>187</v>
      </c>
    </row>
    <row r="144" s="1" customFormat="1" ht="25.5" customHeight="1">
      <c r="B144" s="44"/>
      <c r="C144" s="211" t="s">
        <v>188</v>
      </c>
      <c r="D144" s="211" t="s">
        <v>151</v>
      </c>
      <c r="E144" s="212" t="s">
        <v>189</v>
      </c>
      <c r="F144" s="213" t="s">
        <v>190</v>
      </c>
      <c r="G144" s="213"/>
      <c r="H144" s="213"/>
      <c r="I144" s="213"/>
      <c r="J144" s="214" t="s">
        <v>154</v>
      </c>
      <c r="K144" s="215">
        <v>1445.54</v>
      </c>
      <c r="L144" s="216">
        <v>0</v>
      </c>
      <c r="M144" s="217"/>
      <c r="N144" s="218">
        <f>ROUND(L144*K144,2)</f>
        <v>0</v>
      </c>
      <c r="O144" s="218"/>
      <c r="P144" s="218"/>
      <c r="Q144" s="218"/>
      <c r="R144" s="46"/>
      <c r="T144" s="219" t="s">
        <v>22</v>
      </c>
      <c r="U144" s="54" t="s">
        <v>46</v>
      </c>
      <c r="V144" s="45"/>
      <c r="W144" s="220">
        <f>V144*K144</f>
        <v>0</v>
      </c>
      <c r="X144" s="220">
        <v>0</v>
      </c>
      <c r="Y144" s="220">
        <f>X144*K144</f>
        <v>0</v>
      </c>
      <c r="Z144" s="220">
        <v>0</v>
      </c>
      <c r="AA144" s="221">
        <f>Z144*K144</f>
        <v>0</v>
      </c>
      <c r="AR144" s="20" t="s">
        <v>155</v>
      </c>
      <c r="AT144" s="20" t="s">
        <v>151</v>
      </c>
      <c r="AU144" s="20" t="s">
        <v>100</v>
      </c>
      <c r="AY144" s="20" t="s">
        <v>150</v>
      </c>
      <c r="BE144" s="135">
        <f>IF(U144="základní",N144,0)</f>
        <v>0</v>
      </c>
      <c r="BF144" s="135">
        <f>IF(U144="snížená",N144,0)</f>
        <v>0</v>
      </c>
      <c r="BG144" s="135">
        <f>IF(U144="zákl. přenesená",N144,0)</f>
        <v>0</v>
      </c>
      <c r="BH144" s="135">
        <f>IF(U144="sníž. přenesená",N144,0)</f>
        <v>0</v>
      </c>
      <c r="BI144" s="135">
        <f>IF(U144="nulová",N144,0)</f>
        <v>0</v>
      </c>
      <c r="BJ144" s="20" t="s">
        <v>100</v>
      </c>
      <c r="BK144" s="135">
        <f>ROUND(L144*K144,2)</f>
        <v>0</v>
      </c>
      <c r="BL144" s="20" t="s">
        <v>155</v>
      </c>
      <c r="BM144" s="20" t="s">
        <v>191</v>
      </c>
    </row>
    <row r="145" s="1" customFormat="1" ht="25.5" customHeight="1">
      <c r="B145" s="44"/>
      <c r="C145" s="211" t="s">
        <v>192</v>
      </c>
      <c r="D145" s="211" t="s">
        <v>151</v>
      </c>
      <c r="E145" s="212" t="s">
        <v>193</v>
      </c>
      <c r="F145" s="213" t="s">
        <v>194</v>
      </c>
      <c r="G145" s="213"/>
      <c r="H145" s="213"/>
      <c r="I145" s="213"/>
      <c r="J145" s="214" t="s">
        <v>154</v>
      </c>
      <c r="K145" s="215">
        <v>65049.300000000003</v>
      </c>
      <c r="L145" s="216">
        <v>0</v>
      </c>
      <c r="M145" s="217"/>
      <c r="N145" s="218">
        <f>ROUND(L145*K145,2)</f>
        <v>0</v>
      </c>
      <c r="O145" s="218"/>
      <c r="P145" s="218"/>
      <c r="Q145" s="218"/>
      <c r="R145" s="46"/>
      <c r="T145" s="219" t="s">
        <v>22</v>
      </c>
      <c r="U145" s="54" t="s">
        <v>46</v>
      </c>
      <c r="V145" s="45"/>
      <c r="W145" s="220">
        <f>V145*K145</f>
        <v>0</v>
      </c>
      <c r="X145" s="220">
        <v>0</v>
      </c>
      <c r="Y145" s="220">
        <f>X145*K145</f>
        <v>0</v>
      </c>
      <c r="Z145" s="220">
        <v>0</v>
      </c>
      <c r="AA145" s="221">
        <f>Z145*K145</f>
        <v>0</v>
      </c>
      <c r="AR145" s="20" t="s">
        <v>155</v>
      </c>
      <c r="AT145" s="20" t="s">
        <v>151</v>
      </c>
      <c r="AU145" s="20" t="s">
        <v>100</v>
      </c>
      <c r="AY145" s="20" t="s">
        <v>150</v>
      </c>
      <c r="BE145" s="135">
        <f>IF(U145="základní",N145,0)</f>
        <v>0</v>
      </c>
      <c r="BF145" s="135">
        <f>IF(U145="snížená",N145,0)</f>
        <v>0</v>
      </c>
      <c r="BG145" s="135">
        <f>IF(U145="zákl. přenesená",N145,0)</f>
        <v>0</v>
      </c>
      <c r="BH145" s="135">
        <f>IF(U145="sníž. přenesená",N145,0)</f>
        <v>0</v>
      </c>
      <c r="BI145" s="135">
        <f>IF(U145="nulová",N145,0)</f>
        <v>0</v>
      </c>
      <c r="BJ145" s="20" t="s">
        <v>100</v>
      </c>
      <c r="BK145" s="135">
        <f>ROUND(L145*K145,2)</f>
        <v>0</v>
      </c>
      <c r="BL145" s="20" t="s">
        <v>155</v>
      </c>
      <c r="BM145" s="20" t="s">
        <v>195</v>
      </c>
    </row>
    <row r="146" s="1" customFormat="1" ht="25.5" customHeight="1">
      <c r="B146" s="44"/>
      <c r="C146" s="211" t="s">
        <v>196</v>
      </c>
      <c r="D146" s="211" t="s">
        <v>151</v>
      </c>
      <c r="E146" s="212" t="s">
        <v>197</v>
      </c>
      <c r="F146" s="213" t="s">
        <v>198</v>
      </c>
      <c r="G146" s="213"/>
      <c r="H146" s="213"/>
      <c r="I146" s="213"/>
      <c r="J146" s="214" t="s">
        <v>154</v>
      </c>
      <c r="K146" s="215">
        <v>1445.54</v>
      </c>
      <c r="L146" s="216">
        <v>0</v>
      </c>
      <c r="M146" s="217"/>
      <c r="N146" s="218">
        <f>ROUND(L146*K146,2)</f>
        <v>0</v>
      </c>
      <c r="O146" s="218"/>
      <c r="P146" s="218"/>
      <c r="Q146" s="218"/>
      <c r="R146" s="46"/>
      <c r="T146" s="219" t="s">
        <v>22</v>
      </c>
      <c r="U146" s="54" t="s">
        <v>46</v>
      </c>
      <c r="V146" s="45"/>
      <c r="W146" s="220">
        <f>V146*K146</f>
        <v>0</v>
      </c>
      <c r="X146" s="220">
        <v>0</v>
      </c>
      <c r="Y146" s="220">
        <f>X146*K146</f>
        <v>0</v>
      </c>
      <c r="Z146" s="220">
        <v>0</v>
      </c>
      <c r="AA146" s="221">
        <f>Z146*K146</f>
        <v>0</v>
      </c>
      <c r="AR146" s="20" t="s">
        <v>155</v>
      </c>
      <c r="AT146" s="20" t="s">
        <v>151</v>
      </c>
      <c r="AU146" s="20" t="s">
        <v>100</v>
      </c>
      <c r="AY146" s="20" t="s">
        <v>150</v>
      </c>
      <c r="BE146" s="135">
        <f>IF(U146="základní",N146,0)</f>
        <v>0</v>
      </c>
      <c r="BF146" s="135">
        <f>IF(U146="snížená",N146,0)</f>
        <v>0</v>
      </c>
      <c r="BG146" s="135">
        <f>IF(U146="zákl. přenesená",N146,0)</f>
        <v>0</v>
      </c>
      <c r="BH146" s="135">
        <f>IF(U146="sníž. přenesená",N146,0)</f>
        <v>0</v>
      </c>
      <c r="BI146" s="135">
        <f>IF(U146="nulová",N146,0)</f>
        <v>0</v>
      </c>
      <c r="BJ146" s="20" t="s">
        <v>100</v>
      </c>
      <c r="BK146" s="135">
        <f>ROUND(L146*K146,2)</f>
        <v>0</v>
      </c>
      <c r="BL146" s="20" t="s">
        <v>155</v>
      </c>
      <c r="BM146" s="20" t="s">
        <v>199</v>
      </c>
    </row>
    <row r="147" s="1" customFormat="1" ht="38.25" customHeight="1">
      <c r="B147" s="44"/>
      <c r="C147" s="211" t="s">
        <v>200</v>
      </c>
      <c r="D147" s="211" t="s">
        <v>151</v>
      </c>
      <c r="E147" s="212" t="s">
        <v>201</v>
      </c>
      <c r="F147" s="213" t="s">
        <v>202</v>
      </c>
      <c r="G147" s="213"/>
      <c r="H147" s="213"/>
      <c r="I147" s="213"/>
      <c r="J147" s="214" t="s">
        <v>154</v>
      </c>
      <c r="K147" s="215">
        <v>709.80200000000002</v>
      </c>
      <c r="L147" s="216">
        <v>0</v>
      </c>
      <c r="M147" s="217"/>
      <c r="N147" s="218">
        <f>ROUND(L147*K147,2)</f>
        <v>0</v>
      </c>
      <c r="O147" s="218"/>
      <c r="P147" s="218"/>
      <c r="Q147" s="218"/>
      <c r="R147" s="46"/>
      <c r="T147" s="219" t="s">
        <v>22</v>
      </c>
      <c r="U147" s="54" t="s">
        <v>46</v>
      </c>
      <c r="V147" s="45"/>
      <c r="W147" s="220">
        <f>V147*K147</f>
        <v>0</v>
      </c>
      <c r="X147" s="220">
        <v>0.00021000000000000001</v>
      </c>
      <c r="Y147" s="220">
        <f>X147*K147</f>
        <v>0.14905842</v>
      </c>
      <c r="Z147" s="220">
        <v>0</v>
      </c>
      <c r="AA147" s="221">
        <f>Z147*K147</f>
        <v>0</v>
      </c>
      <c r="AR147" s="20" t="s">
        <v>155</v>
      </c>
      <c r="AT147" s="20" t="s">
        <v>151</v>
      </c>
      <c r="AU147" s="20" t="s">
        <v>100</v>
      </c>
      <c r="AY147" s="20" t="s">
        <v>150</v>
      </c>
      <c r="BE147" s="135">
        <f>IF(U147="základní",N147,0)</f>
        <v>0</v>
      </c>
      <c r="BF147" s="135">
        <f>IF(U147="snížená",N147,0)</f>
        <v>0</v>
      </c>
      <c r="BG147" s="135">
        <f>IF(U147="zákl. přenesená",N147,0)</f>
        <v>0</v>
      </c>
      <c r="BH147" s="135">
        <f>IF(U147="sníž. přenesená",N147,0)</f>
        <v>0</v>
      </c>
      <c r="BI147" s="135">
        <f>IF(U147="nulová",N147,0)</f>
        <v>0</v>
      </c>
      <c r="BJ147" s="20" t="s">
        <v>100</v>
      </c>
      <c r="BK147" s="135">
        <f>ROUND(L147*K147,2)</f>
        <v>0</v>
      </c>
      <c r="BL147" s="20" t="s">
        <v>155</v>
      </c>
      <c r="BM147" s="20" t="s">
        <v>203</v>
      </c>
    </row>
    <row r="148" s="1" customFormat="1" ht="25.5" customHeight="1">
      <c r="B148" s="44"/>
      <c r="C148" s="211" t="s">
        <v>204</v>
      </c>
      <c r="D148" s="211" t="s">
        <v>151</v>
      </c>
      <c r="E148" s="212" t="s">
        <v>205</v>
      </c>
      <c r="F148" s="213" t="s">
        <v>206</v>
      </c>
      <c r="G148" s="213"/>
      <c r="H148" s="213"/>
      <c r="I148" s="213"/>
      <c r="J148" s="214" t="s">
        <v>154</v>
      </c>
      <c r="K148" s="215">
        <v>930.70000000000005</v>
      </c>
      <c r="L148" s="216">
        <v>0</v>
      </c>
      <c r="M148" s="217"/>
      <c r="N148" s="218">
        <f>ROUND(L148*K148,2)</f>
        <v>0</v>
      </c>
      <c r="O148" s="218"/>
      <c r="P148" s="218"/>
      <c r="Q148" s="218"/>
      <c r="R148" s="46"/>
      <c r="T148" s="219" t="s">
        <v>22</v>
      </c>
      <c r="U148" s="54" t="s">
        <v>46</v>
      </c>
      <c r="V148" s="45"/>
      <c r="W148" s="220">
        <f>V148*K148</f>
        <v>0</v>
      </c>
      <c r="X148" s="220">
        <v>0</v>
      </c>
      <c r="Y148" s="220">
        <f>X148*K148</f>
        <v>0</v>
      </c>
      <c r="Z148" s="220">
        <v>0</v>
      </c>
      <c r="AA148" s="221">
        <f>Z148*K148</f>
        <v>0</v>
      </c>
      <c r="AR148" s="20" t="s">
        <v>155</v>
      </c>
      <c r="AT148" s="20" t="s">
        <v>151</v>
      </c>
      <c r="AU148" s="20" t="s">
        <v>100</v>
      </c>
      <c r="AY148" s="20" t="s">
        <v>150</v>
      </c>
      <c r="BE148" s="135">
        <f>IF(U148="základní",N148,0)</f>
        <v>0</v>
      </c>
      <c r="BF148" s="135">
        <f>IF(U148="snížená",N148,0)</f>
        <v>0</v>
      </c>
      <c r="BG148" s="135">
        <f>IF(U148="zákl. přenesená",N148,0)</f>
        <v>0</v>
      </c>
      <c r="BH148" s="135">
        <f>IF(U148="sníž. přenesená",N148,0)</f>
        <v>0</v>
      </c>
      <c r="BI148" s="135">
        <f>IF(U148="nulová",N148,0)</f>
        <v>0</v>
      </c>
      <c r="BJ148" s="20" t="s">
        <v>100</v>
      </c>
      <c r="BK148" s="135">
        <f>ROUND(L148*K148,2)</f>
        <v>0</v>
      </c>
      <c r="BL148" s="20" t="s">
        <v>155</v>
      </c>
      <c r="BM148" s="20" t="s">
        <v>207</v>
      </c>
    </row>
    <row r="149" s="1" customFormat="1" ht="16.5" customHeight="1">
      <c r="B149" s="44"/>
      <c r="C149" s="211" t="s">
        <v>11</v>
      </c>
      <c r="D149" s="211" t="s">
        <v>151</v>
      </c>
      <c r="E149" s="212" t="s">
        <v>208</v>
      </c>
      <c r="F149" s="213" t="s">
        <v>209</v>
      </c>
      <c r="G149" s="213"/>
      <c r="H149" s="213"/>
      <c r="I149" s="213"/>
      <c r="J149" s="214" t="s">
        <v>154</v>
      </c>
      <c r="K149" s="215">
        <v>1520</v>
      </c>
      <c r="L149" s="216">
        <v>0</v>
      </c>
      <c r="M149" s="217"/>
      <c r="N149" s="218">
        <f>ROUND(L149*K149,2)</f>
        <v>0</v>
      </c>
      <c r="O149" s="218"/>
      <c r="P149" s="218"/>
      <c r="Q149" s="218"/>
      <c r="R149" s="46"/>
      <c r="T149" s="219" t="s">
        <v>22</v>
      </c>
      <c r="U149" s="54" t="s">
        <v>46</v>
      </c>
      <c r="V149" s="45"/>
      <c r="W149" s="220">
        <f>V149*K149</f>
        <v>0</v>
      </c>
      <c r="X149" s="220">
        <v>0</v>
      </c>
      <c r="Y149" s="220">
        <f>X149*K149</f>
        <v>0</v>
      </c>
      <c r="Z149" s="220">
        <v>0</v>
      </c>
      <c r="AA149" s="221">
        <f>Z149*K149</f>
        <v>0</v>
      </c>
      <c r="AR149" s="20" t="s">
        <v>155</v>
      </c>
      <c r="AT149" s="20" t="s">
        <v>151</v>
      </c>
      <c r="AU149" s="20" t="s">
        <v>100</v>
      </c>
      <c r="AY149" s="20" t="s">
        <v>150</v>
      </c>
      <c r="BE149" s="135">
        <f>IF(U149="základní",N149,0)</f>
        <v>0</v>
      </c>
      <c r="BF149" s="135">
        <f>IF(U149="snížená",N149,0)</f>
        <v>0</v>
      </c>
      <c r="BG149" s="135">
        <f>IF(U149="zákl. přenesená",N149,0)</f>
        <v>0</v>
      </c>
      <c r="BH149" s="135">
        <f>IF(U149="sníž. přenesená",N149,0)</f>
        <v>0</v>
      </c>
      <c r="BI149" s="135">
        <f>IF(U149="nulová",N149,0)</f>
        <v>0</v>
      </c>
      <c r="BJ149" s="20" t="s">
        <v>100</v>
      </c>
      <c r="BK149" s="135">
        <f>ROUND(L149*K149,2)</f>
        <v>0</v>
      </c>
      <c r="BL149" s="20" t="s">
        <v>155</v>
      </c>
      <c r="BM149" s="20" t="s">
        <v>210</v>
      </c>
    </row>
    <row r="150" s="1" customFormat="1" ht="25.5" customHeight="1">
      <c r="B150" s="44"/>
      <c r="C150" s="211" t="s">
        <v>211</v>
      </c>
      <c r="D150" s="211" t="s">
        <v>151</v>
      </c>
      <c r="E150" s="212" t="s">
        <v>212</v>
      </c>
      <c r="F150" s="213" t="s">
        <v>213</v>
      </c>
      <c r="G150" s="213"/>
      <c r="H150" s="213"/>
      <c r="I150" s="213"/>
      <c r="J150" s="214" t="s">
        <v>154</v>
      </c>
      <c r="K150" s="215">
        <v>930.70000000000005</v>
      </c>
      <c r="L150" s="216">
        <v>0</v>
      </c>
      <c r="M150" s="217"/>
      <c r="N150" s="218">
        <f>ROUND(L150*K150,2)</f>
        <v>0</v>
      </c>
      <c r="O150" s="218"/>
      <c r="P150" s="218"/>
      <c r="Q150" s="218"/>
      <c r="R150" s="46"/>
      <c r="T150" s="219" t="s">
        <v>22</v>
      </c>
      <c r="U150" s="54" t="s">
        <v>46</v>
      </c>
      <c r="V150" s="45"/>
      <c r="W150" s="220">
        <f>V150*K150</f>
        <v>0</v>
      </c>
      <c r="X150" s="220">
        <v>0</v>
      </c>
      <c r="Y150" s="220">
        <f>X150*K150</f>
        <v>0</v>
      </c>
      <c r="Z150" s="220">
        <v>0</v>
      </c>
      <c r="AA150" s="221">
        <f>Z150*K150</f>
        <v>0</v>
      </c>
      <c r="AR150" s="20" t="s">
        <v>155</v>
      </c>
      <c r="AT150" s="20" t="s">
        <v>151</v>
      </c>
      <c r="AU150" s="20" t="s">
        <v>100</v>
      </c>
      <c r="AY150" s="20" t="s">
        <v>150</v>
      </c>
      <c r="BE150" s="135">
        <f>IF(U150="základní",N150,0)</f>
        <v>0</v>
      </c>
      <c r="BF150" s="135">
        <f>IF(U150="snížená",N150,0)</f>
        <v>0</v>
      </c>
      <c r="BG150" s="135">
        <f>IF(U150="zákl. přenesená",N150,0)</f>
        <v>0</v>
      </c>
      <c r="BH150" s="135">
        <f>IF(U150="sníž. přenesená",N150,0)</f>
        <v>0</v>
      </c>
      <c r="BI150" s="135">
        <f>IF(U150="nulová",N150,0)</f>
        <v>0</v>
      </c>
      <c r="BJ150" s="20" t="s">
        <v>100</v>
      </c>
      <c r="BK150" s="135">
        <f>ROUND(L150*K150,2)</f>
        <v>0</v>
      </c>
      <c r="BL150" s="20" t="s">
        <v>155</v>
      </c>
      <c r="BM150" s="20" t="s">
        <v>214</v>
      </c>
    </row>
    <row r="151" s="1" customFormat="1" ht="38.25" customHeight="1">
      <c r="B151" s="44"/>
      <c r="C151" s="211" t="s">
        <v>215</v>
      </c>
      <c r="D151" s="211" t="s">
        <v>151</v>
      </c>
      <c r="E151" s="212" t="s">
        <v>216</v>
      </c>
      <c r="F151" s="213" t="s">
        <v>217</v>
      </c>
      <c r="G151" s="213"/>
      <c r="H151" s="213"/>
      <c r="I151" s="213"/>
      <c r="J151" s="214" t="s">
        <v>218</v>
      </c>
      <c r="K151" s="215">
        <v>2.016</v>
      </c>
      <c r="L151" s="216">
        <v>0</v>
      </c>
      <c r="M151" s="217"/>
      <c r="N151" s="218">
        <f>ROUND(L151*K151,2)</f>
        <v>0</v>
      </c>
      <c r="O151" s="218"/>
      <c r="P151" s="218"/>
      <c r="Q151" s="218"/>
      <c r="R151" s="46"/>
      <c r="T151" s="219" t="s">
        <v>22</v>
      </c>
      <c r="U151" s="54" t="s">
        <v>46</v>
      </c>
      <c r="V151" s="45"/>
      <c r="W151" s="220">
        <f>V151*K151</f>
        <v>0</v>
      </c>
      <c r="X151" s="220">
        <v>0</v>
      </c>
      <c r="Y151" s="220">
        <f>X151*K151</f>
        <v>0</v>
      </c>
      <c r="Z151" s="220">
        <v>1.8</v>
      </c>
      <c r="AA151" s="221">
        <f>Z151*K151</f>
        <v>3.6288</v>
      </c>
      <c r="AR151" s="20" t="s">
        <v>155</v>
      </c>
      <c r="AT151" s="20" t="s">
        <v>151</v>
      </c>
      <c r="AU151" s="20" t="s">
        <v>100</v>
      </c>
      <c r="AY151" s="20" t="s">
        <v>150</v>
      </c>
      <c r="BE151" s="135">
        <f>IF(U151="základní",N151,0)</f>
        <v>0</v>
      </c>
      <c r="BF151" s="135">
        <f>IF(U151="snížená",N151,0)</f>
        <v>0</v>
      </c>
      <c r="BG151" s="135">
        <f>IF(U151="zákl. přenesená",N151,0)</f>
        <v>0</v>
      </c>
      <c r="BH151" s="135">
        <f>IF(U151="sníž. přenesená",N151,0)</f>
        <v>0</v>
      </c>
      <c r="BI151" s="135">
        <f>IF(U151="nulová",N151,0)</f>
        <v>0</v>
      </c>
      <c r="BJ151" s="20" t="s">
        <v>100</v>
      </c>
      <c r="BK151" s="135">
        <f>ROUND(L151*K151,2)</f>
        <v>0</v>
      </c>
      <c r="BL151" s="20" t="s">
        <v>155</v>
      </c>
      <c r="BM151" s="20" t="s">
        <v>219</v>
      </c>
    </row>
    <row r="152" s="1" customFormat="1" ht="25.5" customHeight="1">
      <c r="B152" s="44"/>
      <c r="C152" s="211" t="s">
        <v>220</v>
      </c>
      <c r="D152" s="211" t="s">
        <v>151</v>
      </c>
      <c r="E152" s="212" t="s">
        <v>221</v>
      </c>
      <c r="F152" s="213" t="s">
        <v>222</v>
      </c>
      <c r="G152" s="213"/>
      <c r="H152" s="213"/>
      <c r="I152" s="213"/>
      <c r="J152" s="214" t="s">
        <v>154</v>
      </c>
      <c r="K152" s="215">
        <v>9.5199999999999996</v>
      </c>
      <c r="L152" s="216">
        <v>0</v>
      </c>
      <c r="M152" s="217"/>
      <c r="N152" s="218">
        <f>ROUND(L152*K152,2)</f>
        <v>0</v>
      </c>
      <c r="O152" s="218"/>
      <c r="P152" s="218"/>
      <c r="Q152" s="218"/>
      <c r="R152" s="46"/>
      <c r="T152" s="219" t="s">
        <v>22</v>
      </c>
      <c r="U152" s="54" t="s">
        <v>46</v>
      </c>
      <c r="V152" s="45"/>
      <c r="W152" s="220">
        <f>V152*K152</f>
        <v>0</v>
      </c>
      <c r="X152" s="220">
        <v>0</v>
      </c>
      <c r="Y152" s="220">
        <f>X152*K152</f>
        <v>0</v>
      </c>
      <c r="Z152" s="220">
        <v>0.014</v>
      </c>
      <c r="AA152" s="221">
        <f>Z152*K152</f>
        <v>0.13328000000000001</v>
      </c>
      <c r="AR152" s="20" t="s">
        <v>155</v>
      </c>
      <c r="AT152" s="20" t="s">
        <v>151</v>
      </c>
      <c r="AU152" s="20" t="s">
        <v>100</v>
      </c>
      <c r="AY152" s="20" t="s">
        <v>150</v>
      </c>
      <c r="BE152" s="135">
        <f>IF(U152="základní",N152,0)</f>
        <v>0</v>
      </c>
      <c r="BF152" s="135">
        <f>IF(U152="snížená",N152,0)</f>
        <v>0</v>
      </c>
      <c r="BG152" s="135">
        <f>IF(U152="zákl. přenesená",N152,0)</f>
        <v>0</v>
      </c>
      <c r="BH152" s="135">
        <f>IF(U152="sníž. přenesená",N152,0)</f>
        <v>0</v>
      </c>
      <c r="BI152" s="135">
        <f>IF(U152="nulová",N152,0)</f>
        <v>0</v>
      </c>
      <c r="BJ152" s="20" t="s">
        <v>100</v>
      </c>
      <c r="BK152" s="135">
        <f>ROUND(L152*K152,2)</f>
        <v>0</v>
      </c>
      <c r="BL152" s="20" t="s">
        <v>155</v>
      </c>
      <c r="BM152" s="20" t="s">
        <v>223</v>
      </c>
    </row>
    <row r="153" s="9" customFormat="1" ht="29.88" customHeight="1">
      <c r="B153" s="198"/>
      <c r="C153" s="199"/>
      <c r="D153" s="208" t="s">
        <v>112</v>
      </c>
      <c r="E153" s="208"/>
      <c r="F153" s="208"/>
      <c r="G153" s="208"/>
      <c r="H153" s="208"/>
      <c r="I153" s="208"/>
      <c r="J153" s="208"/>
      <c r="K153" s="208"/>
      <c r="L153" s="208"/>
      <c r="M153" s="208"/>
      <c r="N153" s="222">
        <f>BK153</f>
        <v>0</v>
      </c>
      <c r="O153" s="223"/>
      <c r="P153" s="223"/>
      <c r="Q153" s="223"/>
      <c r="R153" s="201"/>
      <c r="T153" s="202"/>
      <c r="U153" s="199"/>
      <c r="V153" s="199"/>
      <c r="W153" s="203">
        <f>SUM(W154:W163)</f>
        <v>0</v>
      </c>
      <c r="X153" s="199"/>
      <c r="Y153" s="203">
        <f>SUM(Y154:Y163)</f>
        <v>0</v>
      </c>
      <c r="Z153" s="199"/>
      <c r="AA153" s="204">
        <f>SUM(AA154:AA163)</f>
        <v>0</v>
      </c>
      <c r="AR153" s="205" t="s">
        <v>84</v>
      </c>
      <c r="AT153" s="206" t="s">
        <v>78</v>
      </c>
      <c r="AU153" s="206" t="s">
        <v>84</v>
      </c>
      <c r="AY153" s="205" t="s">
        <v>150</v>
      </c>
      <c r="BK153" s="207">
        <f>SUM(BK154:BK163)</f>
        <v>0</v>
      </c>
    </row>
    <row r="154" s="1" customFormat="1" ht="38.25" customHeight="1">
      <c r="B154" s="44"/>
      <c r="C154" s="211" t="s">
        <v>224</v>
      </c>
      <c r="D154" s="211" t="s">
        <v>151</v>
      </c>
      <c r="E154" s="212" t="s">
        <v>225</v>
      </c>
      <c r="F154" s="213" t="s">
        <v>226</v>
      </c>
      <c r="G154" s="213"/>
      <c r="H154" s="213"/>
      <c r="I154" s="213"/>
      <c r="J154" s="214" t="s">
        <v>227</v>
      </c>
      <c r="K154" s="215">
        <v>43.079000000000001</v>
      </c>
      <c r="L154" s="216">
        <v>0</v>
      </c>
      <c r="M154" s="217"/>
      <c r="N154" s="218">
        <f>ROUND(L154*K154,2)</f>
        <v>0</v>
      </c>
      <c r="O154" s="218"/>
      <c r="P154" s="218"/>
      <c r="Q154" s="218"/>
      <c r="R154" s="46"/>
      <c r="T154" s="219" t="s">
        <v>22</v>
      </c>
      <c r="U154" s="54" t="s">
        <v>46</v>
      </c>
      <c r="V154" s="45"/>
      <c r="W154" s="220">
        <f>V154*K154</f>
        <v>0</v>
      </c>
      <c r="X154" s="220">
        <v>0</v>
      </c>
      <c r="Y154" s="220">
        <f>X154*K154</f>
        <v>0</v>
      </c>
      <c r="Z154" s="220">
        <v>0</v>
      </c>
      <c r="AA154" s="221">
        <f>Z154*K154</f>
        <v>0</v>
      </c>
      <c r="AR154" s="20" t="s">
        <v>155</v>
      </c>
      <c r="AT154" s="20" t="s">
        <v>151</v>
      </c>
      <c r="AU154" s="20" t="s">
        <v>100</v>
      </c>
      <c r="AY154" s="20" t="s">
        <v>150</v>
      </c>
      <c r="BE154" s="135">
        <f>IF(U154="základní",N154,0)</f>
        <v>0</v>
      </c>
      <c r="BF154" s="135">
        <f>IF(U154="snížená",N154,0)</f>
        <v>0</v>
      </c>
      <c r="BG154" s="135">
        <f>IF(U154="zákl. přenesená",N154,0)</f>
        <v>0</v>
      </c>
      <c r="BH154" s="135">
        <f>IF(U154="sníž. přenesená",N154,0)</f>
        <v>0</v>
      </c>
      <c r="BI154" s="135">
        <f>IF(U154="nulová",N154,0)</f>
        <v>0</v>
      </c>
      <c r="BJ154" s="20" t="s">
        <v>100</v>
      </c>
      <c r="BK154" s="135">
        <f>ROUND(L154*K154,2)</f>
        <v>0</v>
      </c>
      <c r="BL154" s="20" t="s">
        <v>155</v>
      </c>
      <c r="BM154" s="20" t="s">
        <v>228</v>
      </c>
    </row>
    <row r="155" s="1" customFormat="1" ht="38.25" customHeight="1">
      <c r="B155" s="44"/>
      <c r="C155" s="211" t="s">
        <v>229</v>
      </c>
      <c r="D155" s="211" t="s">
        <v>151</v>
      </c>
      <c r="E155" s="212" t="s">
        <v>230</v>
      </c>
      <c r="F155" s="213" t="s">
        <v>231</v>
      </c>
      <c r="G155" s="213"/>
      <c r="H155" s="213"/>
      <c r="I155" s="213"/>
      <c r="J155" s="214" t="s">
        <v>227</v>
      </c>
      <c r="K155" s="215">
        <v>43.079000000000001</v>
      </c>
      <c r="L155" s="216">
        <v>0</v>
      </c>
      <c r="M155" s="217"/>
      <c r="N155" s="218">
        <f>ROUND(L155*K155,2)</f>
        <v>0</v>
      </c>
      <c r="O155" s="218"/>
      <c r="P155" s="218"/>
      <c r="Q155" s="218"/>
      <c r="R155" s="46"/>
      <c r="T155" s="219" t="s">
        <v>22</v>
      </c>
      <c r="U155" s="54" t="s">
        <v>46</v>
      </c>
      <c r="V155" s="45"/>
      <c r="W155" s="220">
        <f>V155*K155</f>
        <v>0</v>
      </c>
      <c r="X155" s="220">
        <v>0</v>
      </c>
      <c r="Y155" s="220">
        <f>X155*K155</f>
        <v>0</v>
      </c>
      <c r="Z155" s="220">
        <v>0</v>
      </c>
      <c r="AA155" s="221">
        <f>Z155*K155</f>
        <v>0</v>
      </c>
      <c r="AR155" s="20" t="s">
        <v>155</v>
      </c>
      <c r="AT155" s="20" t="s">
        <v>151</v>
      </c>
      <c r="AU155" s="20" t="s">
        <v>100</v>
      </c>
      <c r="AY155" s="20" t="s">
        <v>150</v>
      </c>
      <c r="BE155" s="135">
        <f>IF(U155="základní",N155,0)</f>
        <v>0</v>
      </c>
      <c r="BF155" s="135">
        <f>IF(U155="snížená",N155,0)</f>
        <v>0</v>
      </c>
      <c r="BG155" s="135">
        <f>IF(U155="zákl. přenesená",N155,0)</f>
        <v>0</v>
      </c>
      <c r="BH155" s="135">
        <f>IF(U155="sníž. přenesená",N155,0)</f>
        <v>0</v>
      </c>
      <c r="BI155" s="135">
        <f>IF(U155="nulová",N155,0)</f>
        <v>0</v>
      </c>
      <c r="BJ155" s="20" t="s">
        <v>100</v>
      </c>
      <c r="BK155" s="135">
        <f>ROUND(L155*K155,2)</f>
        <v>0</v>
      </c>
      <c r="BL155" s="20" t="s">
        <v>155</v>
      </c>
      <c r="BM155" s="20" t="s">
        <v>232</v>
      </c>
    </row>
    <row r="156" s="1" customFormat="1" ht="25.5" customHeight="1">
      <c r="B156" s="44"/>
      <c r="C156" s="211" t="s">
        <v>10</v>
      </c>
      <c r="D156" s="211" t="s">
        <v>151</v>
      </c>
      <c r="E156" s="212" t="s">
        <v>233</v>
      </c>
      <c r="F156" s="213" t="s">
        <v>234</v>
      </c>
      <c r="G156" s="213"/>
      <c r="H156" s="213"/>
      <c r="I156" s="213"/>
      <c r="J156" s="214" t="s">
        <v>178</v>
      </c>
      <c r="K156" s="215">
        <v>66</v>
      </c>
      <c r="L156" s="216">
        <v>0</v>
      </c>
      <c r="M156" s="217"/>
      <c r="N156" s="218">
        <f>ROUND(L156*K156,2)</f>
        <v>0</v>
      </c>
      <c r="O156" s="218"/>
      <c r="P156" s="218"/>
      <c r="Q156" s="218"/>
      <c r="R156" s="46"/>
      <c r="T156" s="219" t="s">
        <v>22</v>
      </c>
      <c r="U156" s="54" t="s">
        <v>46</v>
      </c>
      <c r="V156" s="45"/>
      <c r="W156" s="220">
        <f>V156*K156</f>
        <v>0</v>
      </c>
      <c r="X156" s="220">
        <v>0</v>
      </c>
      <c r="Y156" s="220">
        <f>X156*K156</f>
        <v>0</v>
      </c>
      <c r="Z156" s="220">
        <v>0</v>
      </c>
      <c r="AA156" s="221">
        <f>Z156*K156</f>
        <v>0</v>
      </c>
      <c r="AR156" s="20" t="s">
        <v>155</v>
      </c>
      <c r="AT156" s="20" t="s">
        <v>151</v>
      </c>
      <c r="AU156" s="20" t="s">
        <v>100</v>
      </c>
      <c r="AY156" s="20" t="s">
        <v>150</v>
      </c>
      <c r="BE156" s="135">
        <f>IF(U156="základní",N156,0)</f>
        <v>0</v>
      </c>
      <c r="BF156" s="135">
        <f>IF(U156="snížená",N156,0)</f>
        <v>0</v>
      </c>
      <c r="BG156" s="135">
        <f>IF(U156="zákl. přenesená",N156,0)</f>
        <v>0</v>
      </c>
      <c r="BH156" s="135">
        <f>IF(U156="sníž. přenesená",N156,0)</f>
        <v>0</v>
      </c>
      <c r="BI156" s="135">
        <f>IF(U156="nulová",N156,0)</f>
        <v>0</v>
      </c>
      <c r="BJ156" s="20" t="s">
        <v>100</v>
      </c>
      <c r="BK156" s="135">
        <f>ROUND(L156*K156,2)</f>
        <v>0</v>
      </c>
      <c r="BL156" s="20" t="s">
        <v>155</v>
      </c>
      <c r="BM156" s="20" t="s">
        <v>235</v>
      </c>
    </row>
    <row r="157" s="1" customFormat="1" ht="25.5" customHeight="1">
      <c r="B157" s="44"/>
      <c r="C157" s="211" t="s">
        <v>236</v>
      </c>
      <c r="D157" s="211" t="s">
        <v>151</v>
      </c>
      <c r="E157" s="212" t="s">
        <v>237</v>
      </c>
      <c r="F157" s="213" t="s">
        <v>238</v>
      </c>
      <c r="G157" s="213"/>
      <c r="H157" s="213"/>
      <c r="I157" s="213"/>
      <c r="J157" s="214" t="s">
        <v>178</v>
      </c>
      <c r="K157" s="215">
        <v>1320</v>
      </c>
      <c r="L157" s="216">
        <v>0</v>
      </c>
      <c r="M157" s="217"/>
      <c r="N157" s="218">
        <f>ROUND(L157*K157,2)</f>
        <v>0</v>
      </c>
      <c r="O157" s="218"/>
      <c r="P157" s="218"/>
      <c r="Q157" s="218"/>
      <c r="R157" s="46"/>
      <c r="T157" s="219" t="s">
        <v>22</v>
      </c>
      <c r="U157" s="54" t="s">
        <v>46</v>
      </c>
      <c r="V157" s="45"/>
      <c r="W157" s="220">
        <f>V157*K157</f>
        <v>0</v>
      </c>
      <c r="X157" s="220">
        <v>0</v>
      </c>
      <c r="Y157" s="220">
        <f>X157*K157</f>
        <v>0</v>
      </c>
      <c r="Z157" s="220">
        <v>0</v>
      </c>
      <c r="AA157" s="221">
        <f>Z157*K157</f>
        <v>0</v>
      </c>
      <c r="AR157" s="20" t="s">
        <v>155</v>
      </c>
      <c r="AT157" s="20" t="s">
        <v>151</v>
      </c>
      <c r="AU157" s="20" t="s">
        <v>100</v>
      </c>
      <c r="AY157" s="20" t="s">
        <v>150</v>
      </c>
      <c r="BE157" s="135">
        <f>IF(U157="základní",N157,0)</f>
        <v>0</v>
      </c>
      <c r="BF157" s="135">
        <f>IF(U157="snížená",N157,0)</f>
        <v>0</v>
      </c>
      <c r="BG157" s="135">
        <f>IF(U157="zákl. přenesená",N157,0)</f>
        <v>0</v>
      </c>
      <c r="BH157" s="135">
        <f>IF(U157="sníž. přenesená",N157,0)</f>
        <v>0</v>
      </c>
      <c r="BI157" s="135">
        <f>IF(U157="nulová",N157,0)</f>
        <v>0</v>
      </c>
      <c r="BJ157" s="20" t="s">
        <v>100</v>
      </c>
      <c r="BK157" s="135">
        <f>ROUND(L157*K157,2)</f>
        <v>0</v>
      </c>
      <c r="BL157" s="20" t="s">
        <v>155</v>
      </c>
      <c r="BM157" s="20" t="s">
        <v>239</v>
      </c>
    </row>
    <row r="158" s="1" customFormat="1" ht="38.25" customHeight="1">
      <c r="B158" s="44"/>
      <c r="C158" s="211" t="s">
        <v>240</v>
      </c>
      <c r="D158" s="211" t="s">
        <v>151</v>
      </c>
      <c r="E158" s="212" t="s">
        <v>241</v>
      </c>
      <c r="F158" s="213" t="s">
        <v>242</v>
      </c>
      <c r="G158" s="213"/>
      <c r="H158" s="213"/>
      <c r="I158" s="213"/>
      <c r="J158" s="214" t="s">
        <v>227</v>
      </c>
      <c r="K158" s="215">
        <v>43.079000000000001</v>
      </c>
      <c r="L158" s="216">
        <v>0</v>
      </c>
      <c r="M158" s="217"/>
      <c r="N158" s="218">
        <f>ROUND(L158*K158,2)</f>
        <v>0</v>
      </c>
      <c r="O158" s="218"/>
      <c r="P158" s="218"/>
      <c r="Q158" s="218"/>
      <c r="R158" s="46"/>
      <c r="T158" s="219" t="s">
        <v>22</v>
      </c>
      <c r="U158" s="54" t="s">
        <v>46</v>
      </c>
      <c r="V158" s="45"/>
      <c r="W158" s="220">
        <f>V158*K158</f>
        <v>0</v>
      </c>
      <c r="X158" s="220">
        <v>0</v>
      </c>
      <c r="Y158" s="220">
        <f>X158*K158</f>
        <v>0</v>
      </c>
      <c r="Z158" s="220">
        <v>0</v>
      </c>
      <c r="AA158" s="221">
        <f>Z158*K158</f>
        <v>0</v>
      </c>
      <c r="AR158" s="20" t="s">
        <v>155</v>
      </c>
      <c r="AT158" s="20" t="s">
        <v>151</v>
      </c>
      <c r="AU158" s="20" t="s">
        <v>100</v>
      </c>
      <c r="AY158" s="20" t="s">
        <v>150</v>
      </c>
      <c r="BE158" s="135">
        <f>IF(U158="základní",N158,0)</f>
        <v>0</v>
      </c>
      <c r="BF158" s="135">
        <f>IF(U158="snížená",N158,0)</f>
        <v>0</v>
      </c>
      <c r="BG158" s="135">
        <f>IF(U158="zákl. přenesená",N158,0)</f>
        <v>0</v>
      </c>
      <c r="BH158" s="135">
        <f>IF(U158="sníž. přenesená",N158,0)</f>
        <v>0</v>
      </c>
      <c r="BI158" s="135">
        <f>IF(U158="nulová",N158,0)</f>
        <v>0</v>
      </c>
      <c r="BJ158" s="20" t="s">
        <v>100</v>
      </c>
      <c r="BK158" s="135">
        <f>ROUND(L158*K158,2)</f>
        <v>0</v>
      </c>
      <c r="BL158" s="20" t="s">
        <v>155</v>
      </c>
      <c r="BM158" s="20" t="s">
        <v>243</v>
      </c>
    </row>
    <row r="159" s="1" customFormat="1" ht="25.5" customHeight="1">
      <c r="B159" s="44"/>
      <c r="C159" s="211" t="s">
        <v>244</v>
      </c>
      <c r="D159" s="211" t="s">
        <v>151</v>
      </c>
      <c r="E159" s="212" t="s">
        <v>245</v>
      </c>
      <c r="F159" s="213" t="s">
        <v>246</v>
      </c>
      <c r="G159" s="213"/>
      <c r="H159" s="213"/>
      <c r="I159" s="213"/>
      <c r="J159" s="214" t="s">
        <v>227</v>
      </c>
      <c r="K159" s="215">
        <v>861.58000000000004</v>
      </c>
      <c r="L159" s="216">
        <v>0</v>
      </c>
      <c r="M159" s="217"/>
      <c r="N159" s="218">
        <f>ROUND(L159*K159,2)</f>
        <v>0</v>
      </c>
      <c r="O159" s="218"/>
      <c r="P159" s="218"/>
      <c r="Q159" s="218"/>
      <c r="R159" s="46"/>
      <c r="T159" s="219" t="s">
        <v>22</v>
      </c>
      <c r="U159" s="54" t="s">
        <v>46</v>
      </c>
      <c r="V159" s="45"/>
      <c r="W159" s="220">
        <f>V159*K159</f>
        <v>0</v>
      </c>
      <c r="X159" s="220">
        <v>0</v>
      </c>
      <c r="Y159" s="220">
        <f>X159*K159</f>
        <v>0</v>
      </c>
      <c r="Z159" s="220">
        <v>0</v>
      </c>
      <c r="AA159" s="221">
        <f>Z159*K159</f>
        <v>0</v>
      </c>
      <c r="AR159" s="20" t="s">
        <v>155</v>
      </c>
      <c r="AT159" s="20" t="s">
        <v>151</v>
      </c>
      <c r="AU159" s="20" t="s">
        <v>100</v>
      </c>
      <c r="AY159" s="20" t="s">
        <v>150</v>
      </c>
      <c r="BE159" s="135">
        <f>IF(U159="základní",N159,0)</f>
        <v>0</v>
      </c>
      <c r="BF159" s="135">
        <f>IF(U159="snížená",N159,0)</f>
        <v>0</v>
      </c>
      <c r="BG159" s="135">
        <f>IF(U159="zákl. přenesená",N159,0)</f>
        <v>0</v>
      </c>
      <c r="BH159" s="135">
        <f>IF(U159="sníž. přenesená",N159,0)</f>
        <v>0</v>
      </c>
      <c r="BI159" s="135">
        <f>IF(U159="nulová",N159,0)</f>
        <v>0</v>
      </c>
      <c r="BJ159" s="20" t="s">
        <v>100</v>
      </c>
      <c r="BK159" s="135">
        <f>ROUND(L159*K159,2)</f>
        <v>0</v>
      </c>
      <c r="BL159" s="20" t="s">
        <v>155</v>
      </c>
      <c r="BM159" s="20" t="s">
        <v>247</v>
      </c>
    </row>
    <row r="160" s="1" customFormat="1" ht="38.25" customHeight="1">
      <c r="B160" s="44"/>
      <c r="C160" s="211" t="s">
        <v>248</v>
      </c>
      <c r="D160" s="211" t="s">
        <v>151</v>
      </c>
      <c r="E160" s="212" t="s">
        <v>249</v>
      </c>
      <c r="F160" s="213" t="s">
        <v>250</v>
      </c>
      <c r="G160" s="213"/>
      <c r="H160" s="213"/>
      <c r="I160" s="213"/>
      <c r="J160" s="214" t="s">
        <v>227</v>
      </c>
      <c r="K160" s="215">
        <v>28.510999999999999</v>
      </c>
      <c r="L160" s="216">
        <v>0</v>
      </c>
      <c r="M160" s="217"/>
      <c r="N160" s="218">
        <f>ROUND(L160*K160,2)</f>
        <v>0</v>
      </c>
      <c r="O160" s="218"/>
      <c r="P160" s="218"/>
      <c r="Q160" s="218"/>
      <c r="R160" s="46"/>
      <c r="T160" s="219" t="s">
        <v>22</v>
      </c>
      <c r="U160" s="54" t="s">
        <v>46</v>
      </c>
      <c r="V160" s="45"/>
      <c r="W160" s="220">
        <f>V160*K160</f>
        <v>0</v>
      </c>
      <c r="X160" s="220">
        <v>0</v>
      </c>
      <c r="Y160" s="220">
        <f>X160*K160</f>
        <v>0</v>
      </c>
      <c r="Z160" s="220">
        <v>0</v>
      </c>
      <c r="AA160" s="221">
        <f>Z160*K160</f>
        <v>0</v>
      </c>
      <c r="AR160" s="20" t="s">
        <v>155</v>
      </c>
      <c r="AT160" s="20" t="s">
        <v>151</v>
      </c>
      <c r="AU160" s="20" t="s">
        <v>100</v>
      </c>
      <c r="AY160" s="20" t="s">
        <v>150</v>
      </c>
      <c r="BE160" s="135">
        <f>IF(U160="základní",N160,0)</f>
        <v>0</v>
      </c>
      <c r="BF160" s="135">
        <f>IF(U160="snížená",N160,0)</f>
        <v>0</v>
      </c>
      <c r="BG160" s="135">
        <f>IF(U160="zákl. přenesená",N160,0)</f>
        <v>0</v>
      </c>
      <c r="BH160" s="135">
        <f>IF(U160="sníž. přenesená",N160,0)</f>
        <v>0</v>
      </c>
      <c r="BI160" s="135">
        <f>IF(U160="nulová",N160,0)</f>
        <v>0</v>
      </c>
      <c r="BJ160" s="20" t="s">
        <v>100</v>
      </c>
      <c r="BK160" s="135">
        <f>ROUND(L160*K160,2)</f>
        <v>0</v>
      </c>
      <c r="BL160" s="20" t="s">
        <v>155</v>
      </c>
      <c r="BM160" s="20" t="s">
        <v>251</v>
      </c>
    </row>
    <row r="161" s="1" customFormat="1" ht="38.25" customHeight="1">
      <c r="B161" s="44"/>
      <c r="C161" s="211" t="s">
        <v>252</v>
      </c>
      <c r="D161" s="211" t="s">
        <v>151</v>
      </c>
      <c r="E161" s="212" t="s">
        <v>253</v>
      </c>
      <c r="F161" s="213" t="s">
        <v>254</v>
      </c>
      <c r="G161" s="213"/>
      <c r="H161" s="213"/>
      <c r="I161" s="213"/>
      <c r="J161" s="214" t="s">
        <v>227</v>
      </c>
      <c r="K161" s="215">
        <v>5.4000000000000004</v>
      </c>
      <c r="L161" s="216">
        <v>0</v>
      </c>
      <c r="M161" s="217"/>
      <c r="N161" s="218">
        <f>ROUND(L161*K161,2)</f>
        <v>0</v>
      </c>
      <c r="O161" s="218"/>
      <c r="P161" s="218"/>
      <c r="Q161" s="218"/>
      <c r="R161" s="46"/>
      <c r="T161" s="219" t="s">
        <v>22</v>
      </c>
      <c r="U161" s="54" t="s">
        <v>46</v>
      </c>
      <c r="V161" s="45"/>
      <c r="W161" s="220">
        <f>V161*K161</f>
        <v>0</v>
      </c>
      <c r="X161" s="220">
        <v>0</v>
      </c>
      <c r="Y161" s="220">
        <f>X161*K161</f>
        <v>0</v>
      </c>
      <c r="Z161" s="220">
        <v>0</v>
      </c>
      <c r="AA161" s="221">
        <f>Z161*K161</f>
        <v>0</v>
      </c>
      <c r="AR161" s="20" t="s">
        <v>155</v>
      </c>
      <c r="AT161" s="20" t="s">
        <v>151</v>
      </c>
      <c r="AU161" s="20" t="s">
        <v>100</v>
      </c>
      <c r="AY161" s="20" t="s">
        <v>150</v>
      </c>
      <c r="BE161" s="135">
        <f>IF(U161="základní",N161,0)</f>
        <v>0</v>
      </c>
      <c r="BF161" s="135">
        <f>IF(U161="snížená",N161,0)</f>
        <v>0</v>
      </c>
      <c r="BG161" s="135">
        <f>IF(U161="zákl. přenesená",N161,0)</f>
        <v>0</v>
      </c>
      <c r="BH161" s="135">
        <f>IF(U161="sníž. přenesená",N161,0)</f>
        <v>0</v>
      </c>
      <c r="BI161" s="135">
        <f>IF(U161="nulová",N161,0)</f>
        <v>0</v>
      </c>
      <c r="BJ161" s="20" t="s">
        <v>100</v>
      </c>
      <c r="BK161" s="135">
        <f>ROUND(L161*K161,2)</f>
        <v>0</v>
      </c>
      <c r="BL161" s="20" t="s">
        <v>155</v>
      </c>
      <c r="BM161" s="20" t="s">
        <v>255</v>
      </c>
    </row>
    <row r="162" s="1" customFormat="1" ht="38.25" customHeight="1">
      <c r="B162" s="44"/>
      <c r="C162" s="211" t="s">
        <v>256</v>
      </c>
      <c r="D162" s="211" t="s">
        <v>151</v>
      </c>
      <c r="E162" s="212" t="s">
        <v>257</v>
      </c>
      <c r="F162" s="213" t="s">
        <v>258</v>
      </c>
      <c r="G162" s="213"/>
      <c r="H162" s="213"/>
      <c r="I162" s="213"/>
      <c r="J162" s="214" t="s">
        <v>227</v>
      </c>
      <c r="K162" s="215">
        <v>3.6200000000000001</v>
      </c>
      <c r="L162" s="216">
        <v>0</v>
      </c>
      <c r="M162" s="217"/>
      <c r="N162" s="218">
        <f>ROUND(L162*K162,2)</f>
        <v>0</v>
      </c>
      <c r="O162" s="218"/>
      <c r="P162" s="218"/>
      <c r="Q162" s="218"/>
      <c r="R162" s="46"/>
      <c r="T162" s="219" t="s">
        <v>22</v>
      </c>
      <c r="U162" s="54" t="s">
        <v>46</v>
      </c>
      <c r="V162" s="45"/>
      <c r="W162" s="220">
        <f>V162*K162</f>
        <v>0</v>
      </c>
      <c r="X162" s="220">
        <v>0</v>
      </c>
      <c r="Y162" s="220">
        <f>X162*K162</f>
        <v>0</v>
      </c>
      <c r="Z162" s="220">
        <v>0</v>
      </c>
      <c r="AA162" s="221">
        <f>Z162*K162</f>
        <v>0</v>
      </c>
      <c r="AR162" s="20" t="s">
        <v>155</v>
      </c>
      <c r="AT162" s="20" t="s">
        <v>151</v>
      </c>
      <c r="AU162" s="20" t="s">
        <v>100</v>
      </c>
      <c r="AY162" s="20" t="s">
        <v>150</v>
      </c>
      <c r="BE162" s="135">
        <f>IF(U162="základní",N162,0)</f>
        <v>0</v>
      </c>
      <c r="BF162" s="135">
        <f>IF(U162="snížená",N162,0)</f>
        <v>0</v>
      </c>
      <c r="BG162" s="135">
        <f>IF(U162="zákl. přenesená",N162,0)</f>
        <v>0</v>
      </c>
      <c r="BH162" s="135">
        <f>IF(U162="sníž. přenesená",N162,0)</f>
        <v>0</v>
      </c>
      <c r="BI162" s="135">
        <f>IF(U162="nulová",N162,0)</f>
        <v>0</v>
      </c>
      <c r="BJ162" s="20" t="s">
        <v>100</v>
      </c>
      <c r="BK162" s="135">
        <f>ROUND(L162*K162,2)</f>
        <v>0</v>
      </c>
      <c r="BL162" s="20" t="s">
        <v>155</v>
      </c>
      <c r="BM162" s="20" t="s">
        <v>259</v>
      </c>
    </row>
    <row r="163" s="1" customFormat="1" ht="38.25" customHeight="1">
      <c r="B163" s="44"/>
      <c r="C163" s="211" t="s">
        <v>260</v>
      </c>
      <c r="D163" s="211" t="s">
        <v>151</v>
      </c>
      <c r="E163" s="212" t="s">
        <v>261</v>
      </c>
      <c r="F163" s="213" t="s">
        <v>262</v>
      </c>
      <c r="G163" s="213"/>
      <c r="H163" s="213"/>
      <c r="I163" s="213"/>
      <c r="J163" s="214" t="s">
        <v>227</v>
      </c>
      <c r="K163" s="215">
        <v>5.548</v>
      </c>
      <c r="L163" s="216">
        <v>0</v>
      </c>
      <c r="M163" s="217"/>
      <c r="N163" s="218">
        <f>ROUND(L163*K163,2)</f>
        <v>0</v>
      </c>
      <c r="O163" s="218"/>
      <c r="P163" s="218"/>
      <c r="Q163" s="218"/>
      <c r="R163" s="46"/>
      <c r="T163" s="219" t="s">
        <v>22</v>
      </c>
      <c r="U163" s="54" t="s">
        <v>46</v>
      </c>
      <c r="V163" s="45"/>
      <c r="W163" s="220">
        <f>V163*K163</f>
        <v>0</v>
      </c>
      <c r="X163" s="220">
        <v>0</v>
      </c>
      <c r="Y163" s="220">
        <f>X163*K163</f>
        <v>0</v>
      </c>
      <c r="Z163" s="220">
        <v>0</v>
      </c>
      <c r="AA163" s="221">
        <f>Z163*K163</f>
        <v>0</v>
      </c>
      <c r="AR163" s="20" t="s">
        <v>155</v>
      </c>
      <c r="AT163" s="20" t="s">
        <v>151</v>
      </c>
      <c r="AU163" s="20" t="s">
        <v>100</v>
      </c>
      <c r="AY163" s="20" t="s">
        <v>150</v>
      </c>
      <c r="BE163" s="135">
        <f>IF(U163="základní",N163,0)</f>
        <v>0</v>
      </c>
      <c r="BF163" s="135">
        <f>IF(U163="snížená",N163,0)</f>
        <v>0</v>
      </c>
      <c r="BG163" s="135">
        <f>IF(U163="zákl. přenesená",N163,0)</f>
        <v>0</v>
      </c>
      <c r="BH163" s="135">
        <f>IF(U163="sníž. přenesená",N163,0)</f>
        <v>0</v>
      </c>
      <c r="BI163" s="135">
        <f>IF(U163="nulová",N163,0)</f>
        <v>0</v>
      </c>
      <c r="BJ163" s="20" t="s">
        <v>100</v>
      </c>
      <c r="BK163" s="135">
        <f>ROUND(L163*K163,2)</f>
        <v>0</v>
      </c>
      <c r="BL163" s="20" t="s">
        <v>155</v>
      </c>
      <c r="BM163" s="20" t="s">
        <v>263</v>
      </c>
    </row>
    <row r="164" s="9" customFormat="1" ht="29.88" customHeight="1">
      <c r="B164" s="198"/>
      <c r="C164" s="199"/>
      <c r="D164" s="208" t="s">
        <v>113</v>
      </c>
      <c r="E164" s="208"/>
      <c r="F164" s="208"/>
      <c r="G164" s="208"/>
      <c r="H164" s="208"/>
      <c r="I164" s="208"/>
      <c r="J164" s="208"/>
      <c r="K164" s="208"/>
      <c r="L164" s="208"/>
      <c r="M164" s="208"/>
      <c r="N164" s="222">
        <f>BK164</f>
        <v>0</v>
      </c>
      <c r="O164" s="223"/>
      <c r="P164" s="223"/>
      <c r="Q164" s="223"/>
      <c r="R164" s="201"/>
      <c r="T164" s="202"/>
      <c r="U164" s="199"/>
      <c r="V164" s="199"/>
      <c r="W164" s="203">
        <f>SUM(W165:W166)</f>
        <v>0</v>
      </c>
      <c r="X164" s="199"/>
      <c r="Y164" s="203">
        <f>SUM(Y165:Y166)</f>
        <v>0</v>
      </c>
      <c r="Z164" s="199"/>
      <c r="AA164" s="204">
        <f>SUM(AA165:AA166)</f>
        <v>0</v>
      </c>
      <c r="AR164" s="205" t="s">
        <v>84</v>
      </c>
      <c r="AT164" s="206" t="s">
        <v>78</v>
      </c>
      <c r="AU164" s="206" t="s">
        <v>84</v>
      </c>
      <c r="AY164" s="205" t="s">
        <v>150</v>
      </c>
      <c r="BK164" s="207">
        <f>SUM(BK165:BK166)</f>
        <v>0</v>
      </c>
    </row>
    <row r="165" s="1" customFormat="1" ht="25.5" customHeight="1">
      <c r="B165" s="44"/>
      <c r="C165" s="211" t="s">
        <v>264</v>
      </c>
      <c r="D165" s="211" t="s">
        <v>151</v>
      </c>
      <c r="E165" s="212" t="s">
        <v>265</v>
      </c>
      <c r="F165" s="213" t="s">
        <v>266</v>
      </c>
      <c r="G165" s="213"/>
      <c r="H165" s="213"/>
      <c r="I165" s="213"/>
      <c r="J165" s="214" t="s">
        <v>227</v>
      </c>
      <c r="K165" s="215">
        <v>0.52200000000000002</v>
      </c>
      <c r="L165" s="216">
        <v>0</v>
      </c>
      <c r="M165" s="217"/>
      <c r="N165" s="218">
        <f>ROUND(L165*K165,2)</f>
        <v>0</v>
      </c>
      <c r="O165" s="218"/>
      <c r="P165" s="218"/>
      <c r="Q165" s="218"/>
      <c r="R165" s="46"/>
      <c r="T165" s="219" t="s">
        <v>22</v>
      </c>
      <c r="U165" s="54" t="s">
        <v>46</v>
      </c>
      <c r="V165" s="45"/>
      <c r="W165" s="220">
        <f>V165*K165</f>
        <v>0</v>
      </c>
      <c r="X165" s="220">
        <v>0</v>
      </c>
      <c r="Y165" s="220">
        <f>X165*K165</f>
        <v>0</v>
      </c>
      <c r="Z165" s="220">
        <v>0</v>
      </c>
      <c r="AA165" s="221">
        <f>Z165*K165</f>
        <v>0</v>
      </c>
      <c r="AR165" s="20" t="s">
        <v>155</v>
      </c>
      <c r="AT165" s="20" t="s">
        <v>151</v>
      </c>
      <c r="AU165" s="20" t="s">
        <v>100</v>
      </c>
      <c r="AY165" s="20" t="s">
        <v>150</v>
      </c>
      <c r="BE165" s="135">
        <f>IF(U165="základní",N165,0)</f>
        <v>0</v>
      </c>
      <c r="BF165" s="135">
        <f>IF(U165="snížená",N165,0)</f>
        <v>0</v>
      </c>
      <c r="BG165" s="135">
        <f>IF(U165="zákl. přenesená",N165,0)</f>
        <v>0</v>
      </c>
      <c r="BH165" s="135">
        <f>IF(U165="sníž. přenesená",N165,0)</f>
        <v>0</v>
      </c>
      <c r="BI165" s="135">
        <f>IF(U165="nulová",N165,0)</f>
        <v>0</v>
      </c>
      <c r="BJ165" s="20" t="s">
        <v>100</v>
      </c>
      <c r="BK165" s="135">
        <f>ROUND(L165*K165,2)</f>
        <v>0</v>
      </c>
      <c r="BL165" s="20" t="s">
        <v>155</v>
      </c>
      <c r="BM165" s="20" t="s">
        <v>267</v>
      </c>
    </row>
    <row r="166" s="1" customFormat="1" ht="38.25" customHeight="1">
      <c r="B166" s="44"/>
      <c r="C166" s="211" t="s">
        <v>268</v>
      </c>
      <c r="D166" s="211" t="s">
        <v>151</v>
      </c>
      <c r="E166" s="212" t="s">
        <v>269</v>
      </c>
      <c r="F166" s="213" t="s">
        <v>270</v>
      </c>
      <c r="G166" s="213"/>
      <c r="H166" s="213"/>
      <c r="I166" s="213"/>
      <c r="J166" s="214" t="s">
        <v>227</v>
      </c>
      <c r="K166" s="215">
        <v>0.52200000000000002</v>
      </c>
      <c r="L166" s="216">
        <v>0</v>
      </c>
      <c r="M166" s="217"/>
      <c r="N166" s="218">
        <f>ROUND(L166*K166,2)</f>
        <v>0</v>
      </c>
      <c r="O166" s="218"/>
      <c r="P166" s="218"/>
      <c r="Q166" s="218"/>
      <c r="R166" s="46"/>
      <c r="T166" s="219" t="s">
        <v>22</v>
      </c>
      <c r="U166" s="54" t="s">
        <v>46</v>
      </c>
      <c r="V166" s="45"/>
      <c r="W166" s="220">
        <f>V166*K166</f>
        <v>0</v>
      </c>
      <c r="X166" s="220">
        <v>0</v>
      </c>
      <c r="Y166" s="220">
        <f>X166*K166</f>
        <v>0</v>
      </c>
      <c r="Z166" s="220">
        <v>0</v>
      </c>
      <c r="AA166" s="221">
        <f>Z166*K166</f>
        <v>0</v>
      </c>
      <c r="AR166" s="20" t="s">
        <v>155</v>
      </c>
      <c r="AT166" s="20" t="s">
        <v>151</v>
      </c>
      <c r="AU166" s="20" t="s">
        <v>100</v>
      </c>
      <c r="AY166" s="20" t="s">
        <v>150</v>
      </c>
      <c r="BE166" s="135">
        <f>IF(U166="základní",N166,0)</f>
        <v>0</v>
      </c>
      <c r="BF166" s="135">
        <f>IF(U166="snížená",N166,0)</f>
        <v>0</v>
      </c>
      <c r="BG166" s="135">
        <f>IF(U166="zákl. přenesená",N166,0)</f>
        <v>0</v>
      </c>
      <c r="BH166" s="135">
        <f>IF(U166="sníž. přenesená",N166,0)</f>
        <v>0</v>
      </c>
      <c r="BI166" s="135">
        <f>IF(U166="nulová",N166,0)</f>
        <v>0</v>
      </c>
      <c r="BJ166" s="20" t="s">
        <v>100</v>
      </c>
      <c r="BK166" s="135">
        <f>ROUND(L166*K166,2)</f>
        <v>0</v>
      </c>
      <c r="BL166" s="20" t="s">
        <v>155</v>
      </c>
      <c r="BM166" s="20" t="s">
        <v>271</v>
      </c>
    </row>
    <row r="167" s="9" customFormat="1" ht="37.44001" customHeight="1">
      <c r="B167" s="198"/>
      <c r="C167" s="199"/>
      <c r="D167" s="200" t="s">
        <v>114</v>
      </c>
      <c r="E167" s="200"/>
      <c r="F167" s="200"/>
      <c r="G167" s="200"/>
      <c r="H167" s="200"/>
      <c r="I167" s="200"/>
      <c r="J167" s="200"/>
      <c r="K167" s="200"/>
      <c r="L167" s="200"/>
      <c r="M167" s="200"/>
      <c r="N167" s="224">
        <f>BK167</f>
        <v>0</v>
      </c>
      <c r="O167" s="225"/>
      <c r="P167" s="225"/>
      <c r="Q167" s="225"/>
      <c r="R167" s="201"/>
      <c r="T167" s="202"/>
      <c r="U167" s="199"/>
      <c r="V167" s="199"/>
      <c r="W167" s="203">
        <f>W168+W173+W175+W192+W231+W254+W258+W260</f>
        <v>0</v>
      </c>
      <c r="X167" s="199"/>
      <c r="Y167" s="203">
        <f>Y168+Y173+Y175+Y192+Y231+Y254+Y258+Y260</f>
        <v>31.477632079999999</v>
      </c>
      <c r="Z167" s="199"/>
      <c r="AA167" s="204">
        <f>AA168+AA173+AA175+AA192+AA231+AA254+AA258+AA260</f>
        <v>39.317273899999996</v>
      </c>
      <c r="AR167" s="205" t="s">
        <v>100</v>
      </c>
      <c r="AT167" s="206" t="s">
        <v>78</v>
      </c>
      <c r="AU167" s="206" t="s">
        <v>79</v>
      </c>
      <c r="AY167" s="205" t="s">
        <v>150</v>
      </c>
      <c r="BK167" s="207">
        <f>BK168+BK173+BK175+BK192+BK231+BK254+BK258+BK260</f>
        <v>0</v>
      </c>
    </row>
    <row r="168" s="9" customFormat="1" ht="19.92" customHeight="1">
      <c r="B168" s="198"/>
      <c r="C168" s="199"/>
      <c r="D168" s="208" t="s">
        <v>115</v>
      </c>
      <c r="E168" s="208"/>
      <c r="F168" s="208"/>
      <c r="G168" s="208"/>
      <c r="H168" s="208"/>
      <c r="I168" s="208"/>
      <c r="J168" s="208"/>
      <c r="K168" s="208"/>
      <c r="L168" s="208"/>
      <c r="M168" s="208"/>
      <c r="N168" s="209">
        <f>BK168</f>
        <v>0</v>
      </c>
      <c r="O168" s="210"/>
      <c r="P168" s="210"/>
      <c r="Q168" s="210"/>
      <c r="R168" s="201"/>
      <c r="T168" s="202"/>
      <c r="U168" s="199"/>
      <c r="V168" s="199"/>
      <c r="W168" s="203">
        <f>SUM(W169:W172)</f>
        <v>0</v>
      </c>
      <c r="X168" s="199"/>
      <c r="Y168" s="203">
        <f>SUM(Y169:Y172)</f>
        <v>0</v>
      </c>
      <c r="Z168" s="199"/>
      <c r="AA168" s="204">
        <f>SUM(AA169:AA172)</f>
        <v>5.6699999999999999</v>
      </c>
      <c r="AR168" s="205" t="s">
        <v>100</v>
      </c>
      <c r="AT168" s="206" t="s">
        <v>78</v>
      </c>
      <c r="AU168" s="206" t="s">
        <v>84</v>
      </c>
      <c r="AY168" s="205" t="s">
        <v>150</v>
      </c>
      <c r="BK168" s="207">
        <f>SUM(BK169:BK172)</f>
        <v>0</v>
      </c>
    </row>
    <row r="169" s="1" customFormat="1" ht="25.5" customHeight="1">
      <c r="B169" s="44"/>
      <c r="C169" s="211" t="s">
        <v>272</v>
      </c>
      <c r="D169" s="211" t="s">
        <v>151</v>
      </c>
      <c r="E169" s="212" t="s">
        <v>273</v>
      </c>
      <c r="F169" s="213" t="s">
        <v>274</v>
      </c>
      <c r="G169" s="213"/>
      <c r="H169" s="213"/>
      <c r="I169" s="213"/>
      <c r="J169" s="214" t="s">
        <v>154</v>
      </c>
      <c r="K169" s="215">
        <v>930.70000000000005</v>
      </c>
      <c r="L169" s="216">
        <v>0</v>
      </c>
      <c r="M169" s="217"/>
      <c r="N169" s="218">
        <f>ROUND(L169*K169,2)</f>
        <v>0</v>
      </c>
      <c r="O169" s="218"/>
      <c r="P169" s="218"/>
      <c r="Q169" s="218"/>
      <c r="R169" s="46"/>
      <c r="T169" s="219" t="s">
        <v>22</v>
      </c>
      <c r="U169" s="54" t="s">
        <v>46</v>
      </c>
      <c r="V169" s="45"/>
      <c r="W169" s="220">
        <f>V169*K169</f>
        <v>0</v>
      </c>
      <c r="X169" s="220">
        <v>0</v>
      </c>
      <c r="Y169" s="220">
        <f>X169*K169</f>
        <v>0</v>
      </c>
      <c r="Z169" s="220">
        <v>0.0060000000000000001</v>
      </c>
      <c r="AA169" s="221">
        <f>Z169*K169</f>
        <v>5.5842000000000001</v>
      </c>
      <c r="AR169" s="20" t="s">
        <v>211</v>
      </c>
      <c r="AT169" s="20" t="s">
        <v>151</v>
      </c>
      <c r="AU169" s="20" t="s">
        <v>100</v>
      </c>
      <c r="AY169" s="20" t="s">
        <v>150</v>
      </c>
      <c r="BE169" s="135">
        <f>IF(U169="základní",N169,0)</f>
        <v>0</v>
      </c>
      <c r="BF169" s="135">
        <f>IF(U169="snížená",N169,0)</f>
        <v>0</v>
      </c>
      <c r="BG169" s="135">
        <f>IF(U169="zákl. přenesená",N169,0)</f>
        <v>0</v>
      </c>
      <c r="BH169" s="135">
        <f>IF(U169="sníž. přenesená",N169,0)</f>
        <v>0</v>
      </c>
      <c r="BI169" s="135">
        <f>IF(U169="nulová",N169,0)</f>
        <v>0</v>
      </c>
      <c r="BJ169" s="20" t="s">
        <v>100</v>
      </c>
      <c r="BK169" s="135">
        <f>ROUND(L169*K169,2)</f>
        <v>0</v>
      </c>
      <c r="BL169" s="20" t="s">
        <v>211</v>
      </c>
      <c r="BM169" s="20" t="s">
        <v>275</v>
      </c>
    </row>
    <row r="170" s="1" customFormat="1" ht="25.5" customHeight="1">
      <c r="B170" s="44"/>
      <c r="C170" s="211" t="s">
        <v>276</v>
      </c>
      <c r="D170" s="211" t="s">
        <v>151</v>
      </c>
      <c r="E170" s="212" t="s">
        <v>277</v>
      </c>
      <c r="F170" s="213" t="s">
        <v>278</v>
      </c>
      <c r="G170" s="213"/>
      <c r="H170" s="213"/>
      <c r="I170" s="213"/>
      <c r="J170" s="214" t="s">
        <v>279</v>
      </c>
      <c r="K170" s="215">
        <v>6</v>
      </c>
      <c r="L170" s="216">
        <v>0</v>
      </c>
      <c r="M170" s="217"/>
      <c r="N170" s="218">
        <f>ROUND(L170*K170,2)</f>
        <v>0</v>
      </c>
      <c r="O170" s="218"/>
      <c r="P170" s="218"/>
      <c r="Q170" s="218"/>
      <c r="R170" s="46"/>
      <c r="T170" s="219" t="s">
        <v>22</v>
      </c>
      <c r="U170" s="54" t="s">
        <v>46</v>
      </c>
      <c r="V170" s="45"/>
      <c r="W170" s="220">
        <f>V170*K170</f>
        <v>0</v>
      </c>
      <c r="X170" s="220">
        <v>0</v>
      </c>
      <c r="Y170" s="220">
        <f>X170*K170</f>
        <v>0</v>
      </c>
      <c r="Z170" s="220">
        <v>0.00029999999999999997</v>
      </c>
      <c r="AA170" s="221">
        <f>Z170*K170</f>
        <v>0.0018</v>
      </c>
      <c r="AR170" s="20" t="s">
        <v>211</v>
      </c>
      <c r="AT170" s="20" t="s">
        <v>151</v>
      </c>
      <c r="AU170" s="20" t="s">
        <v>100</v>
      </c>
      <c r="AY170" s="20" t="s">
        <v>150</v>
      </c>
      <c r="BE170" s="135">
        <f>IF(U170="základní",N170,0)</f>
        <v>0</v>
      </c>
      <c r="BF170" s="135">
        <f>IF(U170="snížená",N170,0)</f>
        <v>0</v>
      </c>
      <c r="BG170" s="135">
        <f>IF(U170="zákl. přenesená",N170,0)</f>
        <v>0</v>
      </c>
      <c r="BH170" s="135">
        <f>IF(U170="sníž. přenesená",N170,0)</f>
        <v>0</v>
      </c>
      <c r="BI170" s="135">
        <f>IF(U170="nulová",N170,0)</f>
        <v>0</v>
      </c>
      <c r="BJ170" s="20" t="s">
        <v>100</v>
      </c>
      <c r="BK170" s="135">
        <f>ROUND(L170*K170,2)</f>
        <v>0</v>
      </c>
      <c r="BL170" s="20" t="s">
        <v>211</v>
      </c>
      <c r="BM170" s="20" t="s">
        <v>280</v>
      </c>
    </row>
    <row r="171" s="1" customFormat="1" ht="25.5" customHeight="1">
      <c r="B171" s="44"/>
      <c r="C171" s="211" t="s">
        <v>281</v>
      </c>
      <c r="D171" s="211" t="s">
        <v>151</v>
      </c>
      <c r="E171" s="212" t="s">
        <v>282</v>
      </c>
      <c r="F171" s="213" t="s">
        <v>283</v>
      </c>
      <c r="G171" s="213"/>
      <c r="H171" s="213"/>
      <c r="I171" s="213"/>
      <c r="J171" s="214" t="s">
        <v>279</v>
      </c>
      <c r="K171" s="215">
        <v>280</v>
      </c>
      <c r="L171" s="216">
        <v>0</v>
      </c>
      <c r="M171" s="217"/>
      <c r="N171" s="218">
        <f>ROUND(L171*K171,2)</f>
        <v>0</v>
      </c>
      <c r="O171" s="218"/>
      <c r="P171" s="218"/>
      <c r="Q171" s="218"/>
      <c r="R171" s="46"/>
      <c r="T171" s="219" t="s">
        <v>22</v>
      </c>
      <c r="U171" s="54" t="s">
        <v>46</v>
      </c>
      <c r="V171" s="45"/>
      <c r="W171" s="220">
        <f>V171*K171</f>
        <v>0</v>
      </c>
      <c r="X171" s="220">
        <v>0</v>
      </c>
      <c r="Y171" s="220">
        <f>X171*K171</f>
        <v>0</v>
      </c>
      <c r="Z171" s="220">
        <v>0.00029999999999999997</v>
      </c>
      <c r="AA171" s="221">
        <f>Z171*K171</f>
        <v>0.083999999999999991</v>
      </c>
      <c r="AR171" s="20" t="s">
        <v>211</v>
      </c>
      <c r="AT171" s="20" t="s">
        <v>151</v>
      </c>
      <c r="AU171" s="20" t="s">
        <v>100</v>
      </c>
      <c r="AY171" s="20" t="s">
        <v>150</v>
      </c>
      <c r="BE171" s="135">
        <f>IF(U171="základní",N171,0)</f>
        <v>0</v>
      </c>
      <c r="BF171" s="135">
        <f>IF(U171="snížená",N171,0)</f>
        <v>0</v>
      </c>
      <c r="BG171" s="135">
        <f>IF(U171="zákl. přenesená",N171,0)</f>
        <v>0</v>
      </c>
      <c r="BH171" s="135">
        <f>IF(U171="sníž. přenesená",N171,0)</f>
        <v>0</v>
      </c>
      <c r="BI171" s="135">
        <f>IF(U171="nulová",N171,0)</f>
        <v>0</v>
      </c>
      <c r="BJ171" s="20" t="s">
        <v>100</v>
      </c>
      <c r="BK171" s="135">
        <f>ROUND(L171*K171,2)</f>
        <v>0</v>
      </c>
      <c r="BL171" s="20" t="s">
        <v>211</v>
      </c>
      <c r="BM171" s="20" t="s">
        <v>284</v>
      </c>
    </row>
    <row r="172" s="1" customFormat="1" ht="25.5" customHeight="1">
      <c r="B172" s="44"/>
      <c r="C172" s="211" t="s">
        <v>285</v>
      </c>
      <c r="D172" s="211" t="s">
        <v>151</v>
      </c>
      <c r="E172" s="212" t="s">
        <v>286</v>
      </c>
      <c r="F172" s="213" t="s">
        <v>287</v>
      </c>
      <c r="G172" s="213"/>
      <c r="H172" s="213"/>
      <c r="I172" s="213"/>
      <c r="J172" s="214" t="s">
        <v>288</v>
      </c>
      <c r="K172" s="226">
        <v>0</v>
      </c>
      <c r="L172" s="216">
        <v>0</v>
      </c>
      <c r="M172" s="217"/>
      <c r="N172" s="218">
        <f>ROUND(L172*K172,2)</f>
        <v>0</v>
      </c>
      <c r="O172" s="218"/>
      <c r="P172" s="218"/>
      <c r="Q172" s="218"/>
      <c r="R172" s="46"/>
      <c r="T172" s="219" t="s">
        <v>22</v>
      </c>
      <c r="U172" s="54" t="s">
        <v>46</v>
      </c>
      <c r="V172" s="45"/>
      <c r="W172" s="220">
        <f>V172*K172</f>
        <v>0</v>
      </c>
      <c r="X172" s="220">
        <v>0</v>
      </c>
      <c r="Y172" s="220">
        <f>X172*K172</f>
        <v>0</v>
      </c>
      <c r="Z172" s="220">
        <v>0</v>
      </c>
      <c r="AA172" s="221">
        <f>Z172*K172</f>
        <v>0</v>
      </c>
      <c r="AR172" s="20" t="s">
        <v>211</v>
      </c>
      <c r="AT172" s="20" t="s">
        <v>151</v>
      </c>
      <c r="AU172" s="20" t="s">
        <v>100</v>
      </c>
      <c r="AY172" s="20" t="s">
        <v>150</v>
      </c>
      <c r="BE172" s="135">
        <f>IF(U172="základní",N172,0)</f>
        <v>0</v>
      </c>
      <c r="BF172" s="135">
        <f>IF(U172="snížená",N172,0)</f>
        <v>0</v>
      </c>
      <c r="BG172" s="135">
        <f>IF(U172="zákl. přenesená",N172,0)</f>
        <v>0</v>
      </c>
      <c r="BH172" s="135">
        <f>IF(U172="sníž. přenesená",N172,0)</f>
        <v>0</v>
      </c>
      <c r="BI172" s="135">
        <f>IF(U172="nulová",N172,0)</f>
        <v>0</v>
      </c>
      <c r="BJ172" s="20" t="s">
        <v>100</v>
      </c>
      <c r="BK172" s="135">
        <f>ROUND(L172*K172,2)</f>
        <v>0</v>
      </c>
      <c r="BL172" s="20" t="s">
        <v>211</v>
      </c>
      <c r="BM172" s="20" t="s">
        <v>289</v>
      </c>
    </row>
    <row r="173" s="9" customFormat="1" ht="29.88" customHeight="1">
      <c r="B173" s="198"/>
      <c r="C173" s="199"/>
      <c r="D173" s="208" t="s">
        <v>116</v>
      </c>
      <c r="E173" s="208"/>
      <c r="F173" s="208"/>
      <c r="G173" s="208"/>
      <c r="H173" s="208"/>
      <c r="I173" s="208"/>
      <c r="J173" s="208"/>
      <c r="K173" s="208"/>
      <c r="L173" s="208"/>
      <c r="M173" s="208"/>
      <c r="N173" s="222">
        <f>BK173</f>
        <v>0</v>
      </c>
      <c r="O173" s="223"/>
      <c r="P173" s="223"/>
      <c r="Q173" s="223"/>
      <c r="R173" s="201"/>
      <c r="T173" s="202"/>
      <c r="U173" s="199"/>
      <c r="V173" s="199"/>
      <c r="W173" s="203">
        <f>W174</f>
        <v>0</v>
      </c>
      <c r="X173" s="199"/>
      <c r="Y173" s="203">
        <f>Y174</f>
        <v>0</v>
      </c>
      <c r="Z173" s="199"/>
      <c r="AA173" s="204">
        <f>AA174</f>
        <v>0.096800000000000011</v>
      </c>
      <c r="AR173" s="205" t="s">
        <v>100</v>
      </c>
      <c r="AT173" s="206" t="s">
        <v>78</v>
      </c>
      <c r="AU173" s="206" t="s">
        <v>84</v>
      </c>
      <c r="AY173" s="205" t="s">
        <v>150</v>
      </c>
      <c r="BK173" s="207">
        <f>BK174</f>
        <v>0</v>
      </c>
    </row>
    <row r="174" s="1" customFormat="1" ht="38.25" customHeight="1">
      <c r="B174" s="44"/>
      <c r="C174" s="211" t="s">
        <v>290</v>
      </c>
      <c r="D174" s="211" t="s">
        <v>151</v>
      </c>
      <c r="E174" s="212" t="s">
        <v>291</v>
      </c>
      <c r="F174" s="213" t="s">
        <v>292</v>
      </c>
      <c r="G174" s="213"/>
      <c r="H174" s="213"/>
      <c r="I174" s="213"/>
      <c r="J174" s="214" t="s">
        <v>178</v>
      </c>
      <c r="K174" s="215">
        <v>242</v>
      </c>
      <c r="L174" s="216">
        <v>0</v>
      </c>
      <c r="M174" s="217"/>
      <c r="N174" s="218">
        <f>ROUND(L174*K174,2)</f>
        <v>0</v>
      </c>
      <c r="O174" s="218"/>
      <c r="P174" s="218"/>
      <c r="Q174" s="218"/>
      <c r="R174" s="46"/>
      <c r="T174" s="219" t="s">
        <v>22</v>
      </c>
      <c r="U174" s="54" t="s">
        <v>46</v>
      </c>
      <c r="V174" s="45"/>
      <c r="W174" s="220">
        <f>V174*K174</f>
        <v>0</v>
      </c>
      <c r="X174" s="220">
        <v>0</v>
      </c>
      <c r="Y174" s="220">
        <f>X174*K174</f>
        <v>0</v>
      </c>
      <c r="Z174" s="220">
        <v>0.00040000000000000002</v>
      </c>
      <c r="AA174" s="221">
        <f>Z174*K174</f>
        <v>0.096800000000000011</v>
      </c>
      <c r="AR174" s="20" t="s">
        <v>211</v>
      </c>
      <c r="AT174" s="20" t="s">
        <v>151</v>
      </c>
      <c r="AU174" s="20" t="s">
        <v>100</v>
      </c>
      <c r="AY174" s="20" t="s">
        <v>150</v>
      </c>
      <c r="BE174" s="135">
        <f>IF(U174="základní",N174,0)</f>
        <v>0</v>
      </c>
      <c r="BF174" s="135">
        <f>IF(U174="snížená",N174,0)</f>
        <v>0</v>
      </c>
      <c r="BG174" s="135">
        <f>IF(U174="zákl. přenesená",N174,0)</f>
        <v>0</v>
      </c>
      <c r="BH174" s="135">
        <f>IF(U174="sníž. přenesená",N174,0)</f>
        <v>0</v>
      </c>
      <c r="BI174" s="135">
        <f>IF(U174="nulová",N174,0)</f>
        <v>0</v>
      </c>
      <c r="BJ174" s="20" t="s">
        <v>100</v>
      </c>
      <c r="BK174" s="135">
        <f>ROUND(L174*K174,2)</f>
        <v>0</v>
      </c>
      <c r="BL174" s="20" t="s">
        <v>211</v>
      </c>
      <c r="BM174" s="20" t="s">
        <v>293</v>
      </c>
    </row>
    <row r="175" s="9" customFormat="1" ht="29.88" customHeight="1">
      <c r="B175" s="198"/>
      <c r="C175" s="199"/>
      <c r="D175" s="208" t="s">
        <v>117</v>
      </c>
      <c r="E175" s="208"/>
      <c r="F175" s="208"/>
      <c r="G175" s="208"/>
      <c r="H175" s="208"/>
      <c r="I175" s="208"/>
      <c r="J175" s="208"/>
      <c r="K175" s="208"/>
      <c r="L175" s="208"/>
      <c r="M175" s="208"/>
      <c r="N175" s="222">
        <f>BK175</f>
        <v>0</v>
      </c>
      <c r="O175" s="223"/>
      <c r="P175" s="223"/>
      <c r="Q175" s="223"/>
      <c r="R175" s="201"/>
      <c r="T175" s="202"/>
      <c r="U175" s="199"/>
      <c r="V175" s="199"/>
      <c r="W175" s="203">
        <f>SUM(W176:W191)</f>
        <v>0</v>
      </c>
      <c r="X175" s="199"/>
      <c r="Y175" s="203">
        <f>SUM(Y176:Y191)</f>
        <v>6.9224032599999994</v>
      </c>
      <c r="Z175" s="199"/>
      <c r="AA175" s="204">
        <f>SUM(AA176:AA191)</f>
        <v>5.4002999999999997</v>
      </c>
      <c r="AR175" s="205" t="s">
        <v>100</v>
      </c>
      <c r="AT175" s="206" t="s">
        <v>78</v>
      </c>
      <c r="AU175" s="206" t="s">
        <v>84</v>
      </c>
      <c r="AY175" s="205" t="s">
        <v>150</v>
      </c>
      <c r="BK175" s="207">
        <f>SUM(BK176:BK191)</f>
        <v>0</v>
      </c>
    </row>
    <row r="176" s="1" customFormat="1" ht="25.5" customHeight="1">
      <c r="B176" s="44"/>
      <c r="C176" s="211" t="s">
        <v>294</v>
      </c>
      <c r="D176" s="211" t="s">
        <v>151</v>
      </c>
      <c r="E176" s="212" t="s">
        <v>295</v>
      </c>
      <c r="F176" s="213" t="s">
        <v>296</v>
      </c>
      <c r="G176" s="213"/>
      <c r="H176" s="213"/>
      <c r="I176" s="213"/>
      <c r="J176" s="214" t="s">
        <v>218</v>
      </c>
      <c r="K176" s="215">
        <v>3.4929999999999999</v>
      </c>
      <c r="L176" s="216">
        <v>0</v>
      </c>
      <c r="M176" s="217"/>
      <c r="N176" s="218">
        <f>ROUND(L176*K176,2)</f>
        <v>0</v>
      </c>
      <c r="O176" s="218"/>
      <c r="P176" s="218"/>
      <c r="Q176" s="218"/>
      <c r="R176" s="46"/>
      <c r="T176" s="219" t="s">
        <v>22</v>
      </c>
      <c r="U176" s="54" t="s">
        <v>46</v>
      </c>
      <c r="V176" s="45"/>
      <c r="W176" s="220">
        <f>V176*K176</f>
        <v>0</v>
      </c>
      <c r="X176" s="220">
        <v>0</v>
      </c>
      <c r="Y176" s="220">
        <f>X176*K176</f>
        <v>0</v>
      </c>
      <c r="Z176" s="220">
        <v>0</v>
      </c>
      <c r="AA176" s="221">
        <f>Z176*K176</f>
        <v>0</v>
      </c>
      <c r="AR176" s="20" t="s">
        <v>211</v>
      </c>
      <c r="AT176" s="20" t="s">
        <v>151</v>
      </c>
      <c r="AU176" s="20" t="s">
        <v>100</v>
      </c>
      <c r="AY176" s="20" t="s">
        <v>150</v>
      </c>
      <c r="BE176" s="135">
        <f>IF(U176="základní",N176,0)</f>
        <v>0</v>
      </c>
      <c r="BF176" s="135">
        <f>IF(U176="snížená",N176,0)</f>
        <v>0</v>
      </c>
      <c r="BG176" s="135">
        <f>IF(U176="zákl. přenesená",N176,0)</f>
        <v>0</v>
      </c>
      <c r="BH176" s="135">
        <f>IF(U176="sníž. přenesená",N176,0)</f>
        <v>0</v>
      </c>
      <c r="BI176" s="135">
        <f>IF(U176="nulová",N176,0)</f>
        <v>0</v>
      </c>
      <c r="BJ176" s="20" t="s">
        <v>100</v>
      </c>
      <c r="BK176" s="135">
        <f>ROUND(L176*K176,2)</f>
        <v>0</v>
      </c>
      <c r="BL176" s="20" t="s">
        <v>211</v>
      </c>
      <c r="BM176" s="20" t="s">
        <v>297</v>
      </c>
    </row>
    <row r="177" s="1" customFormat="1" ht="38.25" customHeight="1">
      <c r="B177" s="44"/>
      <c r="C177" s="211" t="s">
        <v>298</v>
      </c>
      <c r="D177" s="211" t="s">
        <v>151</v>
      </c>
      <c r="E177" s="212" t="s">
        <v>299</v>
      </c>
      <c r="F177" s="213" t="s">
        <v>300</v>
      </c>
      <c r="G177" s="213"/>
      <c r="H177" s="213"/>
      <c r="I177" s="213"/>
      <c r="J177" s="214" t="s">
        <v>218</v>
      </c>
      <c r="K177" s="215">
        <v>3.4929999999999999</v>
      </c>
      <c r="L177" s="216">
        <v>0</v>
      </c>
      <c r="M177" s="217"/>
      <c r="N177" s="218">
        <f>ROUND(L177*K177,2)</f>
        <v>0</v>
      </c>
      <c r="O177" s="218"/>
      <c r="P177" s="218"/>
      <c r="Q177" s="218"/>
      <c r="R177" s="46"/>
      <c r="T177" s="219" t="s">
        <v>22</v>
      </c>
      <c r="U177" s="54" t="s">
        <v>46</v>
      </c>
      <c r="V177" s="45"/>
      <c r="W177" s="220">
        <f>V177*K177</f>
        <v>0</v>
      </c>
      <c r="X177" s="220">
        <v>0.00122</v>
      </c>
      <c r="Y177" s="220">
        <f>X177*K177</f>
        <v>0.0042614599999999999</v>
      </c>
      <c r="Z177" s="220">
        <v>0</v>
      </c>
      <c r="AA177" s="221">
        <f>Z177*K177</f>
        <v>0</v>
      </c>
      <c r="AR177" s="20" t="s">
        <v>211</v>
      </c>
      <c r="AT177" s="20" t="s">
        <v>151</v>
      </c>
      <c r="AU177" s="20" t="s">
        <v>100</v>
      </c>
      <c r="AY177" s="20" t="s">
        <v>150</v>
      </c>
      <c r="BE177" s="135">
        <f>IF(U177="základní",N177,0)</f>
        <v>0</v>
      </c>
      <c r="BF177" s="135">
        <f>IF(U177="snížená",N177,0)</f>
        <v>0</v>
      </c>
      <c r="BG177" s="135">
        <f>IF(U177="zákl. přenesená",N177,0)</f>
        <v>0</v>
      </c>
      <c r="BH177" s="135">
        <f>IF(U177="sníž. přenesená",N177,0)</f>
        <v>0</v>
      </c>
      <c r="BI177" s="135">
        <f>IF(U177="nulová",N177,0)</f>
        <v>0</v>
      </c>
      <c r="BJ177" s="20" t="s">
        <v>100</v>
      </c>
      <c r="BK177" s="135">
        <f>ROUND(L177*K177,2)</f>
        <v>0</v>
      </c>
      <c r="BL177" s="20" t="s">
        <v>211</v>
      </c>
      <c r="BM177" s="20" t="s">
        <v>301</v>
      </c>
    </row>
    <row r="178" s="1" customFormat="1" ht="25.5" customHeight="1">
      <c r="B178" s="44"/>
      <c r="C178" s="211" t="s">
        <v>302</v>
      </c>
      <c r="D178" s="211" t="s">
        <v>151</v>
      </c>
      <c r="E178" s="212" t="s">
        <v>303</v>
      </c>
      <c r="F178" s="213" t="s">
        <v>304</v>
      </c>
      <c r="G178" s="213"/>
      <c r="H178" s="213"/>
      <c r="I178" s="213"/>
      <c r="J178" s="214" t="s">
        <v>178</v>
      </c>
      <c r="K178" s="215">
        <v>50</v>
      </c>
      <c r="L178" s="216">
        <v>0</v>
      </c>
      <c r="M178" s="217"/>
      <c r="N178" s="218">
        <f>ROUND(L178*K178,2)</f>
        <v>0</v>
      </c>
      <c r="O178" s="218"/>
      <c r="P178" s="218"/>
      <c r="Q178" s="218"/>
      <c r="R178" s="46"/>
      <c r="T178" s="219" t="s">
        <v>22</v>
      </c>
      <c r="U178" s="54" t="s">
        <v>46</v>
      </c>
      <c r="V178" s="45"/>
      <c r="W178" s="220">
        <f>V178*K178</f>
        <v>0</v>
      </c>
      <c r="X178" s="220">
        <v>0.0058300000000000001</v>
      </c>
      <c r="Y178" s="220">
        <f>X178*K178</f>
        <v>0.29149999999999998</v>
      </c>
      <c r="Z178" s="220">
        <v>0</v>
      </c>
      <c r="AA178" s="221">
        <f>Z178*K178</f>
        <v>0</v>
      </c>
      <c r="AR178" s="20" t="s">
        <v>211</v>
      </c>
      <c r="AT178" s="20" t="s">
        <v>151</v>
      </c>
      <c r="AU178" s="20" t="s">
        <v>100</v>
      </c>
      <c r="AY178" s="20" t="s">
        <v>150</v>
      </c>
      <c r="BE178" s="135">
        <f>IF(U178="základní",N178,0)</f>
        <v>0</v>
      </c>
      <c r="BF178" s="135">
        <f>IF(U178="snížená",N178,0)</f>
        <v>0</v>
      </c>
      <c r="BG178" s="135">
        <f>IF(U178="zákl. přenesená",N178,0)</f>
        <v>0</v>
      </c>
      <c r="BH178" s="135">
        <f>IF(U178="sníž. přenesená",N178,0)</f>
        <v>0</v>
      </c>
      <c r="BI178" s="135">
        <f>IF(U178="nulová",N178,0)</f>
        <v>0</v>
      </c>
      <c r="BJ178" s="20" t="s">
        <v>100</v>
      </c>
      <c r="BK178" s="135">
        <f>ROUND(L178*K178,2)</f>
        <v>0</v>
      </c>
      <c r="BL178" s="20" t="s">
        <v>211</v>
      </c>
      <c r="BM178" s="20" t="s">
        <v>305</v>
      </c>
    </row>
    <row r="179" s="1" customFormat="1" ht="25.5" customHeight="1">
      <c r="B179" s="44"/>
      <c r="C179" s="211" t="s">
        <v>306</v>
      </c>
      <c r="D179" s="211" t="s">
        <v>151</v>
      </c>
      <c r="E179" s="212" t="s">
        <v>307</v>
      </c>
      <c r="F179" s="213" t="s">
        <v>308</v>
      </c>
      <c r="G179" s="213"/>
      <c r="H179" s="213"/>
      <c r="I179" s="213"/>
      <c r="J179" s="214" t="s">
        <v>178</v>
      </c>
      <c r="K179" s="215">
        <v>30</v>
      </c>
      <c r="L179" s="216">
        <v>0</v>
      </c>
      <c r="M179" s="217"/>
      <c r="N179" s="218">
        <f>ROUND(L179*K179,2)</f>
        <v>0</v>
      </c>
      <c r="O179" s="218"/>
      <c r="P179" s="218"/>
      <c r="Q179" s="218"/>
      <c r="R179" s="46"/>
      <c r="T179" s="219" t="s">
        <v>22</v>
      </c>
      <c r="U179" s="54" t="s">
        <v>46</v>
      </c>
      <c r="V179" s="45"/>
      <c r="W179" s="220">
        <f>V179*K179</f>
        <v>0</v>
      </c>
      <c r="X179" s="220">
        <v>0</v>
      </c>
      <c r="Y179" s="220">
        <f>X179*K179</f>
        <v>0</v>
      </c>
      <c r="Z179" s="220">
        <v>0.024750000000000001</v>
      </c>
      <c r="AA179" s="221">
        <f>Z179*K179</f>
        <v>0.74250000000000005</v>
      </c>
      <c r="AR179" s="20" t="s">
        <v>211</v>
      </c>
      <c r="AT179" s="20" t="s">
        <v>151</v>
      </c>
      <c r="AU179" s="20" t="s">
        <v>100</v>
      </c>
      <c r="AY179" s="20" t="s">
        <v>150</v>
      </c>
      <c r="BE179" s="135">
        <f>IF(U179="základní",N179,0)</f>
        <v>0</v>
      </c>
      <c r="BF179" s="135">
        <f>IF(U179="snížená",N179,0)</f>
        <v>0</v>
      </c>
      <c r="BG179" s="135">
        <f>IF(U179="zákl. přenesená",N179,0)</f>
        <v>0</v>
      </c>
      <c r="BH179" s="135">
        <f>IF(U179="sníž. přenesená",N179,0)</f>
        <v>0</v>
      </c>
      <c r="BI179" s="135">
        <f>IF(U179="nulová",N179,0)</f>
        <v>0</v>
      </c>
      <c r="BJ179" s="20" t="s">
        <v>100</v>
      </c>
      <c r="BK179" s="135">
        <f>ROUND(L179*K179,2)</f>
        <v>0</v>
      </c>
      <c r="BL179" s="20" t="s">
        <v>211</v>
      </c>
      <c r="BM179" s="20" t="s">
        <v>309</v>
      </c>
    </row>
    <row r="180" s="1" customFormat="1" ht="38.25" customHeight="1">
      <c r="B180" s="44"/>
      <c r="C180" s="211" t="s">
        <v>310</v>
      </c>
      <c r="D180" s="211" t="s">
        <v>151</v>
      </c>
      <c r="E180" s="212" t="s">
        <v>311</v>
      </c>
      <c r="F180" s="213" t="s">
        <v>312</v>
      </c>
      <c r="G180" s="213"/>
      <c r="H180" s="213"/>
      <c r="I180" s="213"/>
      <c r="J180" s="214" t="s">
        <v>178</v>
      </c>
      <c r="K180" s="215">
        <v>35</v>
      </c>
      <c r="L180" s="216">
        <v>0</v>
      </c>
      <c r="M180" s="217"/>
      <c r="N180" s="218">
        <f>ROUND(L180*K180,2)</f>
        <v>0</v>
      </c>
      <c r="O180" s="218"/>
      <c r="P180" s="218"/>
      <c r="Q180" s="218"/>
      <c r="R180" s="46"/>
      <c r="T180" s="219" t="s">
        <v>22</v>
      </c>
      <c r="U180" s="54" t="s">
        <v>46</v>
      </c>
      <c r="V180" s="45"/>
      <c r="W180" s="220">
        <f>V180*K180</f>
        <v>0</v>
      </c>
      <c r="X180" s="220">
        <v>0</v>
      </c>
      <c r="Y180" s="220">
        <f>X180*K180</f>
        <v>0</v>
      </c>
      <c r="Z180" s="220">
        <v>0.033000000000000002</v>
      </c>
      <c r="AA180" s="221">
        <f>Z180*K180</f>
        <v>1.155</v>
      </c>
      <c r="AR180" s="20" t="s">
        <v>211</v>
      </c>
      <c r="AT180" s="20" t="s">
        <v>151</v>
      </c>
      <c r="AU180" s="20" t="s">
        <v>100</v>
      </c>
      <c r="AY180" s="20" t="s">
        <v>150</v>
      </c>
      <c r="BE180" s="135">
        <f>IF(U180="základní",N180,0)</f>
        <v>0</v>
      </c>
      <c r="BF180" s="135">
        <f>IF(U180="snížená",N180,0)</f>
        <v>0</v>
      </c>
      <c r="BG180" s="135">
        <f>IF(U180="zákl. přenesená",N180,0)</f>
        <v>0</v>
      </c>
      <c r="BH180" s="135">
        <f>IF(U180="sníž. přenesená",N180,0)</f>
        <v>0</v>
      </c>
      <c r="BI180" s="135">
        <f>IF(U180="nulová",N180,0)</f>
        <v>0</v>
      </c>
      <c r="BJ180" s="20" t="s">
        <v>100</v>
      </c>
      <c r="BK180" s="135">
        <f>ROUND(L180*K180,2)</f>
        <v>0</v>
      </c>
      <c r="BL180" s="20" t="s">
        <v>211</v>
      </c>
      <c r="BM180" s="20" t="s">
        <v>313</v>
      </c>
    </row>
    <row r="181" s="1" customFormat="1" ht="38.25" customHeight="1">
      <c r="B181" s="44"/>
      <c r="C181" s="211" t="s">
        <v>314</v>
      </c>
      <c r="D181" s="211" t="s">
        <v>151</v>
      </c>
      <c r="E181" s="212" t="s">
        <v>315</v>
      </c>
      <c r="F181" s="213" t="s">
        <v>316</v>
      </c>
      <c r="G181" s="213"/>
      <c r="H181" s="213"/>
      <c r="I181" s="213"/>
      <c r="J181" s="214" t="s">
        <v>178</v>
      </c>
      <c r="K181" s="215">
        <v>45</v>
      </c>
      <c r="L181" s="216">
        <v>0</v>
      </c>
      <c r="M181" s="217"/>
      <c r="N181" s="218">
        <f>ROUND(L181*K181,2)</f>
        <v>0</v>
      </c>
      <c r="O181" s="218"/>
      <c r="P181" s="218"/>
      <c r="Q181" s="218"/>
      <c r="R181" s="46"/>
      <c r="T181" s="219" t="s">
        <v>22</v>
      </c>
      <c r="U181" s="54" t="s">
        <v>46</v>
      </c>
      <c r="V181" s="45"/>
      <c r="W181" s="220">
        <f>V181*K181</f>
        <v>0</v>
      </c>
      <c r="X181" s="220">
        <v>0.017520000000000001</v>
      </c>
      <c r="Y181" s="220">
        <f>X181*K181</f>
        <v>0.78839999999999999</v>
      </c>
      <c r="Z181" s="220">
        <v>0</v>
      </c>
      <c r="AA181" s="221">
        <f>Z181*K181</f>
        <v>0</v>
      </c>
      <c r="AR181" s="20" t="s">
        <v>211</v>
      </c>
      <c r="AT181" s="20" t="s">
        <v>151</v>
      </c>
      <c r="AU181" s="20" t="s">
        <v>100</v>
      </c>
      <c r="AY181" s="20" t="s">
        <v>150</v>
      </c>
      <c r="BE181" s="135">
        <f>IF(U181="základní",N181,0)</f>
        <v>0</v>
      </c>
      <c r="BF181" s="135">
        <f>IF(U181="snížená",N181,0)</f>
        <v>0</v>
      </c>
      <c r="BG181" s="135">
        <f>IF(U181="zákl. přenesená",N181,0)</f>
        <v>0</v>
      </c>
      <c r="BH181" s="135">
        <f>IF(U181="sníž. přenesená",N181,0)</f>
        <v>0</v>
      </c>
      <c r="BI181" s="135">
        <f>IF(U181="nulová",N181,0)</f>
        <v>0</v>
      </c>
      <c r="BJ181" s="20" t="s">
        <v>100</v>
      </c>
      <c r="BK181" s="135">
        <f>ROUND(L181*K181,2)</f>
        <v>0</v>
      </c>
      <c r="BL181" s="20" t="s">
        <v>211</v>
      </c>
      <c r="BM181" s="20" t="s">
        <v>317</v>
      </c>
    </row>
    <row r="182" s="1" customFormat="1" ht="38.25" customHeight="1">
      <c r="B182" s="44"/>
      <c r="C182" s="211" t="s">
        <v>318</v>
      </c>
      <c r="D182" s="211" t="s">
        <v>151</v>
      </c>
      <c r="E182" s="212" t="s">
        <v>319</v>
      </c>
      <c r="F182" s="213" t="s">
        <v>320</v>
      </c>
      <c r="G182" s="213"/>
      <c r="H182" s="213"/>
      <c r="I182" s="213"/>
      <c r="J182" s="214" t="s">
        <v>178</v>
      </c>
      <c r="K182" s="215">
        <v>30</v>
      </c>
      <c r="L182" s="216">
        <v>0</v>
      </c>
      <c r="M182" s="217"/>
      <c r="N182" s="218">
        <f>ROUND(L182*K182,2)</f>
        <v>0</v>
      </c>
      <c r="O182" s="218"/>
      <c r="P182" s="218"/>
      <c r="Q182" s="218"/>
      <c r="R182" s="46"/>
      <c r="T182" s="219" t="s">
        <v>22</v>
      </c>
      <c r="U182" s="54" t="s">
        <v>46</v>
      </c>
      <c r="V182" s="45"/>
      <c r="W182" s="220">
        <f>V182*K182</f>
        <v>0</v>
      </c>
      <c r="X182" s="220">
        <v>0.02733</v>
      </c>
      <c r="Y182" s="220">
        <f>X182*K182</f>
        <v>0.81989999999999996</v>
      </c>
      <c r="Z182" s="220">
        <v>0</v>
      </c>
      <c r="AA182" s="221">
        <f>Z182*K182</f>
        <v>0</v>
      </c>
      <c r="AR182" s="20" t="s">
        <v>211</v>
      </c>
      <c r="AT182" s="20" t="s">
        <v>151</v>
      </c>
      <c r="AU182" s="20" t="s">
        <v>100</v>
      </c>
      <c r="AY182" s="20" t="s">
        <v>150</v>
      </c>
      <c r="BE182" s="135">
        <f>IF(U182="základní",N182,0)</f>
        <v>0</v>
      </c>
      <c r="BF182" s="135">
        <f>IF(U182="snížená",N182,0)</f>
        <v>0</v>
      </c>
      <c r="BG182" s="135">
        <f>IF(U182="zákl. přenesená",N182,0)</f>
        <v>0</v>
      </c>
      <c r="BH182" s="135">
        <f>IF(U182="sníž. přenesená",N182,0)</f>
        <v>0</v>
      </c>
      <c r="BI182" s="135">
        <f>IF(U182="nulová",N182,0)</f>
        <v>0</v>
      </c>
      <c r="BJ182" s="20" t="s">
        <v>100</v>
      </c>
      <c r="BK182" s="135">
        <f>ROUND(L182*K182,2)</f>
        <v>0</v>
      </c>
      <c r="BL182" s="20" t="s">
        <v>211</v>
      </c>
      <c r="BM182" s="20" t="s">
        <v>321</v>
      </c>
    </row>
    <row r="183" s="1" customFormat="1" ht="25.5" customHeight="1">
      <c r="B183" s="44"/>
      <c r="C183" s="211" t="s">
        <v>322</v>
      </c>
      <c r="D183" s="211" t="s">
        <v>151</v>
      </c>
      <c r="E183" s="212" t="s">
        <v>323</v>
      </c>
      <c r="F183" s="213" t="s">
        <v>324</v>
      </c>
      <c r="G183" s="213"/>
      <c r="H183" s="213"/>
      <c r="I183" s="213"/>
      <c r="J183" s="214" t="s">
        <v>178</v>
      </c>
      <c r="K183" s="215">
        <v>45</v>
      </c>
      <c r="L183" s="216">
        <v>0</v>
      </c>
      <c r="M183" s="217"/>
      <c r="N183" s="218">
        <f>ROUND(L183*K183,2)</f>
        <v>0</v>
      </c>
      <c r="O183" s="218"/>
      <c r="P183" s="218"/>
      <c r="Q183" s="218"/>
      <c r="R183" s="46"/>
      <c r="T183" s="219" t="s">
        <v>22</v>
      </c>
      <c r="U183" s="54" t="s">
        <v>46</v>
      </c>
      <c r="V183" s="45"/>
      <c r="W183" s="220">
        <f>V183*K183</f>
        <v>0</v>
      </c>
      <c r="X183" s="220">
        <v>0</v>
      </c>
      <c r="Y183" s="220">
        <f>X183*K183</f>
        <v>0</v>
      </c>
      <c r="Z183" s="220">
        <v>0.01584</v>
      </c>
      <c r="AA183" s="221">
        <f>Z183*K183</f>
        <v>0.71279999999999999</v>
      </c>
      <c r="AR183" s="20" t="s">
        <v>211</v>
      </c>
      <c r="AT183" s="20" t="s">
        <v>151</v>
      </c>
      <c r="AU183" s="20" t="s">
        <v>100</v>
      </c>
      <c r="AY183" s="20" t="s">
        <v>150</v>
      </c>
      <c r="BE183" s="135">
        <f>IF(U183="základní",N183,0)</f>
        <v>0</v>
      </c>
      <c r="BF183" s="135">
        <f>IF(U183="snížená",N183,0)</f>
        <v>0</v>
      </c>
      <c r="BG183" s="135">
        <f>IF(U183="zákl. přenesená",N183,0)</f>
        <v>0</v>
      </c>
      <c r="BH183" s="135">
        <f>IF(U183="sníž. přenesená",N183,0)</f>
        <v>0</v>
      </c>
      <c r="BI183" s="135">
        <f>IF(U183="nulová",N183,0)</f>
        <v>0</v>
      </c>
      <c r="BJ183" s="20" t="s">
        <v>100</v>
      </c>
      <c r="BK183" s="135">
        <f>ROUND(L183*K183,2)</f>
        <v>0</v>
      </c>
      <c r="BL183" s="20" t="s">
        <v>211</v>
      </c>
      <c r="BM183" s="20" t="s">
        <v>325</v>
      </c>
    </row>
    <row r="184" s="1" customFormat="1" ht="38.25" customHeight="1">
      <c r="B184" s="44"/>
      <c r="C184" s="211" t="s">
        <v>326</v>
      </c>
      <c r="D184" s="211" t="s">
        <v>151</v>
      </c>
      <c r="E184" s="212" t="s">
        <v>327</v>
      </c>
      <c r="F184" s="213" t="s">
        <v>328</v>
      </c>
      <c r="G184" s="213"/>
      <c r="H184" s="213"/>
      <c r="I184" s="213"/>
      <c r="J184" s="214" t="s">
        <v>178</v>
      </c>
      <c r="K184" s="215">
        <v>35</v>
      </c>
      <c r="L184" s="216">
        <v>0</v>
      </c>
      <c r="M184" s="217"/>
      <c r="N184" s="218">
        <f>ROUND(L184*K184,2)</f>
        <v>0</v>
      </c>
      <c r="O184" s="218"/>
      <c r="P184" s="218"/>
      <c r="Q184" s="218"/>
      <c r="R184" s="46"/>
      <c r="T184" s="219" t="s">
        <v>22</v>
      </c>
      <c r="U184" s="54" t="s">
        <v>46</v>
      </c>
      <c r="V184" s="45"/>
      <c r="W184" s="220">
        <f>V184*K184</f>
        <v>0</v>
      </c>
      <c r="X184" s="220">
        <v>0.036400000000000002</v>
      </c>
      <c r="Y184" s="220">
        <f>X184*K184</f>
        <v>1.274</v>
      </c>
      <c r="Z184" s="220">
        <v>0</v>
      </c>
      <c r="AA184" s="221">
        <f>Z184*K184</f>
        <v>0</v>
      </c>
      <c r="AR184" s="20" t="s">
        <v>211</v>
      </c>
      <c r="AT184" s="20" t="s">
        <v>151</v>
      </c>
      <c r="AU184" s="20" t="s">
        <v>100</v>
      </c>
      <c r="AY184" s="20" t="s">
        <v>150</v>
      </c>
      <c r="BE184" s="135">
        <f>IF(U184="základní",N184,0)</f>
        <v>0</v>
      </c>
      <c r="BF184" s="135">
        <f>IF(U184="snížená",N184,0)</f>
        <v>0</v>
      </c>
      <c r="BG184" s="135">
        <f>IF(U184="zákl. přenesená",N184,0)</f>
        <v>0</v>
      </c>
      <c r="BH184" s="135">
        <f>IF(U184="sníž. přenesená",N184,0)</f>
        <v>0</v>
      </c>
      <c r="BI184" s="135">
        <f>IF(U184="nulová",N184,0)</f>
        <v>0</v>
      </c>
      <c r="BJ184" s="20" t="s">
        <v>100</v>
      </c>
      <c r="BK184" s="135">
        <f>ROUND(L184*K184,2)</f>
        <v>0</v>
      </c>
      <c r="BL184" s="20" t="s">
        <v>211</v>
      </c>
      <c r="BM184" s="20" t="s">
        <v>329</v>
      </c>
    </row>
    <row r="185" s="1" customFormat="1" ht="25.5" customHeight="1">
      <c r="B185" s="44"/>
      <c r="C185" s="211" t="s">
        <v>330</v>
      </c>
      <c r="D185" s="211" t="s">
        <v>151</v>
      </c>
      <c r="E185" s="212" t="s">
        <v>331</v>
      </c>
      <c r="F185" s="213" t="s">
        <v>332</v>
      </c>
      <c r="G185" s="213"/>
      <c r="H185" s="213"/>
      <c r="I185" s="213"/>
      <c r="J185" s="214" t="s">
        <v>178</v>
      </c>
      <c r="K185" s="215">
        <v>75</v>
      </c>
      <c r="L185" s="216">
        <v>0</v>
      </c>
      <c r="M185" s="217"/>
      <c r="N185" s="218">
        <f>ROUND(L185*K185,2)</f>
        <v>0</v>
      </c>
      <c r="O185" s="218"/>
      <c r="P185" s="218"/>
      <c r="Q185" s="218"/>
      <c r="R185" s="46"/>
      <c r="T185" s="219" t="s">
        <v>22</v>
      </c>
      <c r="U185" s="54" t="s">
        <v>46</v>
      </c>
      <c r="V185" s="45"/>
      <c r="W185" s="220">
        <f>V185*K185</f>
        <v>0</v>
      </c>
      <c r="X185" s="220">
        <v>0</v>
      </c>
      <c r="Y185" s="220">
        <f>X185*K185</f>
        <v>0</v>
      </c>
      <c r="Z185" s="220">
        <v>0</v>
      </c>
      <c r="AA185" s="221">
        <f>Z185*K185</f>
        <v>0</v>
      </c>
      <c r="AR185" s="20" t="s">
        <v>211</v>
      </c>
      <c r="AT185" s="20" t="s">
        <v>151</v>
      </c>
      <c r="AU185" s="20" t="s">
        <v>100</v>
      </c>
      <c r="AY185" s="20" t="s">
        <v>150</v>
      </c>
      <c r="BE185" s="135">
        <f>IF(U185="základní",N185,0)</f>
        <v>0</v>
      </c>
      <c r="BF185" s="135">
        <f>IF(U185="snížená",N185,0)</f>
        <v>0</v>
      </c>
      <c r="BG185" s="135">
        <f>IF(U185="zákl. přenesená",N185,0)</f>
        <v>0</v>
      </c>
      <c r="BH185" s="135">
        <f>IF(U185="sníž. přenesená",N185,0)</f>
        <v>0</v>
      </c>
      <c r="BI185" s="135">
        <f>IF(U185="nulová",N185,0)</f>
        <v>0</v>
      </c>
      <c r="BJ185" s="20" t="s">
        <v>100</v>
      </c>
      <c r="BK185" s="135">
        <f>ROUND(L185*K185,2)</f>
        <v>0</v>
      </c>
      <c r="BL185" s="20" t="s">
        <v>211</v>
      </c>
      <c r="BM185" s="20" t="s">
        <v>333</v>
      </c>
    </row>
    <row r="186" s="1" customFormat="1" ht="25.5" customHeight="1">
      <c r="B186" s="44"/>
      <c r="C186" s="211" t="s">
        <v>334</v>
      </c>
      <c r="D186" s="211" t="s">
        <v>151</v>
      </c>
      <c r="E186" s="212" t="s">
        <v>335</v>
      </c>
      <c r="F186" s="213" t="s">
        <v>336</v>
      </c>
      <c r="G186" s="213"/>
      <c r="H186" s="213"/>
      <c r="I186" s="213"/>
      <c r="J186" s="214" t="s">
        <v>154</v>
      </c>
      <c r="K186" s="215">
        <v>186</v>
      </c>
      <c r="L186" s="216">
        <v>0</v>
      </c>
      <c r="M186" s="217"/>
      <c r="N186" s="218">
        <f>ROUND(L186*K186,2)</f>
        <v>0</v>
      </c>
      <c r="O186" s="218"/>
      <c r="P186" s="218"/>
      <c r="Q186" s="218"/>
      <c r="R186" s="46"/>
      <c r="T186" s="219" t="s">
        <v>22</v>
      </c>
      <c r="U186" s="54" t="s">
        <v>46</v>
      </c>
      <c r="V186" s="45"/>
      <c r="W186" s="220">
        <f>V186*K186</f>
        <v>0</v>
      </c>
      <c r="X186" s="220">
        <v>0</v>
      </c>
      <c r="Y186" s="220">
        <f>X186*K186</f>
        <v>0</v>
      </c>
      <c r="Z186" s="220">
        <v>0</v>
      </c>
      <c r="AA186" s="221">
        <f>Z186*K186</f>
        <v>0</v>
      </c>
      <c r="AR186" s="20" t="s">
        <v>211</v>
      </c>
      <c r="AT186" s="20" t="s">
        <v>151</v>
      </c>
      <c r="AU186" s="20" t="s">
        <v>100</v>
      </c>
      <c r="AY186" s="20" t="s">
        <v>150</v>
      </c>
      <c r="BE186" s="135">
        <f>IF(U186="základní",N186,0)</f>
        <v>0</v>
      </c>
      <c r="BF186" s="135">
        <f>IF(U186="snížená",N186,0)</f>
        <v>0</v>
      </c>
      <c r="BG186" s="135">
        <f>IF(U186="zákl. přenesená",N186,0)</f>
        <v>0</v>
      </c>
      <c r="BH186" s="135">
        <f>IF(U186="sníž. přenesená",N186,0)</f>
        <v>0</v>
      </c>
      <c r="BI186" s="135">
        <f>IF(U186="nulová",N186,0)</f>
        <v>0</v>
      </c>
      <c r="BJ186" s="20" t="s">
        <v>100</v>
      </c>
      <c r="BK186" s="135">
        <f>ROUND(L186*K186,2)</f>
        <v>0</v>
      </c>
      <c r="BL186" s="20" t="s">
        <v>211</v>
      </c>
      <c r="BM186" s="20" t="s">
        <v>337</v>
      </c>
    </row>
    <row r="187" s="1" customFormat="1" ht="25.5" customHeight="1">
      <c r="B187" s="44"/>
      <c r="C187" s="227" t="s">
        <v>338</v>
      </c>
      <c r="D187" s="227" t="s">
        <v>339</v>
      </c>
      <c r="E187" s="228" t="s">
        <v>340</v>
      </c>
      <c r="F187" s="229" t="s">
        <v>341</v>
      </c>
      <c r="G187" s="229"/>
      <c r="H187" s="229"/>
      <c r="I187" s="229"/>
      <c r="J187" s="230" t="s">
        <v>218</v>
      </c>
      <c r="K187" s="231">
        <v>6.5469999999999997</v>
      </c>
      <c r="L187" s="232">
        <v>0</v>
      </c>
      <c r="M187" s="233"/>
      <c r="N187" s="234">
        <f>ROUND(L187*K187,2)</f>
        <v>0</v>
      </c>
      <c r="O187" s="218"/>
      <c r="P187" s="218"/>
      <c r="Q187" s="218"/>
      <c r="R187" s="46"/>
      <c r="T187" s="219" t="s">
        <v>22</v>
      </c>
      <c r="U187" s="54" t="s">
        <v>46</v>
      </c>
      <c r="V187" s="45"/>
      <c r="W187" s="220">
        <f>V187*K187</f>
        <v>0</v>
      </c>
      <c r="X187" s="220">
        <v>0.55000000000000004</v>
      </c>
      <c r="Y187" s="220">
        <f>X187*K187</f>
        <v>3.6008500000000003</v>
      </c>
      <c r="Z187" s="220">
        <v>0</v>
      </c>
      <c r="AA187" s="221">
        <f>Z187*K187</f>
        <v>0</v>
      </c>
      <c r="AR187" s="20" t="s">
        <v>276</v>
      </c>
      <c r="AT187" s="20" t="s">
        <v>339</v>
      </c>
      <c r="AU187" s="20" t="s">
        <v>100</v>
      </c>
      <c r="AY187" s="20" t="s">
        <v>150</v>
      </c>
      <c r="BE187" s="135">
        <f>IF(U187="základní",N187,0)</f>
        <v>0</v>
      </c>
      <c r="BF187" s="135">
        <f>IF(U187="snížená",N187,0)</f>
        <v>0</v>
      </c>
      <c r="BG187" s="135">
        <f>IF(U187="zákl. přenesená",N187,0)</f>
        <v>0</v>
      </c>
      <c r="BH187" s="135">
        <f>IF(U187="sníž. přenesená",N187,0)</f>
        <v>0</v>
      </c>
      <c r="BI187" s="135">
        <f>IF(U187="nulová",N187,0)</f>
        <v>0</v>
      </c>
      <c r="BJ187" s="20" t="s">
        <v>100</v>
      </c>
      <c r="BK187" s="135">
        <f>ROUND(L187*K187,2)</f>
        <v>0</v>
      </c>
      <c r="BL187" s="20" t="s">
        <v>211</v>
      </c>
      <c r="BM187" s="20" t="s">
        <v>342</v>
      </c>
    </row>
    <row r="188" s="1" customFormat="1" ht="16.5" customHeight="1">
      <c r="B188" s="44"/>
      <c r="C188" s="211" t="s">
        <v>343</v>
      </c>
      <c r="D188" s="211" t="s">
        <v>151</v>
      </c>
      <c r="E188" s="212" t="s">
        <v>344</v>
      </c>
      <c r="F188" s="213" t="s">
        <v>345</v>
      </c>
      <c r="G188" s="213"/>
      <c r="H188" s="213"/>
      <c r="I188" s="213"/>
      <c r="J188" s="214" t="s">
        <v>154</v>
      </c>
      <c r="K188" s="215">
        <v>186</v>
      </c>
      <c r="L188" s="216">
        <v>0</v>
      </c>
      <c r="M188" s="217"/>
      <c r="N188" s="218">
        <f>ROUND(L188*K188,2)</f>
        <v>0</v>
      </c>
      <c r="O188" s="218"/>
      <c r="P188" s="218"/>
      <c r="Q188" s="218"/>
      <c r="R188" s="46"/>
      <c r="T188" s="219" t="s">
        <v>22</v>
      </c>
      <c r="U188" s="54" t="s">
        <v>46</v>
      </c>
      <c r="V188" s="45"/>
      <c r="W188" s="220">
        <f>V188*K188</f>
        <v>0</v>
      </c>
      <c r="X188" s="220">
        <v>0</v>
      </c>
      <c r="Y188" s="220">
        <f>X188*K188</f>
        <v>0</v>
      </c>
      <c r="Z188" s="220">
        <v>0.014999999999999999</v>
      </c>
      <c r="AA188" s="221">
        <f>Z188*K188</f>
        <v>2.79</v>
      </c>
      <c r="AR188" s="20" t="s">
        <v>211</v>
      </c>
      <c r="AT188" s="20" t="s">
        <v>151</v>
      </c>
      <c r="AU188" s="20" t="s">
        <v>100</v>
      </c>
      <c r="AY188" s="20" t="s">
        <v>150</v>
      </c>
      <c r="BE188" s="135">
        <f>IF(U188="základní",N188,0)</f>
        <v>0</v>
      </c>
      <c r="BF188" s="135">
        <f>IF(U188="snížená",N188,0)</f>
        <v>0</v>
      </c>
      <c r="BG188" s="135">
        <f>IF(U188="zákl. přenesená",N188,0)</f>
        <v>0</v>
      </c>
      <c r="BH188" s="135">
        <f>IF(U188="sníž. přenesená",N188,0)</f>
        <v>0</v>
      </c>
      <c r="BI188" s="135">
        <f>IF(U188="nulová",N188,0)</f>
        <v>0</v>
      </c>
      <c r="BJ188" s="20" t="s">
        <v>100</v>
      </c>
      <c r="BK188" s="135">
        <f>ROUND(L188*K188,2)</f>
        <v>0</v>
      </c>
      <c r="BL188" s="20" t="s">
        <v>211</v>
      </c>
      <c r="BM188" s="20" t="s">
        <v>346</v>
      </c>
    </row>
    <row r="189" s="1" customFormat="1" ht="25.5" customHeight="1">
      <c r="B189" s="44"/>
      <c r="C189" s="211" t="s">
        <v>347</v>
      </c>
      <c r="D189" s="211" t="s">
        <v>151</v>
      </c>
      <c r="E189" s="212" t="s">
        <v>348</v>
      </c>
      <c r="F189" s="213" t="s">
        <v>349</v>
      </c>
      <c r="G189" s="213"/>
      <c r="H189" s="213"/>
      <c r="I189" s="213"/>
      <c r="J189" s="214" t="s">
        <v>218</v>
      </c>
      <c r="K189" s="215">
        <v>6.1399999999999997</v>
      </c>
      <c r="L189" s="216">
        <v>0</v>
      </c>
      <c r="M189" s="217"/>
      <c r="N189" s="218">
        <f>ROUND(L189*K189,2)</f>
        <v>0</v>
      </c>
      <c r="O189" s="218"/>
      <c r="P189" s="218"/>
      <c r="Q189" s="218"/>
      <c r="R189" s="46"/>
      <c r="T189" s="219" t="s">
        <v>22</v>
      </c>
      <c r="U189" s="54" t="s">
        <v>46</v>
      </c>
      <c r="V189" s="45"/>
      <c r="W189" s="220">
        <f>V189*K189</f>
        <v>0</v>
      </c>
      <c r="X189" s="220">
        <v>0.023369999999999998</v>
      </c>
      <c r="Y189" s="220">
        <f>X189*K189</f>
        <v>0.14349179999999998</v>
      </c>
      <c r="Z189" s="220">
        <v>0</v>
      </c>
      <c r="AA189" s="221">
        <f>Z189*K189</f>
        <v>0</v>
      </c>
      <c r="AR189" s="20" t="s">
        <v>211</v>
      </c>
      <c r="AT189" s="20" t="s">
        <v>151</v>
      </c>
      <c r="AU189" s="20" t="s">
        <v>100</v>
      </c>
      <c r="AY189" s="20" t="s">
        <v>150</v>
      </c>
      <c r="BE189" s="135">
        <f>IF(U189="základní",N189,0)</f>
        <v>0</v>
      </c>
      <c r="BF189" s="135">
        <f>IF(U189="snížená",N189,0)</f>
        <v>0</v>
      </c>
      <c r="BG189" s="135">
        <f>IF(U189="zákl. přenesená",N189,0)</f>
        <v>0</v>
      </c>
      <c r="BH189" s="135">
        <f>IF(U189="sníž. přenesená",N189,0)</f>
        <v>0</v>
      </c>
      <c r="BI189" s="135">
        <f>IF(U189="nulová",N189,0)</f>
        <v>0</v>
      </c>
      <c r="BJ189" s="20" t="s">
        <v>100</v>
      </c>
      <c r="BK189" s="135">
        <f>ROUND(L189*K189,2)</f>
        <v>0</v>
      </c>
      <c r="BL189" s="20" t="s">
        <v>211</v>
      </c>
      <c r="BM189" s="20" t="s">
        <v>350</v>
      </c>
    </row>
    <row r="190" s="1" customFormat="1" ht="16.5" customHeight="1">
      <c r="B190" s="44"/>
      <c r="C190" s="211" t="s">
        <v>351</v>
      </c>
      <c r="D190" s="211" t="s">
        <v>151</v>
      </c>
      <c r="E190" s="212" t="s">
        <v>352</v>
      </c>
      <c r="F190" s="213" t="s">
        <v>353</v>
      </c>
      <c r="G190" s="213"/>
      <c r="H190" s="213"/>
      <c r="I190" s="213"/>
      <c r="J190" s="214" t="s">
        <v>354</v>
      </c>
      <c r="K190" s="215">
        <v>1</v>
      </c>
      <c r="L190" s="216">
        <v>0</v>
      </c>
      <c r="M190" s="217"/>
      <c r="N190" s="218">
        <f>ROUND(L190*K190,2)</f>
        <v>0</v>
      </c>
      <c r="O190" s="218"/>
      <c r="P190" s="218"/>
      <c r="Q190" s="218"/>
      <c r="R190" s="46"/>
      <c r="T190" s="219" t="s">
        <v>22</v>
      </c>
      <c r="U190" s="54" t="s">
        <v>46</v>
      </c>
      <c r="V190" s="45"/>
      <c r="W190" s="220">
        <f>V190*K190</f>
        <v>0</v>
      </c>
      <c r="X190" s="220">
        <v>0</v>
      </c>
      <c r="Y190" s="220">
        <f>X190*K190</f>
        <v>0</v>
      </c>
      <c r="Z190" s="220">
        <v>0</v>
      </c>
      <c r="AA190" s="221">
        <f>Z190*K190</f>
        <v>0</v>
      </c>
      <c r="AR190" s="20" t="s">
        <v>211</v>
      </c>
      <c r="AT190" s="20" t="s">
        <v>151</v>
      </c>
      <c r="AU190" s="20" t="s">
        <v>100</v>
      </c>
      <c r="AY190" s="20" t="s">
        <v>150</v>
      </c>
      <c r="BE190" s="135">
        <f>IF(U190="základní",N190,0)</f>
        <v>0</v>
      </c>
      <c r="BF190" s="135">
        <f>IF(U190="snížená",N190,0)</f>
        <v>0</v>
      </c>
      <c r="BG190" s="135">
        <f>IF(U190="zákl. přenesená",N190,0)</f>
        <v>0</v>
      </c>
      <c r="BH190" s="135">
        <f>IF(U190="sníž. přenesená",N190,0)</f>
        <v>0</v>
      </c>
      <c r="BI190" s="135">
        <f>IF(U190="nulová",N190,0)</f>
        <v>0</v>
      </c>
      <c r="BJ190" s="20" t="s">
        <v>100</v>
      </c>
      <c r="BK190" s="135">
        <f>ROUND(L190*K190,2)</f>
        <v>0</v>
      </c>
      <c r="BL190" s="20" t="s">
        <v>211</v>
      </c>
      <c r="BM190" s="20" t="s">
        <v>355</v>
      </c>
    </row>
    <row r="191" s="1" customFormat="1" ht="25.5" customHeight="1">
      <c r="B191" s="44"/>
      <c r="C191" s="211" t="s">
        <v>356</v>
      </c>
      <c r="D191" s="211" t="s">
        <v>151</v>
      </c>
      <c r="E191" s="212" t="s">
        <v>357</v>
      </c>
      <c r="F191" s="213" t="s">
        <v>358</v>
      </c>
      <c r="G191" s="213"/>
      <c r="H191" s="213"/>
      <c r="I191" s="213"/>
      <c r="J191" s="214" t="s">
        <v>288</v>
      </c>
      <c r="K191" s="226">
        <v>0</v>
      </c>
      <c r="L191" s="216">
        <v>0</v>
      </c>
      <c r="M191" s="217"/>
      <c r="N191" s="218">
        <f>ROUND(L191*K191,2)</f>
        <v>0</v>
      </c>
      <c r="O191" s="218"/>
      <c r="P191" s="218"/>
      <c r="Q191" s="218"/>
      <c r="R191" s="46"/>
      <c r="T191" s="219" t="s">
        <v>22</v>
      </c>
      <c r="U191" s="54" t="s">
        <v>46</v>
      </c>
      <c r="V191" s="45"/>
      <c r="W191" s="220">
        <f>V191*K191</f>
        <v>0</v>
      </c>
      <c r="X191" s="220">
        <v>0</v>
      </c>
      <c r="Y191" s="220">
        <f>X191*K191</f>
        <v>0</v>
      </c>
      <c r="Z191" s="220">
        <v>0</v>
      </c>
      <c r="AA191" s="221">
        <f>Z191*K191</f>
        <v>0</v>
      </c>
      <c r="AR191" s="20" t="s">
        <v>211</v>
      </c>
      <c r="AT191" s="20" t="s">
        <v>151</v>
      </c>
      <c r="AU191" s="20" t="s">
        <v>100</v>
      </c>
      <c r="AY191" s="20" t="s">
        <v>150</v>
      </c>
      <c r="BE191" s="135">
        <f>IF(U191="základní",N191,0)</f>
        <v>0</v>
      </c>
      <c r="BF191" s="135">
        <f>IF(U191="snížená",N191,0)</f>
        <v>0</v>
      </c>
      <c r="BG191" s="135">
        <f>IF(U191="zákl. přenesená",N191,0)</f>
        <v>0</v>
      </c>
      <c r="BH191" s="135">
        <f>IF(U191="sníž. přenesená",N191,0)</f>
        <v>0</v>
      </c>
      <c r="BI191" s="135">
        <f>IF(U191="nulová",N191,0)</f>
        <v>0</v>
      </c>
      <c r="BJ191" s="20" t="s">
        <v>100</v>
      </c>
      <c r="BK191" s="135">
        <f>ROUND(L191*K191,2)</f>
        <v>0</v>
      </c>
      <c r="BL191" s="20" t="s">
        <v>211</v>
      </c>
      <c r="BM191" s="20" t="s">
        <v>359</v>
      </c>
    </row>
    <row r="192" s="9" customFormat="1" ht="29.88" customHeight="1">
      <c r="B192" s="198"/>
      <c r="C192" s="199"/>
      <c r="D192" s="208" t="s">
        <v>118</v>
      </c>
      <c r="E192" s="208"/>
      <c r="F192" s="208"/>
      <c r="G192" s="208"/>
      <c r="H192" s="208"/>
      <c r="I192" s="208"/>
      <c r="J192" s="208"/>
      <c r="K192" s="208"/>
      <c r="L192" s="208"/>
      <c r="M192" s="208"/>
      <c r="N192" s="222">
        <f>BK192</f>
        <v>0</v>
      </c>
      <c r="O192" s="223"/>
      <c r="P192" s="223"/>
      <c r="Q192" s="223"/>
      <c r="R192" s="201"/>
      <c r="T192" s="202"/>
      <c r="U192" s="199"/>
      <c r="V192" s="199"/>
      <c r="W192" s="203">
        <f>SUM(W193:W230)</f>
        <v>0</v>
      </c>
      <c r="X192" s="199"/>
      <c r="Y192" s="203">
        <f>SUM(Y193:Y230)</f>
        <v>1.7430127600000003</v>
      </c>
      <c r="Z192" s="199"/>
      <c r="AA192" s="204">
        <f>SUM(AA193:AA230)</f>
        <v>1.9492099599999999</v>
      </c>
      <c r="AR192" s="205" t="s">
        <v>100</v>
      </c>
      <c r="AT192" s="206" t="s">
        <v>78</v>
      </c>
      <c r="AU192" s="206" t="s">
        <v>84</v>
      </c>
      <c r="AY192" s="205" t="s">
        <v>150</v>
      </c>
      <c r="BK192" s="207">
        <f>SUM(BK193:BK230)</f>
        <v>0</v>
      </c>
    </row>
    <row r="193" s="1" customFormat="1" ht="16.5" customHeight="1">
      <c r="B193" s="44"/>
      <c r="C193" s="211" t="s">
        <v>360</v>
      </c>
      <c r="D193" s="211" t="s">
        <v>151</v>
      </c>
      <c r="E193" s="212" t="s">
        <v>361</v>
      </c>
      <c r="F193" s="213" t="s">
        <v>362</v>
      </c>
      <c r="G193" s="213"/>
      <c r="H193" s="213"/>
      <c r="I193" s="213"/>
      <c r="J193" s="214" t="s">
        <v>178</v>
      </c>
      <c r="K193" s="215">
        <v>31.100000000000001</v>
      </c>
      <c r="L193" s="216">
        <v>0</v>
      </c>
      <c r="M193" s="217"/>
      <c r="N193" s="218">
        <f>ROUND(L193*K193,2)</f>
        <v>0</v>
      </c>
      <c r="O193" s="218"/>
      <c r="P193" s="218"/>
      <c r="Q193" s="218"/>
      <c r="R193" s="46"/>
      <c r="T193" s="219" t="s">
        <v>22</v>
      </c>
      <c r="U193" s="54" t="s">
        <v>46</v>
      </c>
      <c r="V193" s="45"/>
      <c r="W193" s="220">
        <f>V193*K193</f>
        <v>0</v>
      </c>
      <c r="X193" s="220">
        <v>0</v>
      </c>
      <c r="Y193" s="220">
        <f>X193*K193</f>
        <v>0</v>
      </c>
      <c r="Z193" s="220">
        <v>0.0017600000000000001</v>
      </c>
      <c r="AA193" s="221">
        <f>Z193*K193</f>
        <v>0.054736000000000007</v>
      </c>
      <c r="AR193" s="20" t="s">
        <v>211</v>
      </c>
      <c r="AT193" s="20" t="s">
        <v>151</v>
      </c>
      <c r="AU193" s="20" t="s">
        <v>100</v>
      </c>
      <c r="AY193" s="20" t="s">
        <v>150</v>
      </c>
      <c r="BE193" s="135">
        <f>IF(U193="základní",N193,0)</f>
        <v>0</v>
      </c>
      <c r="BF193" s="135">
        <f>IF(U193="snížená",N193,0)</f>
        <v>0</v>
      </c>
      <c r="BG193" s="135">
        <f>IF(U193="zákl. přenesená",N193,0)</f>
        <v>0</v>
      </c>
      <c r="BH193" s="135">
        <f>IF(U193="sníž. přenesená",N193,0)</f>
        <v>0</v>
      </c>
      <c r="BI193" s="135">
        <f>IF(U193="nulová",N193,0)</f>
        <v>0</v>
      </c>
      <c r="BJ193" s="20" t="s">
        <v>100</v>
      </c>
      <c r="BK193" s="135">
        <f>ROUND(L193*K193,2)</f>
        <v>0</v>
      </c>
      <c r="BL193" s="20" t="s">
        <v>211</v>
      </c>
      <c r="BM193" s="20" t="s">
        <v>363</v>
      </c>
    </row>
    <row r="194" s="1" customFormat="1" ht="25.5" customHeight="1">
      <c r="B194" s="44"/>
      <c r="C194" s="211" t="s">
        <v>364</v>
      </c>
      <c r="D194" s="211" t="s">
        <v>151</v>
      </c>
      <c r="E194" s="212" t="s">
        <v>365</v>
      </c>
      <c r="F194" s="213" t="s">
        <v>366</v>
      </c>
      <c r="G194" s="213"/>
      <c r="H194" s="213"/>
      <c r="I194" s="213"/>
      <c r="J194" s="214" t="s">
        <v>154</v>
      </c>
      <c r="K194" s="215">
        <v>11.039999999999999</v>
      </c>
      <c r="L194" s="216">
        <v>0</v>
      </c>
      <c r="M194" s="217"/>
      <c r="N194" s="218">
        <f>ROUND(L194*K194,2)</f>
        <v>0</v>
      </c>
      <c r="O194" s="218"/>
      <c r="P194" s="218"/>
      <c r="Q194" s="218"/>
      <c r="R194" s="46"/>
      <c r="T194" s="219" t="s">
        <v>22</v>
      </c>
      <c r="U194" s="54" t="s">
        <v>46</v>
      </c>
      <c r="V194" s="45"/>
      <c r="W194" s="220">
        <f>V194*K194</f>
        <v>0</v>
      </c>
      <c r="X194" s="220">
        <v>0</v>
      </c>
      <c r="Y194" s="220">
        <f>X194*K194</f>
        <v>0</v>
      </c>
      <c r="Z194" s="220">
        <v>0.00594</v>
      </c>
      <c r="AA194" s="221">
        <f>Z194*K194</f>
        <v>0.0655776</v>
      </c>
      <c r="AR194" s="20" t="s">
        <v>211</v>
      </c>
      <c r="AT194" s="20" t="s">
        <v>151</v>
      </c>
      <c r="AU194" s="20" t="s">
        <v>100</v>
      </c>
      <c r="AY194" s="20" t="s">
        <v>150</v>
      </c>
      <c r="BE194" s="135">
        <f>IF(U194="základní",N194,0)</f>
        <v>0</v>
      </c>
      <c r="BF194" s="135">
        <f>IF(U194="snížená",N194,0)</f>
        <v>0</v>
      </c>
      <c r="BG194" s="135">
        <f>IF(U194="zákl. přenesená",N194,0)</f>
        <v>0</v>
      </c>
      <c r="BH194" s="135">
        <f>IF(U194="sníž. přenesená",N194,0)</f>
        <v>0</v>
      </c>
      <c r="BI194" s="135">
        <f>IF(U194="nulová",N194,0)</f>
        <v>0</v>
      </c>
      <c r="BJ194" s="20" t="s">
        <v>100</v>
      </c>
      <c r="BK194" s="135">
        <f>ROUND(L194*K194,2)</f>
        <v>0</v>
      </c>
      <c r="BL194" s="20" t="s">
        <v>211</v>
      </c>
      <c r="BM194" s="20" t="s">
        <v>367</v>
      </c>
    </row>
    <row r="195" s="1" customFormat="1" ht="16.5" customHeight="1">
      <c r="B195" s="44"/>
      <c r="C195" s="211" t="s">
        <v>368</v>
      </c>
      <c r="D195" s="211" t="s">
        <v>151</v>
      </c>
      <c r="E195" s="212" t="s">
        <v>369</v>
      </c>
      <c r="F195" s="213" t="s">
        <v>370</v>
      </c>
      <c r="G195" s="213"/>
      <c r="H195" s="213"/>
      <c r="I195" s="213"/>
      <c r="J195" s="214" t="s">
        <v>178</v>
      </c>
      <c r="K195" s="215">
        <v>136.25700000000001</v>
      </c>
      <c r="L195" s="216">
        <v>0</v>
      </c>
      <c r="M195" s="217"/>
      <c r="N195" s="218">
        <f>ROUND(L195*K195,2)</f>
        <v>0</v>
      </c>
      <c r="O195" s="218"/>
      <c r="P195" s="218"/>
      <c r="Q195" s="218"/>
      <c r="R195" s="46"/>
      <c r="T195" s="219" t="s">
        <v>22</v>
      </c>
      <c r="U195" s="54" t="s">
        <v>46</v>
      </c>
      <c r="V195" s="45"/>
      <c r="W195" s="220">
        <f>V195*K195</f>
        <v>0</v>
      </c>
      <c r="X195" s="220">
        <v>0</v>
      </c>
      <c r="Y195" s="220">
        <f>X195*K195</f>
        <v>0</v>
      </c>
      <c r="Z195" s="220">
        <v>0.0018699999999999999</v>
      </c>
      <c r="AA195" s="221">
        <f>Z195*K195</f>
        <v>0.25480058999999999</v>
      </c>
      <c r="AR195" s="20" t="s">
        <v>211</v>
      </c>
      <c r="AT195" s="20" t="s">
        <v>151</v>
      </c>
      <c r="AU195" s="20" t="s">
        <v>100</v>
      </c>
      <c r="AY195" s="20" t="s">
        <v>150</v>
      </c>
      <c r="BE195" s="135">
        <f>IF(U195="základní",N195,0)</f>
        <v>0</v>
      </c>
      <c r="BF195" s="135">
        <f>IF(U195="snížená",N195,0)</f>
        <v>0</v>
      </c>
      <c r="BG195" s="135">
        <f>IF(U195="zákl. přenesená",N195,0)</f>
        <v>0</v>
      </c>
      <c r="BH195" s="135">
        <f>IF(U195="sníž. přenesená",N195,0)</f>
        <v>0</v>
      </c>
      <c r="BI195" s="135">
        <f>IF(U195="nulová",N195,0)</f>
        <v>0</v>
      </c>
      <c r="BJ195" s="20" t="s">
        <v>100</v>
      </c>
      <c r="BK195" s="135">
        <f>ROUND(L195*K195,2)</f>
        <v>0</v>
      </c>
      <c r="BL195" s="20" t="s">
        <v>211</v>
      </c>
      <c r="BM195" s="20" t="s">
        <v>371</v>
      </c>
    </row>
    <row r="196" s="1" customFormat="1" ht="16.5" customHeight="1">
      <c r="B196" s="44"/>
      <c r="C196" s="211" t="s">
        <v>372</v>
      </c>
      <c r="D196" s="211" t="s">
        <v>151</v>
      </c>
      <c r="E196" s="212" t="s">
        <v>373</v>
      </c>
      <c r="F196" s="213" t="s">
        <v>374</v>
      </c>
      <c r="G196" s="213"/>
      <c r="H196" s="213"/>
      <c r="I196" s="213"/>
      <c r="J196" s="214" t="s">
        <v>178</v>
      </c>
      <c r="K196" s="215">
        <v>22.456</v>
      </c>
      <c r="L196" s="216">
        <v>0</v>
      </c>
      <c r="M196" s="217"/>
      <c r="N196" s="218">
        <f>ROUND(L196*K196,2)</f>
        <v>0</v>
      </c>
      <c r="O196" s="218"/>
      <c r="P196" s="218"/>
      <c r="Q196" s="218"/>
      <c r="R196" s="46"/>
      <c r="T196" s="219" t="s">
        <v>22</v>
      </c>
      <c r="U196" s="54" t="s">
        <v>46</v>
      </c>
      <c r="V196" s="45"/>
      <c r="W196" s="220">
        <f>V196*K196</f>
        <v>0</v>
      </c>
      <c r="X196" s="220">
        <v>0</v>
      </c>
      <c r="Y196" s="220">
        <f>X196*K196</f>
        <v>0</v>
      </c>
      <c r="Z196" s="220">
        <v>0.00348</v>
      </c>
      <c r="AA196" s="221">
        <f>Z196*K196</f>
        <v>0.078146880000000002</v>
      </c>
      <c r="AR196" s="20" t="s">
        <v>211</v>
      </c>
      <c r="AT196" s="20" t="s">
        <v>151</v>
      </c>
      <c r="AU196" s="20" t="s">
        <v>100</v>
      </c>
      <c r="AY196" s="20" t="s">
        <v>150</v>
      </c>
      <c r="BE196" s="135">
        <f>IF(U196="základní",N196,0)</f>
        <v>0</v>
      </c>
      <c r="BF196" s="135">
        <f>IF(U196="snížená",N196,0)</f>
        <v>0</v>
      </c>
      <c r="BG196" s="135">
        <f>IF(U196="zákl. přenesená",N196,0)</f>
        <v>0</v>
      </c>
      <c r="BH196" s="135">
        <f>IF(U196="sníž. přenesená",N196,0)</f>
        <v>0</v>
      </c>
      <c r="BI196" s="135">
        <f>IF(U196="nulová",N196,0)</f>
        <v>0</v>
      </c>
      <c r="BJ196" s="20" t="s">
        <v>100</v>
      </c>
      <c r="BK196" s="135">
        <f>ROUND(L196*K196,2)</f>
        <v>0</v>
      </c>
      <c r="BL196" s="20" t="s">
        <v>211</v>
      </c>
      <c r="BM196" s="20" t="s">
        <v>375</v>
      </c>
    </row>
    <row r="197" s="1" customFormat="1" ht="16.5" customHeight="1">
      <c r="B197" s="44"/>
      <c r="C197" s="211" t="s">
        <v>376</v>
      </c>
      <c r="D197" s="211" t="s">
        <v>151</v>
      </c>
      <c r="E197" s="212" t="s">
        <v>377</v>
      </c>
      <c r="F197" s="213" t="s">
        <v>378</v>
      </c>
      <c r="G197" s="213"/>
      <c r="H197" s="213"/>
      <c r="I197" s="213"/>
      <c r="J197" s="214" t="s">
        <v>178</v>
      </c>
      <c r="K197" s="215">
        <v>2.5</v>
      </c>
      <c r="L197" s="216">
        <v>0</v>
      </c>
      <c r="M197" s="217"/>
      <c r="N197" s="218">
        <f>ROUND(L197*K197,2)</f>
        <v>0</v>
      </c>
      <c r="O197" s="218"/>
      <c r="P197" s="218"/>
      <c r="Q197" s="218"/>
      <c r="R197" s="46"/>
      <c r="T197" s="219" t="s">
        <v>22</v>
      </c>
      <c r="U197" s="54" t="s">
        <v>46</v>
      </c>
      <c r="V197" s="45"/>
      <c r="W197" s="220">
        <f>V197*K197</f>
        <v>0</v>
      </c>
      <c r="X197" s="220">
        <v>0</v>
      </c>
      <c r="Y197" s="220">
        <f>X197*K197</f>
        <v>0</v>
      </c>
      <c r="Z197" s="220">
        <v>0.0016999999999999999</v>
      </c>
      <c r="AA197" s="221">
        <f>Z197*K197</f>
        <v>0.0042499999999999994</v>
      </c>
      <c r="AR197" s="20" t="s">
        <v>211</v>
      </c>
      <c r="AT197" s="20" t="s">
        <v>151</v>
      </c>
      <c r="AU197" s="20" t="s">
        <v>100</v>
      </c>
      <c r="AY197" s="20" t="s">
        <v>150</v>
      </c>
      <c r="BE197" s="135">
        <f>IF(U197="základní",N197,0)</f>
        <v>0</v>
      </c>
      <c r="BF197" s="135">
        <f>IF(U197="snížená",N197,0)</f>
        <v>0</v>
      </c>
      <c r="BG197" s="135">
        <f>IF(U197="zákl. přenesená",N197,0)</f>
        <v>0</v>
      </c>
      <c r="BH197" s="135">
        <f>IF(U197="sníž. přenesená",N197,0)</f>
        <v>0</v>
      </c>
      <c r="BI197" s="135">
        <f>IF(U197="nulová",N197,0)</f>
        <v>0</v>
      </c>
      <c r="BJ197" s="20" t="s">
        <v>100</v>
      </c>
      <c r="BK197" s="135">
        <f>ROUND(L197*K197,2)</f>
        <v>0</v>
      </c>
      <c r="BL197" s="20" t="s">
        <v>211</v>
      </c>
      <c r="BM197" s="20" t="s">
        <v>379</v>
      </c>
    </row>
    <row r="198" s="1" customFormat="1" ht="25.5" customHeight="1">
      <c r="B198" s="44"/>
      <c r="C198" s="211" t="s">
        <v>380</v>
      </c>
      <c r="D198" s="211" t="s">
        <v>151</v>
      </c>
      <c r="E198" s="212" t="s">
        <v>381</v>
      </c>
      <c r="F198" s="213" t="s">
        <v>382</v>
      </c>
      <c r="G198" s="213"/>
      <c r="H198" s="213"/>
      <c r="I198" s="213"/>
      <c r="J198" s="214" t="s">
        <v>178</v>
      </c>
      <c r="K198" s="215">
        <v>177.09700000000001</v>
      </c>
      <c r="L198" s="216">
        <v>0</v>
      </c>
      <c r="M198" s="217"/>
      <c r="N198" s="218">
        <f>ROUND(L198*K198,2)</f>
        <v>0</v>
      </c>
      <c r="O198" s="218"/>
      <c r="P198" s="218"/>
      <c r="Q198" s="218"/>
      <c r="R198" s="46"/>
      <c r="T198" s="219" t="s">
        <v>22</v>
      </c>
      <c r="U198" s="54" t="s">
        <v>46</v>
      </c>
      <c r="V198" s="45"/>
      <c r="W198" s="220">
        <f>V198*K198</f>
        <v>0</v>
      </c>
      <c r="X198" s="220">
        <v>0</v>
      </c>
      <c r="Y198" s="220">
        <f>X198*K198</f>
        <v>0</v>
      </c>
      <c r="Z198" s="220">
        <v>0.0017700000000000001</v>
      </c>
      <c r="AA198" s="221">
        <f>Z198*K198</f>
        <v>0.31346169000000002</v>
      </c>
      <c r="AR198" s="20" t="s">
        <v>211</v>
      </c>
      <c r="AT198" s="20" t="s">
        <v>151</v>
      </c>
      <c r="AU198" s="20" t="s">
        <v>100</v>
      </c>
      <c r="AY198" s="20" t="s">
        <v>150</v>
      </c>
      <c r="BE198" s="135">
        <f>IF(U198="základní",N198,0)</f>
        <v>0</v>
      </c>
      <c r="BF198" s="135">
        <f>IF(U198="snížená",N198,0)</f>
        <v>0</v>
      </c>
      <c r="BG198" s="135">
        <f>IF(U198="zákl. přenesená",N198,0)</f>
        <v>0</v>
      </c>
      <c r="BH198" s="135">
        <f>IF(U198="sníž. přenesená",N198,0)</f>
        <v>0</v>
      </c>
      <c r="BI198" s="135">
        <f>IF(U198="nulová",N198,0)</f>
        <v>0</v>
      </c>
      <c r="BJ198" s="20" t="s">
        <v>100</v>
      </c>
      <c r="BK198" s="135">
        <f>ROUND(L198*K198,2)</f>
        <v>0</v>
      </c>
      <c r="BL198" s="20" t="s">
        <v>211</v>
      </c>
      <c r="BM198" s="20" t="s">
        <v>383</v>
      </c>
    </row>
    <row r="199" s="1" customFormat="1" ht="16.5" customHeight="1">
      <c r="B199" s="44"/>
      <c r="C199" s="211" t="s">
        <v>384</v>
      </c>
      <c r="D199" s="211" t="s">
        <v>151</v>
      </c>
      <c r="E199" s="212" t="s">
        <v>385</v>
      </c>
      <c r="F199" s="213" t="s">
        <v>386</v>
      </c>
      <c r="G199" s="213"/>
      <c r="H199" s="213"/>
      <c r="I199" s="213"/>
      <c r="J199" s="214" t="s">
        <v>279</v>
      </c>
      <c r="K199" s="215">
        <v>8</v>
      </c>
      <c r="L199" s="216">
        <v>0</v>
      </c>
      <c r="M199" s="217"/>
      <c r="N199" s="218">
        <f>ROUND(L199*K199,2)</f>
        <v>0</v>
      </c>
      <c r="O199" s="218"/>
      <c r="P199" s="218"/>
      <c r="Q199" s="218"/>
      <c r="R199" s="46"/>
      <c r="T199" s="219" t="s">
        <v>22</v>
      </c>
      <c r="U199" s="54" t="s">
        <v>46</v>
      </c>
      <c r="V199" s="45"/>
      <c r="W199" s="220">
        <f>V199*K199</f>
        <v>0</v>
      </c>
      <c r="X199" s="220">
        <v>0</v>
      </c>
      <c r="Y199" s="220">
        <f>X199*K199</f>
        <v>0</v>
      </c>
      <c r="Z199" s="220">
        <v>0.0090600000000000003</v>
      </c>
      <c r="AA199" s="221">
        <f>Z199*K199</f>
        <v>0.072480000000000003</v>
      </c>
      <c r="AR199" s="20" t="s">
        <v>211</v>
      </c>
      <c r="AT199" s="20" t="s">
        <v>151</v>
      </c>
      <c r="AU199" s="20" t="s">
        <v>100</v>
      </c>
      <c r="AY199" s="20" t="s">
        <v>150</v>
      </c>
      <c r="BE199" s="135">
        <f>IF(U199="základní",N199,0)</f>
        <v>0</v>
      </c>
      <c r="BF199" s="135">
        <f>IF(U199="snížená",N199,0)</f>
        <v>0</v>
      </c>
      <c r="BG199" s="135">
        <f>IF(U199="zákl. přenesená",N199,0)</f>
        <v>0</v>
      </c>
      <c r="BH199" s="135">
        <f>IF(U199="sníž. přenesená",N199,0)</f>
        <v>0</v>
      </c>
      <c r="BI199" s="135">
        <f>IF(U199="nulová",N199,0)</f>
        <v>0</v>
      </c>
      <c r="BJ199" s="20" t="s">
        <v>100</v>
      </c>
      <c r="BK199" s="135">
        <f>ROUND(L199*K199,2)</f>
        <v>0</v>
      </c>
      <c r="BL199" s="20" t="s">
        <v>211</v>
      </c>
      <c r="BM199" s="20" t="s">
        <v>387</v>
      </c>
    </row>
    <row r="200" s="1" customFormat="1" ht="16.5" customHeight="1">
      <c r="B200" s="44"/>
      <c r="C200" s="211" t="s">
        <v>388</v>
      </c>
      <c r="D200" s="211" t="s">
        <v>151</v>
      </c>
      <c r="E200" s="212" t="s">
        <v>389</v>
      </c>
      <c r="F200" s="213" t="s">
        <v>390</v>
      </c>
      <c r="G200" s="213"/>
      <c r="H200" s="213"/>
      <c r="I200" s="213"/>
      <c r="J200" s="214" t="s">
        <v>178</v>
      </c>
      <c r="K200" s="215">
        <v>177</v>
      </c>
      <c r="L200" s="216">
        <v>0</v>
      </c>
      <c r="M200" s="217"/>
      <c r="N200" s="218">
        <f>ROUND(L200*K200,2)</f>
        <v>0</v>
      </c>
      <c r="O200" s="218"/>
      <c r="P200" s="218"/>
      <c r="Q200" s="218"/>
      <c r="R200" s="46"/>
      <c r="T200" s="219" t="s">
        <v>22</v>
      </c>
      <c r="U200" s="54" t="s">
        <v>46</v>
      </c>
      <c r="V200" s="45"/>
      <c r="W200" s="220">
        <f>V200*K200</f>
        <v>0</v>
      </c>
      <c r="X200" s="220">
        <v>0</v>
      </c>
      <c r="Y200" s="220">
        <f>X200*K200</f>
        <v>0</v>
      </c>
      <c r="Z200" s="220">
        <v>0.002</v>
      </c>
      <c r="AA200" s="221">
        <f>Z200*K200</f>
        <v>0.35399999999999998</v>
      </c>
      <c r="AR200" s="20" t="s">
        <v>211</v>
      </c>
      <c r="AT200" s="20" t="s">
        <v>151</v>
      </c>
      <c r="AU200" s="20" t="s">
        <v>100</v>
      </c>
      <c r="AY200" s="20" t="s">
        <v>150</v>
      </c>
      <c r="BE200" s="135">
        <f>IF(U200="základní",N200,0)</f>
        <v>0</v>
      </c>
      <c r="BF200" s="135">
        <f>IF(U200="snížená",N200,0)</f>
        <v>0</v>
      </c>
      <c r="BG200" s="135">
        <f>IF(U200="zákl. přenesená",N200,0)</f>
        <v>0</v>
      </c>
      <c r="BH200" s="135">
        <f>IF(U200="sníž. přenesená",N200,0)</f>
        <v>0</v>
      </c>
      <c r="BI200" s="135">
        <f>IF(U200="nulová",N200,0)</f>
        <v>0</v>
      </c>
      <c r="BJ200" s="20" t="s">
        <v>100</v>
      </c>
      <c r="BK200" s="135">
        <f>ROUND(L200*K200,2)</f>
        <v>0</v>
      </c>
      <c r="BL200" s="20" t="s">
        <v>211</v>
      </c>
      <c r="BM200" s="20" t="s">
        <v>391</v>
      </c>
    </row>
    <row r="201" s="1" customFormat="1" ht="16.5" customHeight="1">
      <c r="B201" s="44"/>
      <c r="C201" s="211" t="s">
        <v>392</v>
      </c>
      <c r="D201" s="211" t="s">
        <v>151</v>
      </c>
      <c r="E201" s="212" t="s">
        <v>393</v>
      </c>
      <c r="F201" s="213" t="s">
        <v>394</v>
      </c>
      <c r="G201" s="213"/>
      <c r="H201" s="213"/>
      <c r="I201" s="213"/>
      <c r="J201" s="214" t="s">
        <v>178</v>
      </c>
      <c r="K201" s="215">
        <v>21.199999999999999</v>
      </c>
      <c r="L201" s="216">
        <v>0</v>
      </c>
      <c r="M201" s="217"/>
      <c r="N201" s="218">
        <f>ROUND(L201*K201,2)</f>
        <v>0</v>
      </c>
      <c r="O201" s="218"/>
      <c r="P201" s="218"/>
      <c r="Q201" s="218"/>
      <c r="R201" s="46"/>
      <c r="T201" s="219" t="s">
        <v>22</v>
      </c>
      <c r="U201" s="54" t="s">
        <v>46</v>
      </c>
      <c r="V201" s="45"/>
      <c r="W201" s="220">
        <f>V201*K201</f>
        <v>0</v>
      </c>
      <c r="X201" s="220">
        <v>0</v>
      </c>
      <c r="Y201" s="220">
        <f>X201*K201</f>
        <v>0</v>
      </c>
      <c r="Z201" s="220">
        <v>0.00175</v>
      </c>
      <c r="AA201" s="221">
        <f>Z201*K201</f>
        <v>0.037100000000000001</v>
      </c>
      <c r="AR201" s="20" t="s">
        <v>211</v>
      </c>
      <c r="AT201" s="20" t="s">
        <v>151</v>
      </c>
      <c r="AU201" s="20" t="s">
        <v>100</v>
      </c>
      <c r="AY201" s="20" t="s">
        <v>150</v>
      </c>
      <c r="BE201" s="135">
        <f>IF(U201="základní",N201,0)</f>
        <v>0</v>
      </c>
      <c r="BF201" s="135">
        <f>IF(U201="snížená",N201,0)</f>
        <v>0</v>
      </c>
      <c r="BG201" s="135">
        <f>IF(U201="zákl. přenesená",N201,0)</f>
        <v>0</v>
      </c>
      <c r="BH201" s="135">
        <f>IF(U201="sníž. přenesená",N201,0)</f>
        <v>0</v>
      </c>
      <c r="BI201" s="135">
        <f>IF(U201="nulová",N201,0)</f>
        <v>0</v>
      </c>
      <c r="BJ201" s="20" t="s">
        <v>100</v>
      </c>
      <c r="BK201" s="135">
        <f>ROUND(L201*K201,2)</f>
        <v>0</v>
      </c>
      <c r="BL201" s="20" t="s">
        <v>211</v>
      </c>
      <c r="BM201" s="20" t="s">
        <v>395</v>
      </c>
    </row>
    <row r="202" s="1" customFormat="1" ht="25.5" customHeight="1">
      <c r="B202" s="44"/>
      <c r="C202" s="211" t="s">
        <v>396</v>
      </c>
      <c r="D202" s="211" t="s">
        <v>151</v>
      </c>
      <c r="E202" s="212" t="s">
        <v>397</v>
      </c>
      <c r="F202" s="213" t="s">
        <v>398</v>
      </c>
      <c r="G202" s="213"/>
      <c r="H202" s="213"/>
      <c r="I202" s="213"/>
      <c r="J202" s="214" t="s">
        <v>154</v>
      </c>
      <c r="K202" s="215">
        <v>21</v>
      </c>
      <c r="L202" s="216">
        <v>0</v>
      </c>
      <c r="M202" s="217"/>
      <c r="N202" s="218">
        <f>ROUND(L202*K202,2)</f>
        <v>0</v>
      </c>
      <c r="O202" s="218"/>
      <c r="P202" s="218"/>
      <c r="Q202" s="218"/>
      <c r="R202" s="46"/>
      <c r="T202" s="219" t="s">
        <v>22</v>
      </c>
      <c r="U202" s="54" t="s">
        <v>46</v>
      </c>
      <c r="V202" s="45"/>
      <c r="W202" s="220">
        <f>V202*K202</f>
        <v>0</v>
      </c>
      <c r="X202" s="220">
        <v>0</v>
      </c>
      <c r="Y202" s="220">
        <f>X202*K202</f>
        <v>0</v>
      </c>
      <c r="Z202" s="220">
        <v>0.0058399999999999997</v>
      </c>
      <c r="AA202" s="221">
        <f>Z202*K202</f>
        <v>0.12264</v>
      </c>
      <c r="AR202" s="20" t="s">
        <v>211</v>
      </c>
      <c r="AT202" s="20" t="s">
        <v>151</v>
      </c>
      <c r="AU202" s="20" t="s">
        <v>100</v>
      </c>
      <c r="AY202" s="20" t="s">
        <v>150</v>
      </c>
      <c r="BE202" s="135">
        <f>IF(U202="základní",N202,0)</f>
        <v>0</v>
      </c>
      <c r="BF202" s="135">
        <f>IF(U202="snížená",N202,0)</f>
        <v>0</v>
      </c>
      <c r="BG202" s="135">
        <f>IF(U202="zákl. přenesená",N202,0)</f>
        <v>0</v>
      </c>
      <c r="BH202" s="135">
        <f>IF(U202="sníž. přenesená",N202,0)</f>
        <v>0</v>
      </c>
      <c r="BI202" s="135">
        <f>IF(U202="nulová",N202,0)</f>
        <v>0</v>
      </c>
      <c r="BJ202" s="20" t="s">
        <v>100</v>
      </c>
      <c r="BK202" s="135">
        <f>ROUND(L202*K202,2)</f>
        <v>0</v>
      </c>
      <c r="BL202" s="20" t="s">
        <v>211</v>
      </c>
      <c r="BM202" s="20" t="s">
        <v>399</v>
      </c>
    </row>
    <row r="203" s="1" customFormat="1" ht="38.25" customHeight="1">
      <c r="B203" s="44"/>
      <c r="C203" s="211" t="s">
        <v>400</v>
      </c>
      <c r="D203" s="211" t="s">
        <v>151</v>
      </c>
      <c r="E203" s="212" t="s">
        <v>401</v>
      </c>
      <c r="F203" s="213" t="s">
        <v>402</v>
      </c>
      <c r="G203" s="213"/>
      <c r="H203" s="213"/>
      <c r="I203" s="213"/>
      <c r="J203" s="214" t="s">
        <v>279</v>
      </c>
      <c r="K203" s="215">
        <v>4</v>
      </c>
      <c r="L203" s="216">
        <v>0</v>
      </c>
      <c r="M203" s="217"/>
      <c r="N203" s="218">
        <f>ROUND(L203*K203,2)</f>
        <v>0</v>
      </c>
      <c r="O203" s="218"/>
      <c r="P203" s="218"/>
      <c r="Q203" s="218"/>
      <c r="R203" s="46"/>
      <c r="T203" s="219" t="s">
        <v>22</v>
      </c>
      <c r="U203" s="54" t="s">
        <v>46</v>
      </c>
      <c r="V203" s="45"/>
      <c r="W203" s="220">
        <f>V203*K203</f>
        <v>0</v>
      </c>
      <c r="X203" s="220">
        <v>0</v>
      </c>
      <c r="Y203" s="220">
        <f>X203*K203</f>
        <v>0</v>
      </c>
      <c r="Z203" s="220">
        <v>0.0018799999999999999</v>
      </c>
      <c r="AA203" s="221">
        <f>Z203*K203</f>
        <v>0.0075199999999999998</v>
      </c>
      <c r="AR203" s="20" t="s">
        <v>211</v>
      </c>
      <c r="AT203" s="20" t="s">
        <v>151</v>
      </c>
      <c r="AU203" s="20" t="s">
        <v>100</v>
      </c>
      <c r="AY203" s="20" t="s">
        <v>150</v>
      </c>
      <c r="BE203" s="135">
        <f>IF(U203="základní",N203,0)</f>
        <v>0</v>
      </c>
      <c r="BF203" s="135">
        <f>IF(U203="snížená",N203,0)</f>
        <v>0</v>
      </c>
      <c r="BG203" s="135">
        <f>IF(U203="zákl. přenesená",N203,0)</f>
        <v>0</v>
      </c>
      <c r="BH203" s="135">
        <f>IF(U203="sníž. přenesená",N203,0)</f>
        <v>0</v>
      </c>
      <c r="BI203" s="135">
        <f>IF(U203="nulová",N203,0)</f>
        <v>0</v>
      </c>
      <c r="BJ203" s="20" t="s">
        <v>100</v>
      </c>
      <c r="BK203" s="135">
        <f>ROUND(L203*K203,2)</f>
        <v>0</v>
      </c>
      <c r="BL203" s="20" t="s">
        <v>211</v>
      </c>
      <c r="BM203" s="20" t="s">
        <v>403</v>
      </c>
    </row>
    <row r="204" s="1" customFormat="1" ht="16.5" customHeight="1">
      <c r="B204" s="44"/>
      <c r="C204" s="211" t="s">
        <v>404</v>
      </c>
      <c r="D204" s="211" t="s">
        <v>151</v>
      </c>
      <c r="E204" s="212" t="s">
        <v>405</v>
      </c>
      <c r="F204" s="213" t="s">
        <v>406</v>
      </c>
      <c r="G204" s="213"/>
      <c r="H204" s="213"/>
      <c r="I204" s="213"/>
      <c r="J204" s="214" t="s">
        <v>178</v>
      </c>
      <c r="K204" s="215">
        <v>16.16</v>
      </c>
      <c r="L204" s="216">
        <v>0</v>
      </c>
      <c r="M204" s="217"/>
      <c r="N204" s="218">
        <f>ROUND(L204*K204,2)</f>
        <v>0</v>
      </c>
      <c r="O204" s="218"/>
      <c r="P204" s="218"/>
      <c r="Q204" s="218"/>
      <c r="R204" s="46"/>
      <c r="T204" s="219" t="s">
        <v>22</v>
      </c>
      <c r="U204" s="54" t="s">
        <v>46</v>
      </c>
      <c r="V204" s="45"/>
      <c r="W204" s="220">
        <f>V204*K204</f>
        <v>0</v>
      </c>
      <c r="X204" s="220">
        <v>0</v>
      </c>
      <c r="Y204" s="220">
        <f>X204*K204</f>
        <v>0</v>
      </c>
      <c r="Z204" s="220">
        <v>0.0025999999999999999</v>
      </c>
      <c r="AA204" s="221">
        <f>Z204*K204</f>
        <v>0.042015999999999998</v>
      </c>
      <c r="AR204" s="20" t="s">
        <v>211</v>
      </c>
      <c r="AT204" s="20" t="s">
        <v>151</v>
      </c>
      <c r="AU204" s="20" t="s">
        <v>100</v>
      </c>
      <c r="AY204" s="20" t="s">
        <v>150</v>
      </c>
      <c r="BE204" s="135">
        <f>IF(U204="základní",N204,0)</f>
        <v>0</v>
      </c>
      <c r="BF204" s="135">
        <f>IF(U204="snížená",N204,0)</f>
        <v>0</v>
      </c>
      <c r="BG204" s="135">
        <f>IF(U204="zákl. přenesená",N204,0)</f>
        <v>0</v>
      </c>
      <c r="BH204" s="135">
        <f>IF(U204="sníž. přenesená",N204,0)</f>
        <v>0</v>
      </c>
      <c r="BI204" s="135">
        <f>IF(U204="nulová",N204,0)</f>
        <v>0</v>
      </c>
      <c r="BJ204" s="20" t="s">
        <v>100</v>
      </c>
      <c r="BK204" s="135">
        <f>ROUND(L204*K204,2)</f>
        <v>0</v>
      </c>
      <c r="BL204" s="20" t="s">
        <v>211</v>
      </c>
      <c r="BM204" s="20" t="s">
        <v>407</v>
      </c>
    </row>
    <row r="205" s="1" customFormat="1" ht="25.5" customHeight="1">
      <c r="B205" s="44"/>
      <c r="C205" s="211" t="s">
        <v>408</v>
      </c>
      <c r="D205" s="211" t="s">
        <v>151</v>
      </c>
      <c r="E205" s="212" t="s">
        <v>409</v>
      </c>
      <c r="F205" s="213" t="s">
        <v>410</v>
      </c>
      <c r="G205" s="213"/>
      <c r="H205" s="213"/>
      <c r="I205" s="213"/>
      <c r="J205" s="214" t="s">
        <v>178</v>
      </c>
      <c r="K205" s="215">
        <v>126.262</v>
      </c>
      <c r="L205" s="216">
        <v>0</v>
      </c>
      <c r="M205" s="217"/>
      <c r="N205" s="218">
        <f>ROUND(L205*K205,2)</f>
        <v>0</v>
      </c>
      <c r="O205" s="218"/>
      <c r="P205" s="218"/>
      <c r="Q205" s="218"/>
      <c r="R205" s="46"/>
      <c r="T205" s="219" t="s">
        <v>22</v>
      </c>
      <c r="U205" s="54" t="s">
        <v>46</v>
      </c>
      <c r="V205" s="45"/>
      <c r="W205" s="220">
        <f>V205*K205</f>
        <v>0</v>
      </c>
      <c r="X205" s="220">
        <v>0</v>
      </c>
      <c r="Y205" s="220">
        <f>X205*K205</f>
        <v>0</v>
      </c>
      <c r="Z205" s="220">
        <v>0.0025999999999999999</v>
      </c>
      <c r="AA205" s="221">
        <f>Z205*K205</f>
        <v>0.3282812</v>
      </c>
      <c r="AR205" s="20" t="s">
        <v>211</v>
      </c>
      <c r="AT205" s="20" t="s">
        <v>151</v>
      </c>
      <c r="AU205" s="20" t="s">
        <v>100</v>
      </c>
      <c r="AY205" s="20" t="s">
        <v>150</v>
      </c>
      <c r="BE205" s="135">
        <f>IF(U205="základní",N205,0)</f>
        <v>0</v>
      </c>
      <c r="BF205" s="135">
        <f>IF(U205="snížená",N205,0)</f>
        <v>0</v>
      </c>
      <c r="BG205" s="135">
        <f>IF(U205="zákl. přenesená",N205,0)</f>
        <v>0</v>
      </c>
      <c r="BH205" s="135">
        <f>IF(U205="sníž. přenesená",N205,0)</f>
        <v>0</v>
      </c>
      <c r="BI205" s="135">
        <f>IF(U205="nulová",N205,0)</f>
        <v>0</v>
      </c>
      <c r="BJ205" s="20" t="s">
        <v>100</v>
      </c>
      <c r="BK205" s="135">
        <f>ROUND(L205*K205,2)</f>
        <v>0</v>
      </c>
      <c r="BL205" s="20" t="s">
        <v>211</v>
      </c>
      <c r="BM205" s="20" t="s">
        <v>411</v>
      </c>
    </row>
    <row r="206" s="1" customFormat="1" ht="16.5" customHeight="1">
      <c r="B206" s="44"/>
      <c r="C206" s="211" t="s">
        <v>412</v>
      </c>
      <c r="D206" s="211" t="s">
        <v>151</v>
      </c>
      <c r="E206" s="212" t="s">
        <v>413</v>
      </c>
      <c r="F206" s="213" t="s">
        <v>414</v>
      </c>
      <c r="G206" s="213"/>
      <c r="H206" s="213"/>
      <c r="I206" s="213"/>
      <c r="J206" s="214" t="s">
        <v>178</v>
      </c>
      <c r="K206" s="215">
        <v>32.799999999999997</v>
      </c>
      <c r="L206" s="216">
        <v>0</v>
      </c>
      <c r="M206" s="217"/>
      <c r="N206" s="218">
        <f>ROUND(L206*K206,2)</f>
        <v>0</v>
      </c>
      <c r="O206" s="218"/>
      <c r="P206" s="218"/>
      <c r="Q206" s="218"/>
      <c r="R206" s="46"/>
      <c r="T206" s="219" t="s">
        <v>22</v>
      </c>
      <c r="U206" s="54" t="s">
        <v>46</v>
      </c>
      <c r="V206" s="45"/>
      <c r="W206" s="220">
        <f>V206*K206</f>
        <v>0</v>
      </c>
      <c r="X206" s="220">
        <v>0</v>
      </c>
      <c r="Y206" s="220">
        <f>X206*K206</f>
        <v>0</v>
      </c>
      <c r="Z206" s="220">
        <v>0.0060499999999999998</v>
      </c>
      <c r="AA206" s="221">
        <f>Z206*K206</f>
        <v>0.19843999999999998</v>
      </c>
      <c r="AR206" s="20" t="s">
        <v>211</v>
      </c>
      <c r="AT206" s="20" t="s">
        <v>151</v>
      </c>
      <c r="AU206" s="20" t="s">
        <v>100</v>
      </c>
      <c r="AY206" s="20" t="s">
        <v>150</v>
      </c>
      <c r="BE206" s="135">
        <f>IF(U206="základní",N206,0)</f>
        <v>0</v>
      </c>
      <c r="BF206" s="135">
        <f>IF(U206="snížená",N206,0)</f>
        <v>0</v>
      </c>
      <c r="BG206" s="135">
        <f>IF(U206="zákl. přenesená",N206,0)</f>
        <v>0</v>
      </c>
      <c r="BH206" s="135">
        <f>IF(U206="sníž. přenesená",N206,0)</f>
        <v>0</v>
      </c>
      <c r="BI206" s="135">
        <f>IF(U206="nulová",N206,0)</f>
        <v>0</v>
      </c>
      <c r="BJ206" s="20" t="s">
        <v>100</v>
      </c>
      <c r="BK206" s="135">
        <f>ROUND(L206*K206,2)</f>
        <v>0</v>
      </c>
      <c r="BL206" s="20" t="s">
        <v>211</v>
      </c>
      <c r="BM206" s="20" t="s">
        <v>415</v>
      </c>
    </row>
    <row r="207" s="1" customFormat="1" ht="16.5" customHeight="1">
      <c r="B207" s="44"/>
      <c r="C207" s="211" t="s">
        <v>416</v>
      </c>
      <c r="D207" s="211" t="s">
        <v>151</v>
      </c>
      <c r="E207" s="212" t="s">
        <v>417</v>
      </c>
      <c r="F207" s="213" t="s">
        <v>418</v>
      </c>
      <c r="G207" s="213"/>
      <c r="H207" s="213"/>
      <c r="I207" s="213"/>
      <c r="J207" s="214" t="s">
        <v>178</v>
      </c>
      <c r="K207" s="215">
        <v>4</v>
      </c>
      <c r="L207" s="216">
        <v>0</v>
      </c>
      <c r="M207" s="217"/>
      <c r="N207" s="218">
        <f>ROUND(L207*K207,2)</f>
        <v>0</v>
      </c>
      <c r="O207" s="218"/>
      <c r="P207" s="218"/>
      <c r="Q207" s="218"/>
      <c r="R207" s="46"/>
      <c r="T207" s="219" t="s">
        <v>22</v>
      </c>
      <c r="U207" s="54" t="s">
        <v>46</v>
      </c>
      <c r="V207" s="45"/>
      <c r="W207" s="220">
        <f>V207*K207</f>
        <v>0</v>
      </c>
      <c r="X207" s="220">
        <v>0</v>
      </c>
      <c r="Y207" s="220">
        <f>X207*K207</f>
        <v>0</v>
      </c>
      <c r="Z207" s="220">
        <v>0.0039399999999999999</v>
      </c>
      <c r="AA207" s="221">
        <f>Z207*K207</f>
        <v>0.01576</v>
      </c>
      <c r="AR207" s="20" t="s">
        <v>211</v>
      </c>
      <c r="AT207" s="20" t="s">
        <v>151</v>
      </c>
      <c r="AU207" s="20" t="s">
        <v>100</v>
      </c>
      <c r="AY207" s="20" t="s">
        <v>150</v>
      </c>
      <c r="BE207" s="135">
        <f>IF(U207="základní",N207,0)</f>
        <v>0</v>
      </c>
      <c r="BF207" s="135">
        <f>IF(U207="snížená",N207,0)</f>
        <v>0</v>
      </c>
      <c r="BG207" s="135">
        <f>IF(U207="zákl. přenesená",N207,0)</f>
        <v>0</v>
      </c>
      <c r="BH207" s="135">
        <f>IF(U207="sníž. přenesená",N207,0)</f>
        <v>0</v>
      </c>
      <c r="BI207" s="135">
        <f>IF(U207="nulová",N207,0)</f>
        <v>0</v>
      </c>
      <c r="BJ207" s="20" t="s">
        <v>100</v>
      </c>
      <c r="BK207" s="135">
        <f>ROUND(L207*K207,2)</f>
        <v>0</v>
      </c>
      <c r="BL207" s="20" t="s">
        <v>211</v>
      </c>
      <c r="BM207" s="20" t="s">
        <v>419</v>
      </c>
    </row>
    <row r="208" s="1" customFormat="1" ht="38.25" customHeight="1">
      <c r="B208" s="44"/>
      <c r="C208" s="211" t="s">
        <v>420</v>
      </c>
      <c r="D208" s="211" t="s">
        <v>151</v>
      </c>
      <c r="E208" s="212" t="s">
        <v>421</v>
      </c>
      <c r="F208" s="213" t="s">
        <v>422</v>
      </c>
      <c r="G208" s="213"/>
      <c r="H208" s="213"/>
      <c r="I208" s="213"/>
      <c r="J208" s="214" t="s">
        <v>178</v>
      </c>
      <c r="K208" s="215">
        <v>164</v>
      </c>
      <c r="L208" s="216">
        <v>0</v>
      </c>
      <c r="M208" s="217"/>
      <c r="N208" s="218">
        <f>ROUND(L208*K208,2)</f>
        <v>0</v>
      </c>
      <c r="O208" s="218"/>
      <c r="P208" s="218"/>
      <c r="Q208" s="218"/>
      <c r="R208" s="46"/>
      <c r="T208" s="219" t="s">
        <v>22</v>
      </c>
      <c r="U208" s="54" t="s">
        <v>46</v>
      </c>
      <c r="V208" s="45"/>
      <c r="W208" s="220">
        <f>V208*K208</f>
        <v>0</v>
      </c>
      <c r="X208" s="220">
        <v>0.0021900000000000001</v>
      </c>
      <c r="Y208" s="220">
        <f>X208*K208</f>
        <v>0.35916000000000003</v>
      </c>
      <c r="Z208" s="220">
        <v>0</v>
      </c>
      <c r="AA208" s="221">
        <f>Z208*K208</f>
        <v>0</v>
      </c>
      <c r="AR208" s="20" t="s">
        <v>211</v>
      </c>
      <c r="AT208" s="20" t="s">
        <v>151</v>
      </c>
      <c r="AU208" s="20" t="s">
        <v>100</v>
      </c>
      <c r="AY208" s="20" t="s">
        <v>150</v>
      </c>
      <c r="BE208" s="135">
        <f>IF(U208="základní",N208,0)</f>
        <v>0</v>
      </c>
      <c r="BF208" s="135">
        <f>IF(U208="snížená",N208,0)</f>
        <v>0</v>
      </c>
      <c r="BG208" s="135">
        <f>IF(U208="zákl. přenesená",N208,0)</f>
        <v>0</v>
      </c>
      <c r="BH208" s="135">
        <f>IF(U208="sníž. přenesená",N208,0)</f>
        <v>0</v>
      </c>
      <c r="BI208" s="135">
        <f>IF(U208="nulová",N208,0)</f>
        <v>0</v>
      </c>
      <c r="BJ208" s="20" t="s">
        <v>100</v>
      </c>
      <c r="BK208" s="135">
        <f>ROUND(L208*K208,2)</f>
        <v>0</v>
      </c>
      <c r="BL208" s="20" t="s">
        <v>211</v>
      </c>
      <c r="BM208" s="20" t="s">
        <v>423</v>
      </c>
    </row>
    <row r="209" s="1" customFormat="1" ht="38.25" customHeight="1">
      <c r="B209" s="44"/>
      <c r="C209" s="211" t="s">
        <v>424</v>
      </c>
      <c r="D209" s="211" t="s">
        <v>151</v>
      </c>
      <c r="E209" s="212" t="s">
        <v>425</v>
      </c>
      <c r="F209" s="213" t="s">
        <v>426</v>
      </c>
      <c r="G209" s="213"/>
      <c r="H209" s="213"/>
      <c r="I209" s="213"/>
      <c r="J209" s="214" t="s">
        <v>178</v>
      </c>
      <c r="K209" s="215">
        <v>34.200000000000003</v>
      </c>
      <c r="L209" s="216">
        <v>0</v>
      </c>
      <c r="M209" s="217"/>
      <c r="N209" s="218">
        <f>ROUND(L209*K209,2)</f>
        <v>0</v>
      </c>
      <c r="O209" s="218"/>
      <c r="P209" s="218"/>
      <c r="Q209" s="218"/>
      <c r="R209" s="46"/>
      <c r="T209" s="219" t="s">
        <v>22</v>
      </c>
      <c r="U209" s="54" t="s">
        <v>46</v>
      </c>
      <c r="V209" s="45"/>
      <c r="W209" s="220">
        <f>V209*K209</f>
        <v>0</v>
      </c>
      <c r="X209" s="220">
        <v>0.00072999999999999996</v>
      </c>
      <c r="Y209" s="220">
        <f>X209*K209</f>
        <v>0.024966000000000002</v>
      </c>
      <c r="Z209" s="220">
        <v>0</v>
      </c>
      <c r="AA209" s="221">
        <f>Z209*K209</f>
        <v>0</v>
      </c>
      <c r="AR209" s="20" t="s">
        <v>211</v>
      </c>
      <c r="AT209" s="20" t="s">
        <v>151</v>
      </c>
      <c r="AU209" s="20" t="s">
        <v>100</v>
      </c>
      <c r="AY209" s="20" t="s">
        <v>150</v>
      </c>
      <c r="BE209" s="135">
        <f>IF(U209="základní",N209,0)</f>
        <v>0</v>
      </c>
      <c r="BF209" s="135">
        <f>IF(U209="snížená",N209,0)</f>
        <v>0</v>
      </c>
      <c r="BG209" s="135">
        <f>IF(U209="zákl. přenesená",N209,0)</f>
        <v>0</v>
      </c>
      <c r="BH209" s="135">
        <f>IF(U209="sníž. přenesená",N209,0)</f>
        <v>0</v>
      </c>
      <c r="BI209" s="135">
        <f>IF(U209="nulová",N209,0)</f>
        <v>0</v>
      </c>
      <c r="BJ209" s="20" t="s">
        <v>100</v>
      </c>
      <c r="BK209" s="135">
        <f>ROUND(L209*K209,2)</f>
        <v>0</v>
      </c>
      <c r="BL209" s="20" t="s">
        <v>211</v>
      </c>
      <c r="BM209" s="20" t="s">
        <v>427</v>
      </c>
    </row>
    <row r="210" s="1" customFormat="1" ht="38.25" customHeight="1">
      <c r="B210" s="44"/>
      <c r="C210" s="211" t="s">
        <v>428</v>
      </c>
      <c r="D210" s="211" t="s">
        <v>151</v>
      </c>
      <c r="E210" s="212" t="s">
        <v>429</v>
      </c>
      <c r="F210" s="213" t="s">
        <v>430</v>
      </c>
      <c r="G210" s="213"/>
      <c r="H210" s="213"/>
      <c r="I210" s="213"/>
      <c r="J210" s="214" t="s">
        <v>154</v>
      </c>
      <c r="K210" s="215">
        <v>11.039999999999999</v>
      </c>
      <c r="L210" s="216">
        <v>0</v>
      </c>
      <c r="M210" s="217"/>
      <c r="N210" s="218">
        <f>ROUND(L210*K210,2)</f>
        <v>0</v>
      </c>
      <c r="O210" s="218"/>
      <c r="P210" s="218"/>
      <c r="Q210" s="218"/>
      <c r="R210" s="46"/>
      <c r="T210" s="219" t="s">
        <v>22</v>
      </c>
      <c r="U210" s="54" t="s">
        <v>46</v>
      </c>
      <c r="V210" s="45"/>
      <c r="W210" s="220">
        <f>V210*K210</f>
        <v>0</v>
      </c>
      <c r="X210" s="220">
        <v>0.0075599999999999999</v>
      </c>
      <c r="Y210" s="220">
        <f>X210*K210</f>
        <v>0.083462399999999992</v>
      </c>
      <c r="Z210" s="220">
        <v>0</v>
      </c>
      <c r="AA210" s="221">
        <f>Z210*K210</f>
        <v>0</v>
      </c>
      <c r="AR210" s="20" t="s">
        <v>211</v>
      </c>
      <c r="AT210" s="20" t="s">
        <v>151</v>
      </c>
      <c r="AU210" s="20" t="s">
        <v>100</v>
      </c>
      <c r="AY210" s="20" t="s">
        <v>150</v>
      </c>
      <c r="BE210" s="135">
        <f>IF(U210="základní",N210,0)</f>
        <v>0</v>
      </c>
      <c r="BF210" s="135">
        <f>IF(U210="snížená",N210,0)</f>
        <v>0</v>
      </c>
      <c r="BG210" s="135">
        <f>IF(U210="zákl. přenesená",N210,0)</f>
        <v>0</v>
      </c>
      <c r="BH210" s="135">
        <f>IF(U210="sníž. přenesená",N210,0)</f>
        <v>0</v>
      </c>
      <c r="BI210" s="135">
        <f>IF(U210="nulová",N210,0)</f>
        <v>0</v>
      </c>
      <c r="BJ210" s="20" t="s">
        <v>100</v>
      </c>
      <c r="BK210" s="135">
        <f>ROUND(L210*K210,2)</f>
        <v>0</v>
      </c>
      <c r="BL210" s="20" t="s">
        <v>211</v>
      </c>
      <c r="BM210" s="20" t="s">
        <v>431</v>
      </c>
    </row>
    <row r="211" s="1" customFormat="1" ht="25.5" customHeight="1">
      <c r="B211" s="44"/>
      <c r="C211" s="211" t="s">
        <v>432</v>
      </c>
      <c r="D211" s="211" t="s">
        <v>151</v>
      </c>
      <c r="E211" s="212" t="s">
        <v>433</v>
      </c>
      <c r="F211" s="213" t="s">
        <v>434</v>
      </c>
      <c r="G211" s="213"/>
      <c r="H211" s="213"/>
      <c r="I211" s="213"/>
      <c r="J211" s="214" t="s">
        <v>178</v>
      </c>
      <c r="K211" s="215">
        <v>22.456</v>
      </c>
      <c r="L211" s="216">
        <v>0</v>
      </c>
      <c r="M211" s="217"/>
      <c r="N211" s="218">
        <f>ROUND(L211*K211,2)</f>
        <v>0</v>
      </c>
      <c r="O211" s="218"/>
      <c r="P211" s="218"/>
      <c r="Q211" s="218"/>
      <c r="R211" s="46"/>
      <c r="T211" s="219" t="s">
        <v>22</v>
      </c>
      <c r="U211" s="54" t="s">
        <v>46</v>
      </c>
      <c r="V211" s="45"/>
      <c r="W211" s="220">
        <f>V211*K211</f>
        <v>0</v>
      </c>
      <c r="X211" s="220">
        <v>0.0043899999999999998</v>
      </c>
      <c r="Y211" s="220">
        <f>X211*K211</f>
        <v>0.09858183999999999</v>
      </c>
      <c r="Z211" s="220">
        <v>0</v>
      </c>
      <c r="AA211" s="221">
        <f>Z211*K211</f>
        <v>0</v>
      </c>
      <c r="AR211" s="20" t="s">
        <v>211</v>
      </c>
      <c r="AT211" s="20" t="s">
        <v>151</v>
      </c>
      <c r="AU211" s="20" t="s">
        <v>100</v>
      </c>
      <c r="AY211" s="20" t="s">
        <v>150</v>
      </c>
      <c r="BE211" s="135">
        <f>IF(U211="základní",N211,0)</f>
        <v>0</v>
      </c>
      <c r="BF211" s="135">
        <f>IF(U211="snížená",N211,0)</f>
        <v>0</v>
      </c>
      <c r="BG211" s="135">
        <f>IF(U211="zákl. přenesená",N211,0)</f>
        <v>0</v>
      </c>
      <c r="BH211" s="135">
        <f>IF(U211="sníž. přenesená",N211,0)</f>
        <v>0</v>
      </c>
      <c r="BI211" s="135">
        <f>IF(U211="nulová",N211,0)</f>
        <v>0</v>
      </c>
      <c r="BJ211" s="20" t="s">
        <v>100</v>
      </c>
      <c r="BK211" s="135">
        <f>ROUND(L211*K211,2)</f>
        <v>0</v>
      </c>
      <c r="BL211" s="20" t="s">
        <v>211</v>
      </c>
      <c r="BM211" s="20" t="s">
        <v>435</v>
      </c>
    </row>
    <row r="212" s="1" customFormat="1" ht="25.5" customHeight="1">
      <c r="B212" s="44"/>
      <c r="C212" s="211" t="s">
        <v>436</v>
      </c>
      <c r="D212" s="211" t="s">
        <v>151</v>
      </c>
      <c r="E212" s="212" t="s">
        <v>437</v>
      </c>
      <c r="F212" s="213" t="s">
        <v>438</v>
      </c>
      <c r="G212" s="213"/>
      <c r="H212" s="213"/>
      <c r="I212" s="213"/>
      <c r="J212" s="214" t="s">
        <v>178</v>
      </c>
      <c r="K212" s="215">
        <v>2.5</v>
      </c>
      <c r="L212" s="216">
        <v>0</v>
      </c>
      <c r="M212" s="217"/>
      <c r="N212" s="218">
        <f>ROUND(L212*K212,2)</f>
        <v>0</v>
      </c>
      <c r="O212" s="218"/>
      <c r="P212" s="218"/>
      <c r="Q212" s="218"/>
      <c r="R212" s="46"/>
      <c r="T212" s="219" t="s">
        <v>22</v>
      </c>
      <c r="U212" s="54" t="s">
        <v>46</v>
      </c>
      <c r="V212" s="45"/>
      <c r="W212" s="220">
        <f>V212*K212</f>
        <v>0</v>
      </c>
      <c r="X212" s="220">
        <v>0.0028700000000000002</v>
      </c>
      <c r="Y212" s="220">
        <f>X212*K212</f>
        <v>0.0071750000000000008</v>
      </c>
      <c r="Z212" s="220">
        <v>0</v>
      </c>
      <c r="AA212" s="221">
        <f>Z212*K212</f>
        <v>0</v>
      </c>
      <c r="AR212" s="20" t="s">
        <v>211</v>
      </c>
      <c r="AT212" s="20" t="s">
        <v>151</v>
      </c>
      <c r="AU212" s="20" t="s">
        <v>100</v>
      </c>
      <c r="AY212" s="20" t="s">
        <v>150</v>
      </c>
      <c r="BE212" s="135">
        <f>IF(U212="základní",N212,0)</f>
        <v>0</v>
      </c>
      <c r="BF212" s="135">
        <f>IF(U212="snížená",N212,0)</f>
        <v>0</v>
      </c>
      <c r="BG212" s="135">
        <f>IF(U212="zákl. přenesená",N212,0)</f>
        <v>0</v>
      </c>
      <c r="BH212" s="135">
        <f>IF(U212="sníž. přenesená",N212,0)</f>
        <v>0</v>
      </c>
      <c r="BI212" s="135">
        <f>IF(U212="nulová",N212,0)</f>
        <v>0</v>
      </c>
      <c r="BJ212" s="20" t="s">
        <v>100</v>
      </c>
      <c r="BK212" s="135">
        <f>ROUND(L212*K212,2)</f>
        <v>0</v>
      </c>
      <c r="BL212" s="20" t="s">
        <v>211</v>
      </c>
      <c r="BM212" s="20" t="s">
        <v>439</v>
      </c>
    </row>
    <row r="213" s="1" customFormat="1" ht="25.5" customHeight="1">
      <c r="B213" s="44"/>
      <c r="C213" s="211" t="s">
        <v>440</v>
      </c>
      <c r="D213" s="211" t="s">
        <v>151</v>
      </c>
      <c r="E213" s="212" t="s">
        <v>441</v>
      </c>
      <c r="F213" s="213" t="s">
        <v>442</v>
      </c>
      <c r="G213" s="213"/>
      <c r="H213" s="213"/>
      <c r="I213" s="213"/>
      <c r="J213" s="214" t="s">
        <v>178</v>
      </c>
      <c r="K213" s="215">
        <v>141.422</v>
      </c>
      <c r="L213" s="216">
        <v>0</v>
      </c>
      <c r="M213" s="217"/>
      <c r="N213" s="218">
        <f>ROUND(L213*K213,2)</f>
        <v>0</v>
      </c>
      <c r="O213" s="218"/>
      <c r="P213" s="218"/>
      <c r="Q213" s="218"/>
      <c r="R213" s="46"/>
      <c r="T213" s="219" t="s">
        <v>22</v>
      </c>
      <c r="U213" s="54" t="s">
        <v>46</v>
      </c>
      <c r="V213" s="45"/>
      <c r="W213" s="220">
        <f>V213*K213</f>
        <v>0</v>
      </c>
      <c r="X213" s="220">
        <v>0.00296</v>
      </c>
      <c r="Y213" s="220">
        <f>X213*K213</f>
        <v>0.41860912</v>
      </c>
      <c r="Z213" s="220">
        <v>0</v>
      </c>
      <c r="AA213" s="221">
        <f>Z213*K213</f>
        <v>0</v>
      </c>
      <c r="AR213" s="20" t="s">
        <v>211</v>
      </c>
      <c r="AT213" s="20" t="s">
        <v>151</v>
      </c>
      <c r="AU213" s="20" t="s">
        <v>100</v>
      </c>
      <c r="AY213" s="20" t="s">
        <v>150</v>
      </c>
      <c r="BE213" s="135">
        <f>IF(U213="základní",N213,0)</f>
        <v>0</v>
      </c>
      <c r="BF213" s="135">
        <f>IF(U213="snížená",N213,0)</f>
        <v>0</v>
      </c>
      <c r="BG213" s="135">
        <f>IF(U213="zákl. přenesená",N213,0)</f>
        <v>0</v>
      </c>
      <c r="BH213" s="135">
        <f>IF(U213="sníž. přenesená",N213,0)</f>
        <v>0</v>
      </c>
      <c r="BI213" s="135">
        <f>IF(U213="nulová",N213,0)</f>
        <v>0</v>
      </c>
      <c r="BJ213" s="20" t="s">
        <v>100</v>
      </c>
      <c r="BK213" s="135">
        <f>ROUND(L213*K213,2)</f>
        <v>0</v>
      </c>
      <c r="BL213" s="20" t="s">
        <v>211</v>
      </c>
      <c r="BM213" s="20" t="s">
        <v>443</v>
      </c>
    </row>
    <row r="214" s="1" customFormat="1" ht="25.5" customHeight="1">
      <c r="B214" s="44"/>
      <c r="C214" s="211" t="s">
        <v>444</v>
      </c>
      <c r="D214" s="211" t="s">
        <v>151</v>
      </c>
      <c r="E214" s="212" t="s">
        <v>445</v>
      </c>
      <c r="F214" s="213" t="s">
        <v>446</v>
      </c>
      <c r="G214" s="213"/>
      <c r="H214" s="213"/>
      <c r="I214" s="213"/>
      <c r="J214" s="214" t="s">
        <v>178</v>
      </c>
      <c r="K214" s="215">
        <v>32.799999999999997</v>
      </c>
      <c r="L214" s="216">
        <v>0</v>
      </c>
      <c r="M214" s="217"/>
      <c r="N214" s="218">
        <f>ROUND(L214*K214,2)</f>
        <v>0</v>
      </c>
      <c r="O214" s="218"/>
      <c r="P214" s="218"/>
      <c r="Q214" s="218"/>
      <c r="R214" s="46"/>
      <c r="T214" s="219" t="s">
        <v>22</v>
      </c>
      <c r="U214" s="54" t="s">
        <v>46</v>
      </c>
      <c r="V214" s="45"/>
      <c r="W214" s="220">
        <f>V214*K214</f>
        <v>0</v>
      </c>
      <c r="X214" s="220">
        <v>0.0058999999999999999</v>
      </c>
      <c r="Y214" s="220">
        <f>X214*K214</f>
        <v>0.19351999999999997</v>
      </c>
      <c r="Z214" s="220">
        <v>0</v>
      </c>
      <c r="AA214" s="221">
        <f>Z214*K214</f>
        <v>0</v>
      </c>
      <c r="AR214" s="20" t="s">
        <v>211</v>
      </c>
      <c r="AT214" s="20" t="s">
        <v>151</v>
      </c>
      <c r="AU214" s="20" t="s">
        <v>100</v>
      </c>
      <c r="AY214" s="20" t="s">
        <v>150</v>
      </c>
      <c r="BE214" s="135">
        <f>IF(U214="základní",N214,0)</f>
        <v>0</v>
      </c>
      <c r="BF214" s="135">
        <f>IF(U214="snížená",N214,0)</f>
        <v>0</v>
      </c>
      <c r="BG214" s="135">
        <f>IF(U214="zákl. přenesená",N214,0)</f>
        <v>0</v>
      </c>
      <c r="BH214" s="135">
        <f>IF(U214="sníž. přenesená",N214,0)</f>
        <v>0</v>
      </c>
      <c r="BI214" s="135">
        <f>IF(U214="nulová",N214,0)</f>
        <v>0</v>
      </c>
      <c r="BJ214" s="20" t="s">
        <v>100</v>
      </c>
      <c r="BK214" s="135">
        <f>ROUND(L214*K214,2)</f>
        <v>0</v>
      </c>
      <c r="BL214" s="20" t="s">
        <v>211</v>
      </c>
      <c r="BM214" s="20" t="s">
        <v>447</v>
      </c>
    </row>
    <row r="215" s="1" customFormat="1" ht="51" customHeight="1">
      <c r="B215" s="44"/>
      <c r="C215" s="211" t="s">
        <v>448</v>
      </c>
      <c r="D215" s="211" t="s">
        <v>151</v>
      </c>
      <c r="E215" s="212" t="s">
        <v>449</v>
      </c>
      <c r="F215" s="213" t="s">
        <v>450</v>
      </c>
      <c r="G215" s="213"/>
      <c r="H215" s="213"/>
      <c r="I215" s="213"/>
      <c r="J215" s="214" t="s">
        <v>279</v>
      </c>
      <c r="K215" s="215">
        <v>5</v>
      </c>
      <c r="L215" s="216">
        <v>0</v>
      </c>
      <c r="M215" s="217"/>
      <c r="N215" s="218">
        <f>ROUND(L215*K215,2)</f>
        <v>0</v>
      </c>
      <c r="O215" s="218"/>
      <c r="P215" s="218"/>
      <c r="Q215" s="218"/>
      <c r="R215" s="46"/>
      <c r="T215" s="219" t="s">
        <v>22</v>
      </c>
      <c r="U215" s="54" t="s">
        <v>46</v>
      </c>
      <c r="V215" s="45"/>
      <c r="W215" s="220">
        <f>V215*K215</f>
        <v>0</v>
      </c>
      <c r="X215" s="220">
        <v>0.0035999999999999999</v>
      </c>
      <c r="Y215" s="220">
        <f>X215*K215</f>
        <v>0.017999999999999999</v>
      </c>
      <c r="Z215" s="220">
        <v>0</v>
      </c>
      <c r="AA215" s="221">
        <f>Z215*K215</f>
        <v>0</v>
      </c>
      <c r="AR215" s="20" t="s">
        <v>211</v>
      </c>
      <c r="AT215" s="20" t="s">
        <v>151</v>
      </c>
      <c r="AU215" s="20" t="s">
        <v>100</v>
      </c>
      <c r="AY215" s="20" t="s">
        <v>150</v>
      </c>
      <c r="BE215" s="135">
        <f>IF(U215="základní",N215,0)</f>
        <v>0</v>
      </c>
      <c r="BF215" s="135">
        <f>IF(U215="snížená",N215,0)</f>
        <v>0</v>
      </c>
      <c r="BG215" s="135">
        <f>IF(U215="zákl. přenesená",N215,0)</f>
        <v>0</v>
      </c>
      <c r="BH215" s="135">
        <f>IF(U215="sníž. přenesená",N215,0)</f>
        <v>0</v>
      </c>
      <c r="BI215" s="135">
        <f>IF(U215="nulová",N215,0)</f>
        <v>0</v>
      </c>
      <c r="BJ215" s="20" t="s">
        <v>100</v>
      </c>
      <c r="BK215" s="135">
        <f>ROUND(L215*K215,2)</f>
        <v>0</v>
      </c>
      <c r="BL215" s="20" t="s">
        <v>211</v>
      </c>
      <c r="BM215" s="20" t="s">
        <v>451</v>
      </c>
    </row>
    <row r="216" s="1" customFormat="1" ht="38.25" customHeight="1">
      <c r="B216" s="44"/>
      <c r="C216" s="211" t="s">
        <v>452</v>
      </c>
      <c r="D216" s="211" t="s">
        <v>151</v>
      </c>
      <c r="E216" s="212" t="s">
        <v>453</v>
      </c>
      <c r="F216" s="213" t="s">
        <v>454</v>
      </c>
      <c r="G216" s="213"/>
      <c r="H216" s="213"/>
      <c r="I216" s="213"/>
      <c r="J216" s="214" t="s">
        <v>178</v>
      </c>
      <c r="K216" s="215">
        <v>21.199999999999999</v>
      </c>
      <c r="L216" s="216">
        <v>0</v>
      </c>
      <c r="M216" s="217"/>
      <c r="N216" s="218">
        <f>ROUND(L216*K216,2)</f>
        <v>0</v>
      </c>
      <c r="O216" s="218"/>
      <c r="P216" s="218"/>
      <c r="Q216" s="218"/>
      <c r="R216" s="46"/>
      <c r="T216" s="219" t="s">
        <v>22</v>
      </c>
      <c r="U216" s="54" t="s">
        <v>46</v>
      </c>
      <c r="V216" s="45"/>
      <c r="W216" s="220">
        <f>V216*K216</f>
        <v>0</v>
      </c>
      <c r="X216" s="220">
        <v>0.0028900000000000002</v>
      </c>
      <c r="Y216" s="220">
        <f>X216*K216</f>
        <v>0.061268000000000003</v>
      </c>
      <c r="Z216" s="220">
        <v>0</v>
      </c>
      <c r="AA216" s="221">
        <f>Z216*K216</f>
        <v>0</v>
      </c>
      <c r="AR216" s="20" t="s">
        <v>211</v>
      </c>
      <c r="AT216" s="20" t="s">
        <v>151</v>
      </c>
      <c r="AU216" s="20" t="s">
        <v>100</v>
      </c>
      <c r="AY216" s="20" t="s">
        <v>150</v>
      </c>
      <c r="BE216" s="135">
        <f>IF(U216="základní",N216,0)</f>
        <v>0</v>
      </c>
      <c r="BF216" s="135">
        <f>IF(U216="snížená",N216,0)</f>
        <v>0</v>
      </c>
      <c r="BG216" s="135">
        <f>IF(U216="zákl. přenesená",N216,0)</f>
        <v>0</v>
      </c>
      <c r="BH216" s="135">
        <f>IF(U216="sníž. přenesená",N216,0)</f>
        <v>0</v>
      </c>
      <c r="BI216" s="135">
        <f>IF(U216="nulová",N216,0)</f>
        <v>0</v>
      </c>
      <c r="BJ216" s="20" t="s">
        <v>100</v>
      </c>
      <c r="BK216" s="135">
        <f>ROUND(L216*K216,2)</f>
        <v>0</v>
      </c>
      <c r="BL216" s="20" t="s">
        <v>211</v>
      </c>
      <c r="BM216" s="20" t="s">
        <v>455</v>
      </c>
    </row>
    <row r="217" s="1" customFormat="1" ht="38.25" customHeight="1">
      <c r="B217" s="44"/>
      <c r="C217" s="211" t="s">
        <v>456</v>
      </c>
      <c r="D217" s="211" t="s">
        <v>151</v>
      </c>
      <c r="E217" s="212" t="s">
        <v>457</v>
      </c>
      <c r="F217" s="213" t="s">
        <v>458</v>
      </c>
      <c r="G217" s="213"/>
      <c r="H217" s="213"/>
      <c r="I217" s="213"/>
      <c r="J217" s="214" t="s">
        <v>154</v>
      </c>
      <c r="K217" s="215">
        <v>17</v>
      </c>
      <c r="L217" s="216">
        <v>0</v>
      </c>
      <c r="M217" s="217"/>
      <c r="N217" s="218">
        <f>ROUND(L217*K217,2)</f>
        <v>0</v>
      </c>
      <c r="O217" s="218"/>
      <c r="P217" s="218"/>
      <c r="Q217" s="218"/>
      <c r="R217" s="46"/>
      <c r="T217" s="219" t="s">
        <v>22</v>
      </c>
      <c r="U217" s="54" t="s">
        <v>46</v>
      </c>
      <c r="V217" s="45"/>
      <c r="W217" s="220">
        <f>V217*K217</f>
        <v>0</v>
      </c>
      <c r="X217" s="220">
        <v>0.01082</v>
      </c>
      <c r="Y217" s="220">
        <f>X217*K217</f>
        <v>0.18393999999999999</v>
      </c>
      <c r="Z217" s="220">
        <v>0</v>
      </c>
      <c r="AA217" s="221">
        <f>Z217*K217</f>
        <v>0</v>
      </c>
      <c r="AR217" s="20" t="s">
        <v>211</v>
      </c>
      <c r="AT217" s="20" t="s">
        <v>151</v>
      </c>
      <c r="AU217" s="20" t="s">
        <v>100</v>
      </c>
      <c r="AY217" s="20" t="s">
        <v>150</v>
      </c>
      <c r="BE217" s="135">
        <f>IF(U217="základní",N217,0)</f>
        <v>0</v>
      </c>
      <c r="BF217" s="135">
        <f>IF(U217="snížená",N217,0)</f>
        <v>0</v>
      </c>
      <c r="BG217" s="135">
        <f>IF(U217="zákl. přenesená",N217,0)</f>
        <v>0</v>
      </c>
      <c r="BH217" s="135">
        <f>IF(U217="sníž. přenesená",N217,0)</f>
        <v>0</v>
      </c>
      <c r="BI217" s="135">
        <f>IF(U217="nulová",N217,0)</f>
        <v>0</v>
      </c>
      <c r="BJ217" s="20" t="s">
        <v>100</v>
      </c>
      <c r="BK217" s="135">
        <f>ROUND(L217*K217,2)</f>
        <v>0</v>
      </c>
      <c r="BL217" s="20" t="s">
        <v>211</v>
      </c>
      <c r="BM217" s="20" t="s">
        <v>459</v>
      </c>
    </row>
    <row r="218" s="1" customFormat="1" ht="38.25" customHeight="1">
      <c r="B218" s="44"/>
      <c r="C218" s="211" t="s">
        <v>460</v>
      </c>
      <c r="D218" s="211" t="s">
        <v>151</v>
      </c>
      <c r="E218" s="212" t="s">
        <v>457</v>
      </c>
      <c r="F218" s="213" t="s">
        <v>458</v>
      </c>
      <c r="G218" s="213"/>
      <c r="H218" s="213"/>
      <c r="I218" s="213"/>
      <c r="J218" s="214" t="s">
        <v>154</v>
      </c>
      <c r="K218" s="215">
        <v>4</v>
      </c>
      <c r="L218" s="216">
        <v>0</v>
      </c>
      <c r="M218" s="217"/>
      <c r="N218" s="218">
        <f>ROUND(L218*K218,2)</f>
        <v>0</v>
      </c>
      <c r="O218" s="218"/>
      <c r="P218" s="218"/>
      <c r="Q218" s="218"/>
      <c r="R218" s="46"/>
      <c r="T218" s="219" t="s">
        <v>22</v>
      </c>
      <c r="U218" s="54" t="s">
        <v>46</v>
      </c>
      <c r="V218" s="45"/>
      <c r="W218" s="220">
        <f>V218*K218</f>
        <v>0</v>
      </c>
      <c r="X218" s="220">
        <v>0.01082</v>
      </c>
      <c r="Y218" s="220">
        <f>X218*K218</f>
        <v>0.043279999999999999</v>
      </c>
      <c r="Z218" s="220">
        <v>0</v>
      </c>
      <c r="AA218" s="221">
        <f>Z218*K218</f>
        <v>0</v>
      </c>
      <c r="AR218" s="20" t="s">
        <v>211</v>
      </c>
      <c r="AT218" s="20" t="s">
        <v>151</v>
      </c>
      <c r="AU218" s="20" t="s">
        <v>100</v>
      </c>
      <c r="AY218" s="20" t="s">
        <v>150</v>
      </c>
      <c r="BE218" s="135">
        <f>IF(U218="základní",N218,0)</f>
        <v>0</v>
      </c>
      <c r="BF218" s="135">
        <f>IF(U218="snížená",N218,0)</f>
        <v>0</v>
      </c>
      <c r="BG218" s="135">
        <f>IF(U218="zákl. přenesená",N218,0)</f>
        <v>0</v>
      </c>
      <c r="BH218" s="135">
        <f>IF(U218="sníž. přenesená",N218,0)</f>
        <v>0</v>
      </c>
      <c r="BI218" s="135">
        <f>IF(U218="nulová",N218,0)</f>
        <v>0</v>
      </c>
      <c r="BJ218" s="20" t="s">
        <v>100</v>
      </c>
      <c r="BK218" s="135">
        <f>ROUND(L218*K218,2)</f>
        <v>0</v>
      </c>
      <c r="BL218" s="20" t="s">
        <v>211</v>
      </c>
      <c r="BM218" s="20" t="s">
        <v>461</v>
      </c>
    </row>
    <row r="219" s="1" customFormat="1" ht="38.25" customHeight="1">
      <c r="B219" s="44"/>
      <c r="C219" s="211" t="s">
        <v>462</v>
      </c>
      <c r="D219" s="211" t="s">
        <v>151</v>
      </c>
      <c r="E219" s="212" t="s">
        <v>463</v>
      </c>
      <c r="F219" s="213" t="s">
        <v>464</v>
      </c>
      <c r="G219" s="213"/>
      <c r="H219" s="213"/>
      <c r="I219" s="213"/>
      <c r="J219" s="214" t="s">
        <v>279</v>
      </c>
      <c r="K219" s="215">
        <v>4</v>
      </c>
      <c r="L219" s="216">
        <v>0</v>
      </c>
      <c r="M219" s="217"/>
      <c r="N219" s="218">
        <f>ROUND(L219*K219,2)</f>
        <v>0</v>
      </c>
      <c r="O219" s="218"/>
      <c r="P219" s="218"/>
      <c r="Q219" s="218"/>
      <c r="R219" s="46"/>
      <c r="T219" s="219" t="s">
        <v>22</v>
      </c>
      <c r="U219" s="54" t="s">
        <v>46</v>
      </c>
      <c r="V219" s="45"/>
      <c r="W219" s="220">
        <f>V219*K219</f>
        <v>0</v>
      </c>
      <c r="X219" s="220">
        <v>0.0028800000000000002</v>
      </c>
      <c r="Y219" s="220">
        <f>X219*K219</f>
        <v>0.011520000000000001</v>
      </c>
      <c r="Z219" s="220">
        <v>0</v>
      </c>
      <c r="AA219" s="221">
        <f>Z219*K219</f>
        <v>0</v>
      </c>
      <c r="AR219" s="20" t="s">
        <v>211</v>
      </c>
      <c r="AT219" s="20" t="s">
        <v>151</v>
      </c>
      <c r="AU219" s="20" t="s">
        <v>100</v>
      </c>
      <c r="AY219" s="20" t="s">
        <v>150</v>
      </c>
      <c r="BE219" s="135">
        <f>IF(U219="základní",N219,0)</f>
        <v>0</v>
      </c>
      <c r="BF219" s="135">
        <f>IF(U219="snížená",N219,0)</f>
        <v>0</v>
      </c>
      <c r="BG219" s="135">
        <f>IF(U219="zákl. přenesená",N219,0)</f>
        <v>0</v>
      </c>
      <c r="BH219" s="135">
        <f>IF(U219="sníž. přenesená",N219,0)</f>
        <v>0</v>
      </c>
      <c r="BI219" s="135">
        <f>IF(U219="nulová",N219,0)</f>
        <v>0</v>
      </c>
      <c r="BJ219" s="20" t="s">
        <v>100</v>
      </c>
      <c r="BK219" s="135">
        <f>ROUND(L219*K219,2)</f>
        <v>0</v>
      </c>
      <c r="BL219" s="20" t="s">
        <v>211</v>
      </c>
      <c r="BM219" s="20" t="s">
        <v>465</v>
      </c>
    </row>
    <row r="220" s="1" customFormat="1" ht="16.5" customHeight="1">
      <c r="B220" s="44"/>
      <c r="C220" s="211" t="s">
        <v>466</v>
      </c>
      <c r="D220" s="211" t="s">
        <v>151</v>
      </c>
      <c r="E220" s="212" t="s">
        <v>467</v>
      </c>
      <c r="F220" s="213" t="s">
        <v>468</v>
      </c>
      <c r="G220" s="213"/>
      <c r="H220" s="213"/>
      <c r="I220" s="213"/>
      <c r="J220" s="214" t="s">
        <v>178</v>
      </c>
      <c r="K220" s="215">
        <v>125.262</v>
      </c>
      <c r="L220" s="216">
        <v>0</v>
      </c>
      <c r="M220" s="217"/>
      <c r="N220" s="218">
        <f>ROUND(L220*K220,2)</f>
        <v>0</v>
      </c>
      <c r="O220" s="218"/>
      <c r="P220" s="218"/>
      <c r="Q220" s="218"/>
      <c r="R220" s="46"/>
      <c r="T220" s="219" t="s">
        <v>22</v>
      </c>
      <c r="U220" s="54" t="s">
        <v>46</v>
      </c>
      <c r="V220" s="45"/>
      <c r="W220" s="220">
        <f>V220*K220</f>
        <v>0</v>
      </c>
      <c r="X220" s="220">
        <v>0</v>
      </c>
      <c r="Y220" s="220">
        <f>X220*K220</f>
        <v>0</v>
      </c>
      <c r="Z220" s="220">
        <v>0</v>
      </c>
      <c r="AA220" s="221">
        <f>Z220*K220</f>
        <v>0</v>
      </c>
      <c r="AR220" s="20" t="s">
        <v>211</v>
      </c>
      <c r="AT220" s="20" t="s">
        <v>151</v>
      </c>
      <c r="AU220" s="20" t="s">
        <v>100</v>
      </c>
      <c r="AY220" s="20" t="s">
        <v>150</v>
      </c>
      <c r="BE220" s="135">
        <f>IF(U220="základní",N220,0)</f>
        <v>0</v>
      </c>
      <c r="BF220" s="135">
        <f>IF(U220="snížená",N220,0)</f>
        <v>0</v>
      </c>
      <c r="BG220" s="135">
        <f>IF(U220="zákl. přenesená",N220,0)</f>
        <v>0</v>
      </c>
      <c r="BH220" s="135">
        <f>IF(U220="sníž. přenesená",N220,0)</f>
        <v>0</v>
      </c>
      <c r="BI220" s="135">
        <f>IF(U220="nulová",N220,0)</f>
        <v>0</v>
      </c>
      <c r="BJ220" s="20" t="s">
        <v>100</v>
      </c>
      <c r="BK220" s="135">
        <f>ROUND(L220*K220,2)</f>
        <v>0</v>
      </c>
      <c r="BL220" s="20" t="s">
        <v>211</v>
      </c>
      <c r="BM220" s="20" t="s">
        <v>469</v>
      </c>
    </row>
    <row r="221" s="1" customFormat="1" ht="16.5" customHeight="1">
      <c r="B221" s="44"/>
      <c r="C221" s="211" t="s">
        <v>470</v>
      </c>
      <c r="D221" s="211" t="s">
        <v>151</v>
      </c>
      <c r="E221" s="212" t="s">
        <v>471</v>
      </c>
      <c r="F221" s="213" t="s">
        <v>472</v>
      </c>
      <c r="G221" s="213"/>
      <c r="H221" s="213"/>
      <c r="I221" s="213"/>
      <c r="J221" s="214" t="s">
        <v>279</v>
      </c>
      <c r="K221" s="215">
        <v>130</v>
      </c>
      <c r="L221" s="216">
        <v>0</v>
      </c>
      <c r="M221" s="217"/>
      <c r="N221" s="218">
        <f>ROUND(L221*K221,2)</f>
        <v>0</v>
      </c>
      <c r="O221" s="218"/>
      <c r="P221" s="218"/>
      <c r="Q221" s="218"/>
      <c r="R221" s="46"/>
      <c r="T221" s="219" t="s">
        <v>22</v>
      </c>
      <c r="U221" s="54" t="s">
        <v>46</v>
      </c>
      <c r="V221" s="45"/>
      <c r="W221" s="220">
        <f>V221*K221</f>
        <v>0</v>
      </c>
      <c r="X221" s="220">
        <v>0</v>
      </c>
      <c r="Y221" s="220">
        <f>X221*K221</f>
        <v>0</v>
      </c>
      <c r="Z221" s="220">
        <v>0</v>
      </c>
      <c r="AA221" s="221">
        <f>Z221*K221</f>
        <v>0</v>
      </c>
      <c r="AR221" s="20" t="s">
        <v>211</v>
      </c>
      <c r="AT221" s="20" t="s">
        <v>151</v>
      </c>
      <c r="AU221" s="20" t="s">
        <v>100</v>
      </c>
      <c r="AY221" s="20" t="s">
        <v>150</v>
      </c>
      <c r="BE221" s="135">
        <f>IF(U221="základní",N221,0)</f>
        <v>0</v>
      </c>
      <c r="BF221" s="135">
        <f>IF(U221="snížená",N221,0)</f>
        <v>0</v>
      </c>
      <c r="BG221" s="135">
        <f>IF(U221="zákl. přenesená",N221,0)</f>
        <v>0</v>
      </c>
      <c r="BH221" s="135">
        <f>IF(U221="sníž. přenesená",N221,0)</f>
        <v>0</v>
      </c>
      <c r="BI221" s="135">
        <f>IF(U221="nulová",N221,0)</f>
        <v>0</v>
      </c>
      <c r="BJ221" s="20" t="s">
        <v>100</v>
      </c>
      <c r="BK221" s="135">
        <f>ROUND(L221*K221,2)</f>
        <v>0</v>
      </c>
      <c r="BL221" s="20" t="s">
        <v>211</v>
      </c>
      <c r="BM221" s="20" t="s">
        <v>473</v>
      </c>
    </row>
    <row r="222" s="1" customFormat="1" ht="25.5" customHeight="1">
      <c r="B222" s="44"/>
      <c r="C222" s="211" t="s">
        <v>474</v>
      </c>
      <c r="D222" s="211" t="s">
        <v>151</v>
      </c>
      <c r="E222" s="212" t="s">
        <v>475</v>
      </c>
      <c r="F222" s="213" t="s">
        <v>476</v>
      </c>
      <c r="G222" s="213"/>
      <c r="H222" s="213"/>
      <c r="I222" s="213"/>
      <c r="J222" s="214" t="s">
        <v>279</v>
      </c>
      <c r="K222" s="215">
        <v>9</v>
      </c>
      <c r="L222" s="216">
        <v>0</v>
      </c>
      <c r="M222" s="217"/>
      <c r="N222" s="218">
        <f>ROUND(L222*K222,2)</f>
        <v>0</v>
      </c>
      <c r="O222" s="218"/>
      <c r="P222" s="218"/>
      <c r="Q222" s="218"/>
      <c r="R222" s="46"/>
      <c r="T222" s="219" t="s">
        <v>22</v>
      </c>
      <c r="U222" s="54" t="s">
        <v>46</v>
      </c>
      <c r="V222" s="45"/>
      <c r="W222" s="220">
        <f>V222*K222</f>
        <v>0</v>
      </c>
      <c r="X222" s="220">
        <v>0</v>
      </c>
      <c r="Y222" s="220">
        <f>X222*K222</f>
        <v>0</v>
      </c>
      <c r="Z222" s="220">
        <v>0</v>
      </c>
      <c r="AA222" s="221">
        <f>Z222*K222</f>
        <v>0</v>
      </c>
      <c r="AR222" s="20" t="s">
        <v>211</v>
      </c>
      <c r="AT222" s="20" t="s">
        <v>151</v>
      </c>
      <c r="AU222" s="20" t="s">
        <v>100</v>
      </c>
      <c r="AY222" s="20" t="s">
        <v>150</v>
      </c>
      <c r="BE222" s="135">
        <f>IF(U222="základní",N222,0)</f>
        <v>0</v>
      </c>
      <c r="BF222" s="135">
        <f>IF(U222="snížená",N222,0)</f>
        <v>0</v>
      </c>
      <c r="BG222" s="135">
        <f>IF(U222="zákl. přenesená",N222,0)</f>
        <v>0</v>
      </c>
      <c r="BH222" s="135">
        <f>IF(U222="sníž. přenesená",N222,0)</f>
        <v>0</v>
      </c>
      <c r="BI222" s="135">
        <f>IF(U222="nulová",N222,0)</f>
        <v>0</v>
      </c>
      <c r="BJ222" s="20" t="s">
        <v>100</v>
      </c>
      <c r="BK222" s="135">
        <f>ROUND(L222*K222,2)</f>
        <v>0</v>
      </c>
      <c r="BL222" s="20" t="s">
        <v>211</v>
      </c>
      <c r="BM222" s="20" t="s">
        <v>477</v>
      </c>
    </row>
    <row r="223" s="1" customFormat="1" ht="25.5" customHeight="1">
      <c r="B223" s="44"/>
      <c r="C223" s="211" t="s">
        <v>478</v>
      </c>
      <c r="D223" s="211" t="s">
        <v>151</v>
      </c>
      <c r="E223" s="212" t="s">
        <v>479</v>
      </c>
      <c r="F223" s="213" t="s">
        <v>480</v>
      </c>
      <c r="G223" s="213"/>
      <c r="H223" s="213"/>
      <c r="I223" s="213"/>
      <c r="J223" s="214" t="s">
        <v>279</v>
      </c>
      <c r="K223" s="215">
        <v>8</v>
      </c>
      <c r="L223" s="216">
        <v>0</v>
      </c>
      <c r="M223" s="217"/>
      <c r="N223" s="218">
        <f>ROUND(L223*K223,2)</f>
        <v>0</v>
      </c>
      <c r="O223" s="218"/>
      <c r="P223" s="218"/>
      <c r="Q223" s="218"/>
      <c r="R223" s="46"/>
      <c r="T223" s="219" t="s">
        <v>22</v>
      </c>
      <c r="U223" s="54" t="s">
        <v>46</v>
      </c>
      <c r="V223" s="45"/>
      <c r="W223" s="220">
        <f>V223*K223</f>
        <v>0</v>
      </c>
      <c r="X223" s="220">
        <v>0</v>
      </c>
      <c r="Y223" s="220">
        <f>X223*K223</f>
        <v>0</v>
      </c>
      <c r="Z223" s="220">
        <v>0</v>
      </c>
      <c r="AA223" s="221">
        <f>Z223*K223</f>
        <v>0</v>
      </c>
      <c r="AR223" s="20" t="s">
        <v>211</v>
      </c>
      <c r="AT223" s="20" t="s">
        <v>151</v>
      </c>
      <c r="AU223" s="20" t="s">
        <v>100</v>
      </c>
      <c r="AY223" s="20" t="s">
        <v>150</v>
      </c>
      <c r="BE223" s="135">
        <f>IF(U223="základní",N223,0)</f>
        <v>0</v>
      </c>
      <c r="BF223" s="135">
        <f>IF(U223="snížená",N223,0)</f>
        <v>0</v>
      </c>
      <c r="BG223" s="135">
        <f>IF(U223="zákl. přenesená",N223,0)</f>
        <v>0</v>
      </c>
      <c r="BH223" s="135">
        <f>IF(U223="sníž. přenesená",N223,0)</f>
        <v>0</v>
      </c>
      <c r="BI223" s="135">
        <f>IF(U223="nulová",N223,0)</f>
        <v>0</v>
      </c>
      <c r="BJ223" s="20" t="s">
        <v>100</v>
      </c>
      <c r="BK223" s="135">
        <f>ROUND(L223*K223,2)</f>
        <v>0</v>
      </c>
      <c r="BL223" s="20" t="s">
        <v>211</v>
      </c>
      <c r="BM223" s="20" t="s">
        <v>481</v>
      </c>
    </row>
    <row r="224" s="1" customFormat="1" ht="25.5" customHeight="1">
      <c r="B224" s="44"/>
      <c r="C224" s="211" t="s">
        <v>482</v>
      </c>
      <c r="D224" s="211" t="s">
        <v>151</v>
      </c>
      <c r="E224" s="212" t="s">
        <v>483</v>
      </c>
      <c r="F224" s="213" t="s">
        <v>484</v>
      </c>
      <c r="G224" s="213"/>
      <c r="H224" s="213"/>
      <c r="I224" s="213"/>
      <c r="J224" s="214" t="s">
        <v>279</v>
      </c>
      <c r="K224" s="215">
        <v>8</v>
      </c>
      <c r="L224" s="216">
        <v>0</v>
      </c>
      <c r="M224" s="217"/>
      <c r="N224" s="218">
        <f>ROUND(L224*K224,2)</f>
        <v>0</v>
      </c>
      <c r="O224" s="218"/>
      <c r="P224" s="218"/>
      <c r="Q224" s="218"/>
      <c r="R224" s="46"/>
      <c r="T224" s="219" t="s">
        <v>22</v>
      </c>
      <c r="U224" s="54" t="s">
        <v>46</v>
      </c>
      <c r="V224" s="45"/>
      <c r="W224" s="220">
        <f>V224*K224</f>
        <v>0</v>
      </c>
      <c r="X224" s="220">
        <v>0</v>
      </c>
      <c r="Y224" s="220">
        <f>X224*K224</f>
        <v>0</v>
      </c>
      <c r="Z224" s="220">
        <v>0</v>
      </c>
      <c r="AA224" s="221">
        <f>Z224*K224</f>
        <v>0</v>
      </c>
      <c r="AR224" s="20" t="s">
        <v>211</v>
      </c>
      <c r="AT224" s="20" t="s">
        <v>151</v>
      </c>
      <c r="AU224" s="20" t="s">
        <v>100</v>
      </c>
      <c r="AY224" s="20" t="s">
        <v>150</v>
      </c>
      <c r="BE224" s="135">
        <f>IF(U224="základní",N224,0)</f>
        <v>0</v>
      </c>
      <c r="BF224" s="135">
        <f>IF(U224="snížená",N224,0)</f>
        <v>0</v>
      </c>
      <c r="BG224" s="135">
        <f>IF(U224="zákl. přenesená",N224,0)</f>
        <v>0</v>
      </c>
      <c r="BH224" s="135">
        <f>IF(U224="sníž. přenesená",N224,0)</f>
        <v>0</v>
      </c>
      <c r="BI224" s="135">
        <f>IF(U224="nulová",N224,0)</f>
        <v>0</v>
      </c>
      <c r="BJ224" s="20" t="s">
        <v>100</v>
      </c>
      <c r="BK224" s="135">
        <f>ROUND(L224*K224,2)</f>
        <v>0</v>
      </c>
      <c r="BL224" s="20" t="s">
        <v>211</v>
      </c>
      <c r="BM224" s="20" t="s">
        <v>485</v>
      </c>
    </row>
    <row r="225" s="1" customFormat="1" ht="25.5" customHeight="1">
      <c r="B225" s="44"/>
      <c r="C225" s="211" t="s">
        <v>486</v>
      </c>
      <c r="D225" s="211" t="s">
        <v>151</v>
      </c>
      <c r="E225" s="212" t="s">
        <v>487</v>
      </c>
      <c r="F225" s="213" t="s">
        <v>488</v>
      </c>
      <c r="G225" s="213"/>
      <c r="H225" s="213"/>
      <c r="I225" s="213"/>
      <c r="J225" s="214" t="s">
        <v>178</v>
      </c>
      <c r="K225" s="215">
        <v>16.16</v>
      </c>
      <c r="L225" s="216">
        <v>0</v>
      </c>
      <c r="M225" s="217"/>
      <c r="N225" s="218">
        <f>ROUND(L225*K225,2)</f>
        <v>0</v>
      </c>
      <c r="O225" s="218"/>
      <c r="P225" s="218"/>
      <c r="Q225" s="218"/>
      <c r="R225" s="46"/>
      <c r="T225" s="219" t="s">
        <v>22</v>
      </c>
      <c r="U225" s="54" t="s">
        <v>46</v>
      </c>
      <c r="V225" s="45"/>
      <c r="W225" s="220">
        <f>V225*K225</f>
        <v>0</v>
      </c>
      <c r="X225" s="220">
        <v>0.00174</v>
      </c>
      <c r="Y225" s="220">
        <f>X225*K225</f>
        <v>0.028118400000000002</v>
      </c>
      <c r="Z225" s="220">
        <v>0</v>
      </c>
      <c r="AA225" s="221">
        <f>Z225*K225</f>
        <v>0</v>
      </c>
      <c r="AR225" s="20" t="s">
        <v>211</v>
      </c>
      <c r="AT225" s="20" t="s">
        <v>151</v>
      </c>
      <c r="AU225" s="20" t="s">
        <v>100</v>
      </c>
      <c r="AY225" s="20" t="s">
        <v>150</v>
      </c>
      <c r="BE225" s="135">
        <f>IF(U225="základní",N225,0)</f>
        <v>0</v>
      </c>
      <c r="BF225" s="135">
        <f>IF(U225="snížená",N225,0)</f>
        <v>0</v>
      </c>
      <c r="BG225" s="135">
        <f>IF(U225="zákl. přenesená",N225,0)</f>
        <v>0</v>
      </c>
      <c r="BH225" s="135">
        <f>IF(U225="sníž. přenesená",N225,0)</f>
        <v>0</v>
      </c>
      <c r="BI225" s="135">
        <f>IF(U225="nulová",N225,0)</f>
        <v>0</v>
      </c>
      <c r="BJ225" s="20" t="s">
        <v>100</v>
      </c>
      <c r="BK225" s="135">
        <f>ROUND(L225*K225,2)</f>
        <v>0</v>
      </c>
      <c r="BL225" s="20" t="s">
        <v>211</v>
      </c>
      <c r="BM225" s="20" t="s">
        <v>489</v>
      </c>
    </row>
    <row r="226" s="1" customFormat="1" ht="38.25" customHeight="1">
      <c r="B226" s="44"/>
      <c r="C226" s="211" t="s">
        <v>490</v>
      </c>
      <c r="D226" s="211" t="s">
        <v>151</v>
      </c>
      <c r="E226" s="212" t="s">
        <v>491</v>
      </c>
      <c r="F226" s="213" t="s">
        <v>492</v>
      </c>
      <c r="G226" s="213"/>
      <c r="H226" s="213"/>
      <c r="I226" s="213"/>
      <c r="J226" s="214" t="s">
        <v>178</v>
      </c>
      <c r="K226" s="215">
        <v>32.799999999999997</v>
      </c>
      <c r="L226" s="216">
        <v>0</v>
      </c>
      <c r="M226" s="217"/>
      <c r="N226" s="218">
        <f>ROUND(L226*K226,2)</f>
        <v>0</v>
      </c>
      <c r="O226" s="218"/>
      <c r="P226" s="218"/>
      <c r="Q226" s="218"/>
      <c r="R226" s="46"/>
      <c r="T226" s="219" t="s">
        <v>22</v>
      </c>
      <c r="U226" s="54" t="s">
        <v>46</v>
      </c>
      <c r="V226" s="45"/>
      <c r="W226" s="220">
        <f>V226*K226</f>
        <v>0</v>
      </c>
      <c r="X226" s="220">
        <v>0.0060400000000000002</v>
      </c>
      <c r="Y226" s="220">
        <f>X226*K226</f>
        <v>0.19811199999999998</v>
      </c>
      <c r="Z226" s="220">
        <v>0</v>
      </c>
      <c r="AA226" s="221">
        <f>Z226*K226</f>
        <v>0</v>
      </c>
      <c r="AR226" s="20" t="s">
        <v>211</v>
      </c>
      <c r="AT226" s="20" t="s">
        <v>151</v>
      </c>
      <c r="AU226" s="20" t="s">
        <v>100</v>
      </c>
      <c r="AY226" s="20" t="s">
        <v>150</v>
      </c>
      <c r="BE226" s="135">
        <f>IF(U226="základní",N226,0)</f>
        <v>0</v>
      </c>
      <c r="BF226" s="135">
        <f>IF(U226="snížená",N226,0)</f>
        <v>0</v>
      </c>
      <c r="BG226" s="135">
        <f>IF(U226="zákl. přenesená",N226,0)</f>
        <v>0</v>
      </c>
      <c r="BH226" s="135">
        <f>IF(U226="sníž. přenesená",N226,0)</f>
        <v>0</v>
      </c>
      <c r="BI226" s="135">
        <f>IF(U226="nulová",N226,0)</f>
        <v>0</v>
      </c>
      <c r="BJ226" s="20" t="s">
        <v>100</v>
      </c>
      <c r="BK226" s="135">
        <f>ROUND(L226*K226,2)</f>
        <v>0</v>
      </c>
      <c r="BL226" s="20" t="s">
        <v>211</v>
      </c>
      <c r="BM226" s="20" t="s">
        <v>493</v>
      </c>
    </row>
    <row r="227" s="1" customFormat="1" ht="38.25" customHeight="1">
      <c r="B227" s="44"/>
      <c r="C227" s="211" t="s">
        <v>494</v>
      </c>
      <c r="D227" s="211" t="s">
        <v>151</v>
      </c>
      <c r="E227" s="212" t="s">
        <v>495</v>
      </c>
      <c r="F227" s="213" t="s">
        <v>496</v>
      </c>
      <c r="G227" s="213"/>
      <c r="H227" s="213"/>
      <c r="I227" s="213"/>
      <c r="J227" s="214" t="s">
        <v>279</v>
      </c>
      <c r="K227" s="215">
        <v>2</v>
      </c>
      <c r="L227" s="216">
        <v>0</v>
      </c>
      <c r="M227" s="217"/>
      <c r="N227" s="218">
        <f>ROUND(L227*K227,2)</f>
        <v>0</v>
      </c>
      <c r="O227" s="218"/>
      <c r="P227" s="218"/>
      <c r="Q227" s="218"/>
      <c r="R227" s="46"/>
      <c r="T227" s="219" t="s">
        <v>22</v>
      </c>
      <c r="U227" s="54" t="s">
        <v>46</v>
      </c>
      <c r="V227" s="45"/>
      <c r="W227" s="220">
        <f>V227*K227</f>
        <v>0</v>
      </c>
      <c r="X227" s="220">
        <v>0.00029</v>
      </c>
      <c r="Y227" s="220">
        <f>X227*K227</f>
        <v>0.00058</v>
      </c>
      <c r="Z227" s="220">
        <v>0</v>
      </c>
      <c r="AA227" s="221">
        <f>Z227*K227</f>
        <v>0</v>
      </c>
      <c r="AR227" s="20" t="s">
        <v>211</v>
      </c>
      <c r="AT227" s="20" t="s">
        <v>151</v>
      </c>
      <c r="AU227" s="20" t="s">
        <v>100</v>
      </c>
      <c r="AY227" s="20" t="s">
        <v>150</v>
      </c>
      <c r="BE227" s="135">
        <f>IF(U227="základní",N227,0)</f>
        <v>0</v>
      </c>
      <c r="BF227" s="135">
        <f>IF(U227="snížená",N227,0)</f>
        <v>0</v>
      </c>
      <c r="BG227" s="135">
        <f>IF(U227="zákl. přenesená",N227,0)</f>
        <v>0</v>
      </c>
      <c r="BH227" s="135">
        <f>IF(U227="sníž. přenesená",N227,0)</f>
        <v>0</v>
      </c>
      <c r="BI227" s="135">
        <f>IF(U227="nulová",N227,0)</f>
        <v>0</v>
      </c>
      <c r="BJ227" s="20" t="s">
        <v>100</v>
      </c>
      <c r="BK227" s="135">
        <f>ROUND(L227*K227,2)</f>
        <v>0</v>
      </c>
      <c r="BL227" s="20" t="s">
        <v>211</v>
      </c>
      <c r="BM227" s="20" t="s">
        <v>497</v>
      </c>
    </row>
    <row r="228" s="1" customFormat="1" ht="38.25" customHeight="1">
      <c r="B228" s="44"/>
      <c r="C228" s="211" t="s">
        <v>498</v>
      </c>
      <c r="D228" s="211" t="s">
        <v>151</v>
      </c>
      <c r="E228" s="212" t="s">
        <v>499</v>
      </c>
      <c r="F228" s="213" t="s">
        <v>500</v>
      </c>
      <c r="G228" s="213"/>
      <c r="H228" s="213"/>
      <c r="I228" s="213"/>
      <c r="J228" s="214" t="s">
        <v>178</v>
      </c>
      <c r="K228" s="215">
        <v>6</v>
      </c>
      <c r="L228" s="216">
        <v>0</v>
      </c>
      <c r="M228" s="217"/>
      <c r="N228" s="218">
        <f>ROUND(L228*K228,2)</f>
        <v>0</v>
      </c>
      <c r="O228" s="218"/>
      <c r="P228" s="218"/>
      <c r="Q228" s="218"/>
      <c r="R228" s="46"/>
      <c r="T228" s="219" t="s">
        <v>22</v>
      </c>
      <c r="U228" s="54" t="s">
        <v>46</v>
      </c>
      <c r="V228" s="45"/>
      <c r="W228" s="220">
        <f>V228*K228</f>
        <v>0</v>
      </c>
      <c r="X228" s="220">
        <v>0.0021199999999999999</v>
      </c>
      <c r="Y228" s="220">
        <f>X228*K228</f>
        <v>0.012719999999999999</v>
      </c>
      <c r="Z228" s="220">
        <v>0</v>
      </c>
      <c r="AA228" s="221">
        <f>Z228*K228</f>
        <v>0</v>
      </c>
      <c r="AR228" s="20" t="s">
        <v>211</v>
      </c>
      <c r="AT228" s="20" t="s">
        <v>151</v>
      </c>
      <c r="AU228" s="20" t="s">
        <v>100</v>
      </c>
      <c r="AY228" s="20" t="s">
        <v>150</v>
      </c>
      <c r="BE228" s="135">
        <f>IF(U228="základní",N228,0)</f>
        <v>0</v>
      </c>
      <c r="BF228" s="135">
        <f>IF(U228="snížená",N228,0)</f>
        <v>0</v>
      </c>
      <c r="BG228" s="135">
        <f>IF(U228="zákl. přenesená",N228,0)</f>
        <v>0</v>
      </c>
      <c r="BH228" s="135">
        <f>IF(U228="sníž. přenesená",N228,0)</f>
        <v>0</v>
      </c>
      <c r="BI228" s="135">
        <f>IF(U228="nulová",N228,0)</f>
        <v>0</v>
      </c>
      <c r="BJ228" s="20" t="s">
        <v>100</v>
      </c>
      <c r="BK228" s="135">
        <f>ROUND(L228*K228,2)</f>
        <v>0</v>
      </c>
      <c r="BL228" s="20" t="s">
        <v>211</v>
      </c>
      <c r="BM228" s="20" t="s">
        <v>501</v>
      </c>
    </row>
    <row r="229" s="1" customFormat="1" ht="25.5" customHeight="1">
      <c r="B229" s="44"/>
      <c r="C229" s="211" t="s">
        <v>502</v>
      </c>
      <c r="D229" s="211" t="s">
        <v>151</v>
      </c>
      <c r="E229" s="212" t="s">
        <v>503</v>
      </c>
      <c r="F229" s="213" t="s">
        <v>504</v>
      </c>
      <c r="G229" s="213"/>
      <c r="H229" s="213"/>
      <c r="I229" s="213"/>
      <c r="J229" s="214" t="s">
        <v>288</v>
      </c>
      <c r="K229" s="226">
        <v>0</v>
      </c>
      <c r="L229" s="216">
        <v>0</v>
      </c>
      <c r="M229" s="217"/>
      <c r="N229" s="218">
        <f>ROUND(L229*K229,2)</f>
        <v>0</v>
      </c>
      <c r="O229" s="218"/>
      <c r="P229" s="218"/>
      <c r="Q229" s="218"/>
      <c r="R229" s="46"/>
      <c r="T229" s="219" t="s">
        <v>22</v>
      </c>
      <c r="U229" s="54" t="s">
        <v>46</v>
      </c>
      <c r="V229" s="45"/>
      <c r="W229" s="220">
        <f>V229*K229</f>
        <v>0</v>
      </c>
      <c r="X229" s="220">
        <v>0</v>
      </c>
      <c r="Y229" s="220">
        <f>X229*K229</f>
        <v>0</v>
      </c>
      <c r="Z229" s="220">
        <v>0</v>
      </c>
      <c r="AA229" s="221">
        <f>Z229*K229</f>
        <v>0</v>
      </c>
      <c r="AR229" s="20" t="s">
        <v>211</v>
      </c>
      <c r="AT229" s="20" t="s">
        <v>151</v>
      </c>
      <c r="AU229" s="20" t="s">
        <v>100</v>
      </c>
      <c r="AY229" s="20" t="s">
        <v>150</v>
      </c>
      <c r="BE229" s="135">
        <f>IF(U229="základní",N229,0)</f>
        <v>0</v>
      </c>
      <c r="BF229" s="135">
        <f>IF(U229="snížená",N229,0)</f>
        <v>0</v>
      </c>
      <c r="BG229" s="135">
        <f>IF(U229="zákl. přenesená",N229,0)</f>
        <v>0</v>
      </c>
      <c r="BH229" s="135">
        <f>IF(U229="sníž. přenesená",N229,0)</f>
        <v>0</v>
      </c>
      <c r="BI229" s="135">
        <f>IF(U229="nulová",N229,0)</f>
        <v>0</v>
      </c>
      <c r="BJ229" s="20" t="s">
        <v>100</v>
      </c>
      <c r="BK229" s="135">
        <f>ROUND(L229*K229,2)</f>
        <v>0</v>
      </c>
      <c r="BL229" s="20" t="s">
        <v>211</v>
      </c>
      <c r="BM229" s="20" t="s">
        <v>505</v>
      </c>
    </row>
    <row r="230" s="1" customFormat="1" ht="25.5" customHeight="1">
      <c r="B230" s="44"/>
      <c r="C230" s="211" t="s">
        <v>506</v>
      </c>
      <c r="D230" s="211" t="s">
        <v>151</v>
      </c>
      <c r="E230" s="212" t="s">
        <v>507</v>
      </c>
      <c r="F230" s="213" t="s">
        <v>508</v>
      </c>
      <c r="G230" s="213"/>
      <c r="H230" s="213"/>
      <c r="I230" s="213"/>
      <c r="J230" s="214" t="s">
        <v>288</v>
      </c>
      <c r="K230" s="226">
        <v>0</v>
      </c>
      <c r="L230" s="216">
        <v>0</v>
      </c>
      <c r="M230" s="217"/>
      <c r="N230" s="218">
        <f>ROUND(L230*K230,2)</f>
        <v>0</v>
      </c>
      <c r="O230" s="218"/>
      <c r="P230" s="218"/>
      <c r="Q230" s="218"/>
      <c r="R230" s="46"/>
      <c r="T230" s="219" t="s">
        <v>22</v>
      </c>
      <c r="U230" s="54" t="s">
        <v>46</v>
      </c>
      <c r="V230" s="45"/>
      <c r="W230" s="220">
        <f>V230*K230</f>
        <v>0</v>
      </c>
      <c r="X230" s="220">
        <v>0</v>
      </c>
      <c r="Y230" s="220">
        <f>X230*K230</f>
        <v>0</v>
      </c>
      <c r="Z230" s="220">
        <v>0</v>
      </c>
      <c r="AA230" s="221">
        <f>Z230*K230</f>
        <v>0</v>
      </c>
      <c r="AR230" s="20" t="s">
        <v>211</v>
      </c>
      <c r="AT230" s="20" t="s">
        <v>151</v>
      </c>
      <c r="AU230" s="20" t="s">
        <v>100</v>
      </c>
      <c r="AY230" s="20" t="s">
        <v>150</v>
      </c>
      <c r="BE230" s="135">
        <f>IF(U230="základní",N230,0)</f>
        <v>0</v>
      </c>
      <c r="BF230" s="135">
        <f>IF(U230="snížená",N230,0)</f>
        <v>0</v>
      </c>
      <c r="BG230" s="135">
        <f>IF(U230="zákl. přenesená",N230,0)</f>
        <v>0</v>
      </c>
      <c r="BH230" s="135">
        <f>IF(U230="sníž. přenesená",N230,0)</f>
        <v>0</v>
      </c>
      <c r="BI230" s="135">
        <f>IF(U230="nulová",N230,0)</f>
        <v>0</v>
      </c>
      <c r="BJ230" s="20" t="s">
        <v>100</v>
      </c>
      <c r="BK230" s="135">
        <f>ROUND(L230*K230,2)</f>
        <v>0</v>
      </c>
      <c r="BL230" s="20" t="s">
        <v>211</v>
      </c>
      <c r="BM230" s="20" t="s">
        <v>509</v>
      </c>
    </row>
    <row r="231" s="9" customFormat="1" ht="29.88" customHeight="1">
      <c r="B231" s="198"/>
      <c r="C231" s="199"/>
      <c r="D231" s="208" t="s">
        <v>119</v>
      </c>
      <c r="E231" s="208"/>
      <c r="F231" s="208"/>
      <c r="G231" s="208"/>
      <c r="H231" s="208"/>
      <c r="I231" s="208"/>
      <c r="J231" s="208"/>
      <c r="K231" s="208"/>
      <c r="L231" s="208"/>
      <c r="M231" s="208"/>
      <c r="N231" s="222">
        <f>BK231</f>
        <v>0</v>
      </c>
      <c r="O231" s="223"/>
      <c r="P231" s="223"/>
      <c r="Q231" s="223"/>
      <c r="R231" s="201"/>
      <c r="T231" s="202"/>
      <c r="U231" s="199"/>
      <c r="V231" s="199"/>
      <c r="W231" s="203">
        <f>SUM(W232:W253)</f>
        <v>0</v>
      </c>
      <c r="X231" s="199"/>
      <c r="Y231" s="203">
        <f>SUM(Y232:Y253)</f>
        <v>22.631298059999999</v>
      </c>
      <c r="Z231" s="199"/>
      <c r="AA231" s="204">
        <f>SUM(AA232:AA253)</f>
        <v>26.159803940000003</v>
      </c>
      <c r="AR231" s="205" t="s">
        <v>100</v>
      </c>
      <c r="AT231" s="206" t="s">
        <v>78</v>
      </c>
      <c r="AU231" s="206" t="s">
        <v>84</v>
      </c>
      <c r="AY231" s="205" t="s">
        <v>150</v>
      </c>
      <c r="BK231" s="207">
        <f>SUM(BK232:BK253)</f>
        <v>0</v>
      </c>
    </row>
    <row r="232" s="1" customFormat="1" ht="25.5" customHeight="1">
      <c r="B232" s="44"/>
      <c r="C232" s="211" t="s">
        <v>510</v>
      </c>
      <c r="D232" s="211" t="s">
        <v>151</v>
      </c>
      <c r="E232" s="212" t="s">
        <v>511</v>
      </c>
      <c r="F232" s="213" t="s">
        <v>512</v>
      </c>
      <c r="G232" s="213"/>
      <c r="H232" s="213"/>
      <c r="I232" s="213"/>
      <c r="J232" s="214" t="s">
        <v>513</v>
      </c>
      <c r="K232" s="215">
        <v>8</v>
      </c>
      <c r="L232" s="216">
        <v>0</v>
      </c>
      <c r="M232" s="217"/>
      <c r="N232" s="218">
        <f>ROUND(L232*K232,2)</f>
        <v>0</v>
      </c>
      <c r="O232" s="218"/>
      <c r="P232" s="218"/>
      <c r="Q232" s="218"/>
      <c r="R232" s="46"/>
      <c r="T232" s="219" t="s">
        <v>22</v>
      </c>
      <c r="U232" s="54" t="s">
        <v>46</v>
      </c>
      <c r="V232" s="45"/>
      <c r="W232" s="220">
        <f>V232*K232</f>
        <v>0</v>
      </c>
      <c r="X232" s="220">
        <v>0</v>
      </c>
      <c r="Y232" s="220">
        <f>X232*K232</f>
        <v>0</v>
      </c>
      <c r="Z232" s="220">
        <v>0</v>
      </c>
      <c r="AA232" s="221">
        <f>Z232*K232</f>
        <v>0</v>
      </c>
      <c r="AR232" s="20" t="s">
        <v>211</v>
      </c>
      <c r="AT232" s="20" t="s">
        <v>151</v>
      </c>
      <c r="AU232" s="20" t="s">
        <v>100</v>
      </c>
      <c r="AY232" s="20" t="s">
        <v>150</v>
      </c>
      <c r="BE232" s="135">
        <f>IF(U232="základní",N232,0)</f>
        <v>0</v>
      </c>
      <c r="BF232" s="135">
        <f>IF(U232="snížená",N232,0)</f>
        <v>0</v>
      </c>
      <c r="BG232" s="135">
        <f>IF(U232="zákl. přenesená",N232,0)</f>
        <v>0</v>
      </c>
      <c r="BH232" s="135">
        <f>IF(U232="sníž. přenesená",N232,0)</f>
        <v>0</v>
      </c>
      <c r="BI232" s="135">
        <f>IF(U232="nulová",N232,0)</f>
        <v>0</v>
      </c>
      <c r="BJ232" s="20" t="s">
        <v>100</v>
      </c>
      <c r="BK232" s="135">
        <f>ROUND(L232*K232,2)</f>
        <v>0</v>
      </c>
      <c r="BL232" s="20" t="s">
        <v>211</v>
      </c>
      <c r="BM232" s="20" t="s">
        <v>514</v>
      </c>
    </row>
    <row r="233" s="1" customFormat="1" ht="25.5" customHeight="1">
      <c r="B233" s="44"/>
      <c r="C233" s="211" t="s">
        <v>515</v>
      </c>
      <c r="D233" s="211" t="s">
        <v>151</v>
      </c>
      <c r="E233" s="212" t="s">
        <v>516</v>
      </c>
      <c r="F233" s="213" t="s">
        <v>517</v>
      </c>
      <c r="G233" s="213"/>
      <c r="H233" s="213"/>
      <c r="I233" s="213"/>
      <c r="J233" s="214" t="s">
        <v>279</v>
      </c>
      <c r="K233" s="215">
        <v>272</v>
      </c>
      <c r="L233" s="216">
        <v>0</v>
      </c>
      <c r="M233" s="217"/>
      <c r="N233" s="218">
        <f>ROUND(L233*K233,2)</f>
        <v>0</v>
      </c>
      <c r="O233" s="218"/>
      <c r="P233" s="218"/>
      <c r="Q233" s="218"/>
      <c r="R233" s="46"/>
      <c r="T233" s="219" t="s">
        <v>22</v>
      </c>
      <c r="U233" s="54" t="s">
        <v>46</v>
      </c>
      <c r="V233" s="45"/>
      <c r="W233" s="220">
        <f>V233*K233</f>
        <v>0</v>
      </c>
      <c r="X233" s="220">
        <v>0</v>
      </c>
      <c r="Y233" s="220">
        <f>X233*K233</f>
        <v>0</v>
      </c>
      <c r="Z233" s="220">
        <v>0</v>
      </c>
      <c r="AA233" s="221">
        <f>Z233*K233</f>
        <v>0</v>
      </c>
      <c r="AR233" s="20" t="s">
        <v>211</v>
      </c>
      <c r="AT233" s="20" t="s">
        <v>151</v>
      </c>
      <c r="AU233" s="20" t="s">
        <v>100</v>
      </c>
      <c r="AY233" s="20" t="s">
        <v>150</v>
      </c>
      <c r="BE233" s="135">
        <f>IF(U233="základní",N233,0)</f>
        <v>0</v>
      </c>
      <c r="BF233" s="135">
        <f>IF(U233="snížená",N233,0)</f>
        <v>0</v>
      </c>
      <c r="BG233" s="135">
        <f>IF(U233="zákl. přenesená",N233,0)</f>
        <v>0</v>
      </c>
      <c r="BH233" s="135">
        <f>IF(U233="sníž. přenesená",N233,0)</f>
        <v>0</v>
      </c>
      <c r="BI233" s="135">
        <f>IF(U233="nulová",N233,0)</f>
        <v>0</v>
      </c>
      <c r="BJ233" s="20" t="s">
        <v>100</v>
      </c>
      <c r="BK233" s="135">
        <f>ROUND(L233*K233,2)</f>
        <v>0</v>
      </c>
      <c r="BL233" s="20" t="s">
        <v>211</v>
      </c>
      <c r="BM233" s="20" t="s">
        <v>518</v>
      </c>
    </row>
    <row r="234" s="1" customFormat="1" ht="25.5" customHeight="1">
      <c r="B234" s="44"/>
      <c r="C234" s="227" t="s">
        <v>519</v>
      </c>
      <c r="D234" s="227" t="s">
        <v>339</v>
      </c>
      <c r="E234" s="228" t="s">
        <v>520</v>
      </c>
      <c r="F234" s="229" t="s">
        <v>521</v>
      </c>
      <c r="G234" s="229"/>
      <c r="H234" s="229"/>
      <c r="I234" s="229"/>
      <c r="J234" s="230" t="s">
        <v>513</v>
      </c>
      <c r="K234" s="231">
        <v>272</v>
      </c>
      <c r="L234" s="232">
        <v>0</v>
      </c>
      <c r="M234" s="233"/>
      <c r="N234" s="234">
        <f>ROUND(L234*K234,2)</f>
        <v>0</v>
      </c>
      <c r="O234" s="218"/>
      <c r="P234" s="218"/>
      <c r="Q234" s="218"/>
      <c r="R234" s="46"/>
      <c r="T234" s="219" t="s">
        <v>22</v>
      </c>
      <c r="U234" s="54" t="s">
        <v>46</v>
      </c>
      <c r="V234" s="45"/>
      <c r="W234" s="220">
        <f>V234*K234</f>
        <v>0</v>
      </c>
      <c r="X234" s="220">
        <v>0</v>
      </c>
      <c r="Y234" s="220">
        <f>X234*K234</f>
        <v>0</v>
      </c>
      <c r="Z234" s="220">
        <v>0</v>
      </c>
      <c r="AA234" s="221">
        <f>Z234*K234</f>
        <v>0</v>
      </c>
      <c r="AR234" s="20" t="s">
        <v>276</v>
      </c>
      <c r="AT234" s="20" t="s">
        <v>339</v>
      </c>
      <c r="AU234" s="20" t="s">
        <v>100</v>
      </c>
      <c r="AY234" s="20" t="s">
        <v>150</v>
      </c>
      <c r="BE234" s="135">
        <f>IF(U234="základní",N234,0)</f>
        <v>0</v>
      </c>
      <c r="BF234" s="135">
        <f>IF(U234="snížená",N234,0)</f>
        <v>0</v>
      </c>
      <c r="BG234" s="135">
        <f>IF(U234="zákl. přenesená",N234,0)</f>
        <v>0</v>
      </c>
      <c r="BH234" s="135">
        <f>IF(U234="sníž. přenesená",N234,0)</f>
        <v>0</v>
      </c>
      <c r="BI234" s="135">
        <f>IF(U234="nulová",N234,0)</f>
        <v>0</v>
      </c>
      <c r="BJ234" s="20" t="s">
        <v>100</v>
      </c>
      <c r="BK234" s="135">
        <f>ROUND(L234*K234,2)</f>
        <v>0</v>
      </c>
      <c r="BL234" s="20" t="s">
        <v>211</v>
      </c>
      <c r="BM234" s="20" t="s">
        <v>522</v>
      </c>
    </row>
    <row r="235" s="1" customFormat="1" ht="25.5" customHeight="1">
      <c r="B235" s="44"/>
      <c r="C235" s="211" t="s">
        <v>523</v>
      </c>
      <c r="D235" s="211" t="s">
        <v>151</v>
      </c>
      <c r="E235" s="212" t="s">
        <v>524</v>
      </c>
      <c r="F235" s="213" t="s">
        <v>525</v>
      </c>
      <c r="G235" s="213"/>
      <c r="H235" s="213"/>
      <c r="I235" s="213"/>
      <c r="J235" s="214" t="s">
        <v>154</v>
      </c>
      <c r="K235" s="215">
        <v>203.62299999999999</v>
      </c>
      <c r="L235" s="216">
        <v>0</v>
      </c>
      <c r="M235" s="217"/>
      <c r="N235" s="218">
        <f>ROUND(L235*K235,2)</f>
        <v>0</v>
      </c>
      <c r="O235" s="218"/>
      <c r="P235" s="218"/>
      <c r="Q235" s="218"/>
      <c r="R235" s="46"/>
      <c r="T235" s="219" t="s">
        <v>22</v>
      </c>
      <c r="U235" s="54" t="s">
        <v>46</v>
      </c>
      <c r="V235" s="45"/>
      <c r="W235" s="220">
        <f>V235*K235</f>
        <v>0</v>
      </c>
      <c r="X235" s="220">
        <v>0</v>
      </c>
      <c r="Y235" s="220">
        <f>X235*K235</f>
        <v>0</v>
      </c>
      <c r="Z235" s="220">
        <v>0.017780000000000001</v>
      </c>
      <c r="AA235" s="221">
        <f>Z235*K235</f>
        <v>3.6204169400000001</v>
      </c>
      <c r="AR235" s="20" t="s">
        <v>211</v>
      </c>
      <c r="AT235" s="20" t="s">
        <v>151</v>
      </c>
      <c r="AU235" s="20" t="s">
        <v>100</v>
      </c>
      <c r="AY235" s="20" t="s">
        <v>150</v>
      </c>
      <c r="BE235" s="135">
        <f>IF(U235="základní",N235,0)</f>
        <v>0</v>
      </c>
      <c r="BF235" s="135">
        <f>IF(U235="snížená",N235,0)</f>
        <v>0</v>
      </c>
      <c r="BG235" s="135">
        <f>IF(U235="zákl. přenesená",N235,0)</f>
        <v>0</v>
      </c>
      <c r="BH235" s="135">
        <f>IF(U235="sníž. přenesená",N235,0)</f>
        <v>0</v>
      </c>
      <c r="BI235" s="135">
        <f>IF(U235="nulová",N235,0)</f>
        <v>0</v>
      </c>
      <c r="BJ235" s="20" t="s">
        <v>100</v>
      </c>
      <c r="BK235" s="135">
        <f>ROUND(L235*K235,2)</f>
        <v>0</v>
      </c>
      <c r="BL235" s="20" t="s">
        <v>211</v>
      </c>
      <c r="BM235" s="20" t="s">
        <v>526</v>
      </c>
    </row>
    <row r="236" s="1" customFormat="1" ht="38.25" customHeight="1">
      <c r="B236" s="44"/>
      <c r="C236" s="211" t="s">
        <v>527</v>
      </c>
      <c r="D236" s="211" t="s">
        <v>151</v>
      </c>
      <c r="E236" s="212" t="s">
        <v>528</v>
      </c>
      <c r="F236" s="213" t="s">
        <v>529</v>
      </c>
      <c r="G236" s="213"/>
      <c r="H236" s="213"/>
      <c r="I236" s="213"/>
      <c r="J236" s="214" t="s">
        <v>154</v>
      </c>
      <c r="K236" s="215">
        <v>203.62299999999999</v>
      </c>
      <c r="L236" s="216">
        <v>0</v>
      </c>
      <c r="M236" s="217"/>
      <c r="N236" s="218">
        <f>ROUND(L236*K236,2)</f>
        <v>0</v>
      </c>
      <c r="O236" s="218"/>
      <c r="P236" s="218"/>
      <c r="Q236" s="218"/>
      <c r="R236" s="46"/>
      <c r="T236" s="219" t="s">
        <v>22</v>
      </c>
      <c r="U236" s="54" t="s">
        <v>46</v>
      </c>
      <c r="V236" s="45"/>
      <c r="W236" s="220">
        <f>V236*K236</f>
        <v>0</v>
      </c>
      <c r="X236" s="220">
        <v>0</v>
      </c>
      <c r="Y236" s="220">
        <f>X236*K236</f>
        <v>0</v>
      </c>
      <c r="Z236" s="220">
        <v>0</v>
      </c>
      <c r="AA236" s="221">
        <f>Z236*K236</f>
        <v>0</v>
      </c>
      <c r="AR236" s="20" t="s">
        <v>211</v>
      </c>
      <c r="AT236" s="20" t="s">
        <v>151</v>
      </c>
      <c r="AU236" s="20" t="s">
        <v>100</v>
      </c>
      <c r="AY236" s="20" t="s">
        <v>150</v>
      </c>
      <c r="BE236" s="135">
        <f>IF(U236="základní",N236,0)</f>
        <v>0</v>
      </c>
      <c r="BF236" s="135">
        <f>IF(U236="snížená",N236,0)</f>
        <v>0</v>
      </c>
      <c r="BG236" s="135">
        <f>IF(U236="zákl. přenesená",N236,0)</f>
        <v>0</v>
      </c>
      <c r="BH236" s="135">
        <f>IF(U236="sníž. přenesená",N236,0)</f>
        <v>0</v>
      </c>
      <c r="BI236" s="135">
        <f>IF(U236="nulová",N236,0)</f>
        <v>0</v>
      </c>
      <c r="BJ236" s="20" t="s">
        <v>100</v>
      </c>
      <c r="BK236" s="135">
        <f>ROUND(L236*K236,2)</f>
        <v>0</v>
      </c>
      <c r="BL236" s="20" t="s">
        <v>211</v>
      </c>
      <c r="BM236" s="20" t="s">
        <v>530</v>
      </c>
    </row>
    <row r="237" s="1" customFormat="1" ht="38.25" customHeight="1">
      <c r="B237" s="44"/>
      <c r="C237" s="211" t="s">
        <v>531</v>
      </c>
      <c r="D237" s="211" t="s">
        <v>151</v>
      </c>
      <c r="E237" s="212" t="s">
        <v>532</v>
      </c>
      <c r="F237" s="213" t="s">
        <v>533</v>
      </c>
      <c r="G237" s="213"/>
      <c r="H237" s="213"/>
      <c r="I237" s="213"/>
      <c r="J237" s="214" t="s">
        <v>279</v>
      </c>
      <c r="K237" s="215">
        <v>308</v>
      </c>
      <c r="L237" s="216">
        <v>0</v>
      </c>
      <c r="M237" s="217"/>
      <c r="N237" s="218">
        <f>ROUND(L237*K237,2)</f>
        <v>0</v>
      </c>
      <c r="O237" s="218"/>
      <c r="P237" s="218"/>
      <c r="Q237" s="218"/>
      <c r="R237" s="46"/>
      <c r="T237" s="219" t="s">
        <v>22</v>
      </c>
      <c r="U237" s="54" t="s">
        <v>46</v>
      </c>
      <c r="V237" s="45"/>
      <c r="W237" s="220">
        <f>V237*K237</f>
        <v>0</v>
      </c>
      <c r="X237" s="220">
        <v>0</v>
      </c>
      <c r="Y237" s="220">
        <f>X237*K237</f>
        <v>0</v>
      </c>
      <c r="Z237" s="220">
        <v>0</v>
      </c>
      <c r="AA237" s="221">
        <f>Z237*K237</f>
        <v>0</v>
      </c>
      <c r="AR237" s="20" t="s">
        <v>211</v>
      </c>
      <c r="AT237" s="20" t="s">
        <v>151</v>
      </c>
      <c r="AU237" s="20" t="s">
        <v>100</v>
      </c>
      <c r="AY237" s="20" t="s">
        <v>150</v>
      </c>
      <c r="BE237" s="135">
        <f>IF(U237="základní",N237,0)</f>
        <v>0</v>
      </c>
      <c r="BF237" s="135">
        <f>IF(U237="snížená",N237,0)</f>
        <v>0</v>
      </c>
      <c r="BG237" s="135">
        <f>IF(U237="zákl. přenesená",N237,0)</f>
        <v>0</v>
      </c>
      <c r="BH237" s="135">
        <f>IF(U237="sníž. přenesená",N237,0)</f>
        <v>0</v>
      </c>
      <c r="BI237" s="135">
        <f>IF(U237="nulová",N237,0)</f>
        <v>0</v>
      </c>
      <c r="BJ237" s="20" t="s">
        <v>100</v>
      </c>
      <c r="BK237" s="135">
        <f>ROUND(L237*K237,2)</f>
        <v>0</v>
      </c>
      <c r="BL237" s="20" t="s">
        <v>211</v>
      </c>
      <c r="BM237" s="20" t="s">
        <v>534</v>
      </c>
    </row>
    <row r="238" s="1" customFormat="1" ht="38.25" customHeight="1">
      <c r="B238" s="44"/>
      <c r="C238" s="211" t="s">
        <v>535</v>
      </c>
      <c r="D238" s="211" t="s">
        <v>151</v>
      </c>
      <c r="E238" s="212" t="s">
        <v>536</v>
      </c>
      <c r="F238" s="213" t="s">
        <v>537</v>
      </c>
      <c r="G238" s="213"/>
      <c r="H238" s="213"/>
      <c r="I238" s="213"/>
      <c r="J238" s="214" t="s">
        <v>279</v>
      </c>
      <c r="K238" s="215">
        <v>6</v>
      </c>
      <c r="L238" s="216">
        <v>0</v>
      </c>
      <c r="M238" s="217"/>
      <c r="N238" s="218">
        <f>ROUND(L238*K238,2)</f>
        <v>0</v>
      </c>
      <c r="O238" s="218"/>
      <c r="P238" s="218"/>
      <c r="Q238" s="218"/>
      <c r="R238" s="46"/>
      <c r="T238" s="219" t="s">
        <v>22</v>
      </c>
      <c r="U238" s="54" t="s">
        <v>46</v>
      </c>
      <c r="V238" s="45"/>
      <c r="W238" s="220">
        <f>V238*K238</f>
        <v>0</v>
      </c>
      <c r="X238" s="220">
        <v>0</v>
      </c>
      <c r="Y238" s="220">
        <f>X238*K238</f>
        <v>0</v>
      </c>
      <c r="Z238" s="220">
        <v>0</v>
      </c>
      <c r="AA238" s="221">
        <f>Z238*K238</f>
        <v>0</v>
      </c>
      <c r="AR238" s="20" t="s">
        <v>211</v>
      </c>
      <c r="AT238" s="20" t="s">
        <v>151</v>
      </c>
      <c r="AU238" s="20" t="s">
        <v>100</v>
      </c>
      <c r="AY238" s="20" t="s">
        <v>150</v>
      </c>
      <c r="BE238" s="135">
        <f>IF(U238="základní",N238,0)</f>
        <v>0</v>
      </c>
      <c r="BF238" s="135">
        <f>IF(U238="snížená",N238,0)</f>
        <v>0</v>
      </c>
      <c r="BG238" s="135">
        <f>IF(U238="zákl. přenesená",N238,0)</f>
        <v>0</v>
      </c>
      <c r="BH238" s="135">
        <f>IF(U238="sníž. přenesená",N238,0)</f>
        <v>0</v>
      </c>
      <c r="BI238" s="135">
        <f>IF(U238="nulová",N238,0)</f>
        <v>0</v>
      </c>
      <c r="BJ238" s="20" t="s">
        <v>100</v>
      </c>
      <c r="BK238" s="135">
        <f>ROUND(L238*K238,2)</f>
        <v>0</v>
      </c>
      <c r="BL238" s="20" t="s">
        <v>211</v>
      </c>
      <c r="BM238" s="20" t="s">
        <v>538</v>
      </c>
    </row>
    <row r="239" s="1" customFormat="1" ht="25.5" customHeight="1">
      <c r="B239" s="44"/>
      <c r="C239" s="211" t="s">
        <v>539</v>
      </c>
      <c r="D239" s="211" t="s">
        <v>151</v>
      </c>
      <c r="E239" s="212" t="s">
        <v>540</v>
      </c>
      <c r="F239" s="213" t="s">
        <v>541</v>
      </c>
      <c r="G239" s="213"/>
      <c r="H239" s="213"/>
      <c r="I239" s="213"/>
      <c r="J239" s="214" t="s">
        <v>154</v>
      </c>
      <c r="K239" s="215">
        <v>930.70000000000005</v>
      </c>
      <c r="L239" s="216">
        <v>0</v>
      </c>
      <c r="M239" s="217"/>
      <c r="N239" s="218">
        <f>ROUND(L239*K239,2)</f>
        <v>0</v>
      </c>
      <c r="O239" s="218"/>
      <c r="P239" s="218"/>
      <c r="Q239" s="218"/>
      <c r="R239" s="46"/>
      <c r="T239" s="219" t="s">
        <v>22</v>
      </c>
      <c r="U239" s="54" t="s">
        <v>46</v>
      </c>
      <c r="V239" s="45"/>
      <c r="W239" s="220">
        <f>V239*K239</f>
        <v>0</v>
      </c>
      <c r="X239" s="220">
        <v>0</v>
      </c>
      <c r="Y239" s="220">
        <f>X239*K239</f>
        <v>0</v>
      </c>
      <c r="Z239" s="220">
        <v>0</v>
      </c>
      <c r="AA239" s="221">
        <f>Z239*K239</f>
        <v>0</v>
      </c>
      <c r="AR239" s="20" t="s">
        <v>211</v>
      </c>
      <c r="AT239" s="20" t="s">
        <v>151</v>
      </c>
      <c r="AU239" s="20" t="s">
        <v>100</v>
      </c>
      <c r="AY239" s="20" t="s">
        <v>150</v>
      </c>
      <c r="BE239" s="135">
        <f>IF(U239="základní",N239,0)</f>
        <v>0</v>
      </c>
      <c r="BF239" s="135">
        <f>IF(U239="snížená",N239,0)</f>
        <v>0</v>
      </c>
      <c r="BG239" s="135">
        <f>IF(U239="zákl. přenesená",N239,0)</f>
        <v>0</v>
      </c>
      <c r="BH239" s="135">
        <f>IF(U239="sníž. přenesená",N239,0)</f>
        <v>0</v>
      </c>
      <c r="BI239" s="135">
        <f>IF(U239="nulová",N239,0)</f>
        <v>0</v>
      </c>
      <c r="BJ239" s="20" t="s">
        <v>100</v>
      </c>
      <c r="BK239" s="135">
        <f>ROUND(L239*K239,2)</f>
        <v>0</v>
      </c>
      <c r="BL239" s="20" t="s">
        <v>211</v>
      </c>
      <c r="BM239" s="20" t="s">
        <v>542</v>
      </c>
    </row>
    <row r="240" s="1" customFormat="1" ht="38.25" customHeight="1">
      <c r="B240" s="44"/>
      <c r="C240" s="211" t="s">
        <v>543</v>
      </c>
      <c r="D240" s="211" t="s">
        <v>151</v>
      </c>
      <c r="E240" s="212" t="s">
        <v>544</v>
      </c>
      <c r="F240" s="213" t="s">
        <v>545</v>
      </c>
      <c r="G240" s="213"/>
      <c r="H240" s="213"/>
      <c r="I240" s="213"/>
      <c r="J240" s="214" t="s">
        <v>154</v>
      </c>
      <c r="K240" s="215">
        <v>930.70000000000005</v>
      </c>
      <c r="L240" s="216">
        <v>0</v>
      </c>
      <c r="M240" s="217"/>
      <c r="N240" s="218">
        <f>ROUND(L240*K240,2)</f>
        <v>0</v>
      </c>
      <c r="O240" s="218"/>
      <c r="P240" s="218"/>
      <c r="Q240" s="218"/>
      <c r="R240" s="46"/>
      <c r="T240" s="219" t="s">
        <v>22</v>
      </c>
      <c r="U240" s="54" t="s">
        <v>46</v>
      </c>
      <c r="V240" s="45"/>
      <c r="W240" s="220">
        <f>V240*K240</f>
        <v>0</v>
      </c>
      <c r="X240" s="220">
        <v>0.00014999999999999999</v>
      </c>
      <c r="Y240" s="220">
        <f>X240*K240</f>
        <v>0.13960500000000001</v>
      </c>
      <c r="Z240" s="220">
        <v>0</v>
      </c>
      <c r="AA240" s="221">
        <f>Z240*K240</f>
        <v>0</v>
      </c>
      <c r="AR240" s="20" t="s">
        <v>211</v>
      </c>
      <c r="AT240" s="20" t="s">
        <v>151</v>
      </c>
      <c r="AU240" s="20" t="s">
        <v>100</v>
      </c>
      <c r="AY240" s="20" t="s">
        <v>150</v>
      </c>
      <c r="BE240" s="135">
        <f>IF(U240="základní",N240,0)</f>
        <v>0</v>
      </c>
      <c r="BF240" s="135">
        <f>IF(U240="snížená",N240,0)</f>
        <v>0</v>
      </c>
      <c r="BG240" s="135">
        <f>IF(U240="zákl. přenesená",N240,0)</f>
        <v>0</v>
      </c>
      <c r="BH240" s="135">
        <f>IF(U240="sníž. přenesená",N240,0)</f>
        <v>0</v>
      </c>
      <c r="BI240" s="135">
        <f>IF(U240="nulová",N240,0)</f>
        <v>0</v>
      </c>
      <c r="BJ240" s="20" t="s">
        <v>100</v>
      </c>
      <c r="BK240" s="135">
        <f>ROUND(L240*K240,2)</f>
        <v>0</v>
      </c>
      <c r="BL240" s="20" t="s">
        <v>211</v>
      </c>
      <c r="BM240" s="20" t="s">
        <v>546</v>
      </c>
    </row>
    <row r="241" s="1" customFormat="1" ht="25.5" customHeight="1">
      <c r="B241" s="44"/>
      <c r="C241" s="227" t="s">
        <v>547</v>
      </c>
      <c r="D241" s="227" t="s">
        <v>339</v>
      </c>
      <c r="E241" s="228" t="s">
        <v>548</v>
      </c>
      <c r="F241" s="229" t="s">
        <v>549</v>
      </c>
      <c r="G241" s="229"/>
      <c r="H241" s="229"/>
      <c r="I241" s="229"/>
      <c r="J241" s="230" t="s">
        <v>154</v>
      </c>
      <c r="K241" s="231">
        <v>930.70000000000005</v>
      </c>
      <c r="L241" s="232">
        <v>0</v>
      </c>
      <c r="M241" s="233"/>
      <c r="N241" s="234">
        <f>ROUND(L241*K241,2)</f>
        <v>0</v>
      </c>
      <c r="O241" s="218"/>
      <c r="P241" s="218"/>
      <c r="Q241" s="218"/>
      <c r="R241" s="46"/>
      <c r="T241" s="219" t="s">
        <v>22</v>
      </c>
      <c r="U241" s="54" t="s">
        <v>46</v>
      </c>
      <c r="V241" s="45"/>
      <c r="W241" s="220">
        <f>V241*K241</f>
        <v>0</v>
      </c>
      <c r="X241" s="220">
        <v>0.024</v>
      </c>
      <c r="Y241" s="220">
        <f>X241*K241</f>
        <v>22.3368</v>
      </c>
      <c r="Z241" s="220">
        <v>0</v>
      </c>
      <c r="AA241" s="221">
        <f>Z241*K241</f>
        <v>0</v>
      </c>
      <c r="AR241" s="20" t="s">
        <v>276</v>
      </c>
      <c r="AT241" s="20" t="s">
        <v>339</v>
      </c>
      <c r="AU241" s="20" t="s">
        <v>100</v>
      </c>
      <c r="AY241" s="20" t="s">
        <v>150</v>
      </c>
      <c r="BE241" s="135">
        <f>IF(U241="základní",N241,0)</f>
        <v>0</v>
      </c>
      <c r="BF241" s="135">
        <f>IF(U241="snížená",N241,0)</f>
        <v>0</v>
      </c>
      <c r="BG241" s="135">
        <f>IF(U241="zákl. přenesená",N241,0)</f>
        <v>0</v>
      </c>
      <c r="BH241" s="135">
        <f>IF(U241="sníž. přenesená",N241,0)</f>
        <v>0</v>
      </c>
      <c r="BI241" s="135">
        <f>IF(U241="nulová",N241,0)</f>
        <v>0</v>
      </c>
      <c r="BJ241" s="20" t="s">
        <v>100</v>
      </c>
      <c r="BK241" s="135">
        <f>ROUND(L241*K241,2)</f>
        <v>0</v>
      </c>
      <c r="BL241" s="20" t="s">
        <v>211</v>
      </c>
      <c r="BM241" s="20" t="s">
        <v>550</v>
      </c>
    </row>
    <row r="242" s="1" customFormat="1" ht="25.5" customHeight="1">
      <c r="B242" s="44"/>
      <c r="C242" s="211" t="s">
        <v>551</v>
      </c>
      <c r="D242" s="211" t="s">
        <v>151</v>
      </c>
      <c r="E242" s="212" t="s">
        <v>552</v>
      </c>
      <c r="F242" s="213" t="s">
        <v>553</v>
      </c>
      <c r="G242" s="213"/>
      <c r="H242" s="213"/>
      <c r="I242" s="213"/>
      <c r="J242" s="214" t="s">
        <v>178</v>
      </c>
      <c r="K242" s="215">
        <v>177.09999999999999</v>
      </c>
      <c r="L242" s="216">
        <v>0</v>
      </c>
      <c r="M242" s="217"/>
      <c r="N242" s="218">
        <f>ROUND(L242*K242,2)</f>
        <v>0</v>
      </c>
      <c r="O242" s="218"/>
      <c r="P242" s="218"/>
      <c r="Q242" s="218"/>
      <c r="R242" s="46"/>
      <c r="T242" s="219" t="s">
        <v>22</v>
      </c>
      <c r="U242" s="54" t="s">
        <v>46</v>
      </c>
      <c r="V242" s="45"/>
      <c r="W242" s="220">
        <f>V242*K242</f>
        <v>0</v>
      </c>
      <c r="X242" s="220">
        <v>8.0000000000000007E-05</v>
      </c>
      <c r="Y242" s="220">
        <f>X242*K242</f>
        <v>0.014168</v>
      </c>
      <c r="Z242" s="220">
        <v>0</v>
      </c>
      <c r="AA242" s="221">
        <f>Z242*K242</f>
        <v>0</v>
      </c>
      <c r="AR242" s="20" t="s">
        <v>211</v>
      </c>
      <c r="AT242" s="20" t="s">
        <v>151</v>
      </c>
      <c r="AU242" s="20" t="s">
        <v>100</v>
      </c>
      <c r="AY242" s="20" t="s">
        <v>150</v>
      </c>
      <c r="BE242" s="135">
        <f>IF(U242="základní",N242,0)</f>
        <v>0</v>
      </c>
      <c r="BF242" s="135">
        <f>IF(U242="snížená",N242,0)</f>
        <v>0</v>
      </c>
      <c r="BG242" s="135">
        <f>IF(U242="zákl. přenesená",N242,0)</f>
        <v>0</v>
      </c>
      <c r="BH242" s="135">
        <f>IF(U242="sníž. přenesená",N242,0)</f>
        <v>0</v>
      </c>
      <c r="BI242" s="135">
        <f>IF(U242="nulová",N242,0)</f>
        <v>0</v>
      </c>
      <c r="BJ242" s="20" t="s">
        <v>100</v>
      </c>
      <c r="BK242" s="135">
        <f>ROUND(L242*K242,2)</f>
        <v>0</v>
      </c>
      <c r="BL242" s="20" t="s">
        <v>211</v>
      </c>
      <c r="BM242" s="20" t="s">
        <v>554</v>
      </c>
    </row>
    <row r="243" s="1" customFormat="1" ht="38.25" customHeight="1">
      <c r="B243" s="44"/>
      <c r="C243" s="211" t="s">
        <v>555</v>
      </c>
      <c r="D243" s="211" t="s">
        <v>151</v>
      </c>
      <c r="E243" s="212" t="s">
        <v>556</v>
      </c>
      <c r="F243" s="213" t="s">
        <v>557</v>
      </c>
      <c r="G243" s="213"/>
      <c r="H243" s="213"/>
      <c r="I243" s="213"/>
      <c r="J243" s="214" t="s">
        <v>178</v>
      </c>
      <c r="K243" s="215">
        <v>88.906999999999996</v>
      </c>
      <c r="L243" s="216">
        <v>0</v>
      </c>
      <c r="M243" s="217"/>
      <c r="N243" s="218">
        <f>ROUND(L243*K243,2)</f>
        <v>0</v>
      </c>
      <c r="O243" s="218"/>
      <c r="P243" s="218"/>
      <c r="Q243" s="218"/>
      <c r="R243" s="46"/>
      <c r="T243" s="219" t="s">
        <v>22</v>
      </c>
      <c r="U243" s="54" t="s">
        <v>46</v>
      </c>
      <c r="V243" s="45"/>
      <c r="W243" s="220">
        <f>V243*K243</f>
        <v>0</v>
      </c>
      <c r="X243" s="220">
        <v>8.0000000000000007E-05</v>
      </c>
      <c r="Y243" s="220">
        <f>X243*K243</f>
        <v>0.0071125600000000004</v>
      </c>
      <c r="Z243" s="220">
        <v>0</v>
      </c>
      <c r="AA243" s="221">
        <f>Z243*K243</f>
        <v>0</v>
      </c>
      <c r="AR243" s="20" t="s">
        <v>211</v>
      </c>
      <c r="AT243" s="20" t="s">
        <v>151</v>
      </c>
      <c r="AU243" s="20" t="s">
        <v>100</v>
      </c>
      <c r="AY243" s="20" t="s">
        <v>150</v>
      </c>
      <c r="BE243" s="135">
        <f>IF(U243="základní",N243,0)</f>
        <v>0</v>
      </c>
      <c r="BF243" s="135">
        <f>IF(U243="snížená",N243,0)</f>
        <v>0</v>
      </c>
      <c r="BG243" s="135">
        <f>IF(U243="zákl. přenesená",N243,0)</f>
        <v>0</v>
      </c>
      <c r="BH243" s="135">
        <f>IF(U243="sníž. přenesená",N243,0)</f>
        <v>0</v>
      </c>
      <c r="BI243" s="135">
        <f>IF(U243="nulová",N243,0)</f>
        <v>0</v>
      </c>
      <c r="BJ243" s="20" t="s">
        <v>100</v>
      </c>
      <c r="BK243" s="135">
        <f>ROUND(L243*K243,2)</f>
        <v>0</v>
      </c>
      <c r="BL243" s="20" t="s">
        <v>211</v>
      </c>
      <c r="BM243" s="20" t="s">
        <v>558</v>
      </c>
    </row>
    <row r="244" s="1" customFormat="1" ht="38.25" customHeight="1">
      <c r="B244" s="44"/>
      <c r="C244" s="211" t="s">
        <v>559</v>
      </c>
      <c r="D244" s="211" t="s">
        <v>151</v>
      </c>
      <c r="E244" s="212" t="s">
        <v>560</v>
      </c>
      <c r="F244" s="213" t="s">
        <v>561</v>
      </c>
      <c r="G244" s="213"/>
      <c r="H244" s="213"/>
      <c r="I244" s="213"/>
      <c r="J244" s="214" t="s">
        <v>178</v>
      </c>
      <c r="K244" s="215">
        <v>47.350000000000001</v>
      </c>
      <c r="L244" s="216">
        <v>0</v>
      </c>
      <c r="M244" s="217"/>
      <c r="N244" s="218">
        <f>ROUND(L244*K244,2)</f>
        <v>0</v>
      </c>
      <c r="O244" s="218"/>
      <c r="P244" s="218"/>
      <c r="Q244" s="218"/>
      <c r="R244" s="46"/>
      <c r="T244" s="219" t="s">
        <v>22</v>
      </c>
      <c r="U244" s="54" t="s">
        <v>46</v>
      </c>
      <c r="V244" s="45"/>
      <c r="W244" s="220">
        <f>V244*K244</f>
        <v>0</v>
      </c>
      <c r="X244" s="220">
        <v>6.9999999999999994E-05</v>
      </c>
      <c r="Y244" s="220">
        <f>X244*K244</f>
        <v>0.0033144999999999997</v>
      </c>
      <c r="Z244" s="220">
        <v>0</v>
      </c>
      <c r="AA244" s="221">
        <f>Z244*K244</f>
        <v>0</v>
      </c>
      <c r="AR244" s="20" t="s">
        <v>211</v>
      </c>
      <c r="AT244" s="20" t="s">
        <v>151</v>
      </c>
      <c r="AU244" s="20" t="s">
        <v>100</v>
      </c>
      <c r="AY244" s="20" t="s">
        <v>150</v>
      </c>
      <c r="BE244" s="135">
        <f>IF(U244="základní",N244,0)</f>
        <v>0</v>
      </c>
      <c r="BF244" s="135">
        <f>IF(U244="snížená",N244,0)</f>
        <v>0</v>
      </c>
      <c r="BG244" s="135">
        <f>IF(U244="zákl. přenesená",N244,0)</f>
        <v>0</v>
      </c>
      <c r="BH244" s="135">
        <f>IF(U244="sníž. přenesená",N244,0)</f>
        <v>0</v>
      </c>
      <c r="BI244" s="135">
        <f>IF(U244="nulová",N244,0)</f>
        <v>0</v>
      </c>
      <c r="BJ244" s="20" t="s">
        <v>100</v>
      </c>
      <c r="BK244" s="135">
        <f>ROUND(L244*K244,2)</f>
        <v>0</v>
      </c>
      <c r="BL244" s="20" t="s">
        <v>211</v>
      </c>
      <c r="BM244" s="20" t="s">
        <v>562</v>
      </c>
    </row>
    <row r="245" s="1" customFormat="1" ht="25.5" customHeight="1">
      <c r="B245" s="44"/>
      <c r="C245" s="227" t="s">
        <v>563</v>
      </c>
      <c r="D245" s="227" t="s">
        <v>339</v>
      </c>
      <c r="E245" s="228" t="s">
        <v>564</v>
      </c>
      <c r="F245" s="229" t="s">
        <v>565</v>
      </c>
      <c r="G245" s="229"/>
      <c r="H245" s="229"/>
      <c r="I245" s="229"/>
      <c r="J245" s="230" t="s">
        <v>566</v>
      </c>
      <c r="K245" s="231">
        <v>136.25700000000001</v>
      </c>
      <c r="L245" s="232">
        <v>0</v>
      </c>
      <c r="M245" s="233"/>
      <c r="N245" s="234">
        <f>ROUND(L245*K245,2)</f>
        <v>0</v>
      </c>
      <c r="O245" s="218"/>
      <c r="P245" s="218"/>
      <c r="Q245" s="218"/>
      <c r="R245" s="46"/>
      <c r="T245" s="219" t="s">
        <v>22</v>
      </c>
      <c r="U245" s="54" t="s">
        <v>46</v>
      </c>
      <c r="V245" s="45"/>
      <c r="W245" s="220">
        <f>V245*K245</f>
        <v>0</v>
      </c>
      <c r="X245" s="220">
        <v>0</v>
      </c>
      <c r="Y245" s="220">
        <f>X245*K245</f>
        <v>0</v>
      </c>
      <c r="Z245" s="220">
        <v>0</v>
      </c>
      <c r="AA245" s="221">
        <f>Z245*K245</f>
        <v>0</v>
      </c>
      <c r="AR245" s="20" t="s">
        <v>276</v>
      </c>
      <c r="AT245" s="20" t="s">
        <v>339</v>
      </c>
      <c r="AU245" s="20" t="s">
        <v>100</v>
      </c>
      <c r="AY245" s="20" t="s">
        <v>150</v>
      </c>
      <c r="BE245" s="135">
        <f>IF(U245="základní",N245,0)</f>
        <v>0</v>
      </c>
      <c r="BF245" s="135">
        <f>IF(U245="snížená",N245,0)</f>
        <v>0</v>
      </c>
      <c r="BG245" s="135">
        <f>IF(U245="zákl. přenesená",N245,0)</f>
        <v>0</v>
      </c>
      <c r="BH245" s="135">
        <f>IF(U245="sníž. přenesená",N245,0)</f>
        <v>0</v>
      </c>
      <c r="BI245" s="135">
        <f>IF(U245="nulová",N245,0)</f>
        <v>0</v>
      </c>
      <c r="BJ245" s="20" t="s">
        <v>100</v>
      </c>
      <c r="BK245" s="135">
        <f>ROUND(L245*K245,2)</f>
        <v>0</v>
      </c>
      <c r="BL245" s="20" t="s">
        <v>211</v>
      </c>
      <c r="BM245" s="20" t="s">
        <v>567</v>
      </c>
    </row>
    <row r="246" s="1" customFormat="1" ht="25.5" customHeight="1">
      <c r="B246" s="44"/>
      <c r="C246" s="211" t="s">
        <v>568</v>
      </c>
      <c r="D246" s="211" t="s">
        <v>151</v>
      </c>
      <c r="E246" s="212" t="s">
        <v>569</v>
      </c>
      <c r="F246" s="213" t="s">
        <v>570</v>
      </c>
      <c r="G246" s="213"/>
      <c r="H246" s="213"/>
      <c r="I246" s="213"/>
      <c r="J246" s="214" t="s">
        <v>178</v>
      </c>
      <c r="K246" s="215">
        <v>28.706</v>
      </c>
      <c r="L246" s="216">
        <v>0</v>
      </c>
      <c r="M246" s="217"/>
      <c r="N246" s="218">
        <f>ROUND(L246*K246,2)</f>
        <v>0</v>
      </c>
      <c r="O246" s="218"/>
      <c r="P246" s="218"/>
      <c r="Q246" s="218"/>
      <c r="R246" s="46"/>
      <c r="T246" s="219" t="s">
        <v>22</v>
      </c>
      <c r="U246" s="54" t="s">
        <v>46</v>
      </c>
      <c r="V246" s="45"/>
      <c r="W246" s="220">
        <f>V246*K246</f>
        <v>0</v>
      </c>
      <c r="X246" s="220">
        <v>0</v>
      </c>
      <c r="Y246" s="220">
        <f>X246*K246</f>
        <v>0</v>
      </c>
      <c r="Z246" s="220">
        <v>0</v>
      </c>
      <c r="AA246" s="221">
        <f>Z246*K246</f>
        <v>0</v>
      </c>
      <c r="AR246" s="20" t="s">
        <v>211</v>
      </c>
      <c r="AT246" s="20" t="s">
        <v>151</v>
      </c>
      <c r="AU246" s="20" t="s">
        <v>100</v>
      </c>
      <c r="AY246" s="20" t="s">
        <v>150</v>
      </c>
      <c r="BE246" s="135">
        <f>IF(U246="základní",N246,0)</f>
        <v>0</v>
      </c>
      <c r="BF246" s="135">
        <f>IF(U246="snížená",N246,0)</f>
        <v>0</v>
      </c>
      <c r="BG246" s="135">
        <f>IF(U246="zákl. přenesená",N246,0)</f>
        <v>0</v>
      </c>
      <c r="BH246" s="135">
        <f>IF(U246="sníž. přenesená",N246,0)</f>
        <v>0</v>
      </c>
      <c r="BI246" s="135">
        <f>IF(U246="nulová",N246,0)</f>
        <v>0</v>
      </c>
      <c r="BJ246" s="20" t="s">
        <v>100</v>
      </c>
      <c r="BK246" s="135">
        <f>ROUND(L246*K246,2)</f>
        <v>0</v>
      </c>
      <c r="BL246" s="20" t="s">
        <v>211</v>
      </c>
      <c r="BM246" s="20" t="s">
        <v>571</v>
      </c>
    </row>
    <row r="247" s="1" customFormat="1" ht="25.5" customHeight="1">
      <c r="B247" s="44"/>
      <c r="C247" s="211" t="s">
        <v>572</v>
      </c>
      <c r="D247" s="211" t="s">
        <v>151</v>
      </c>
      <c r="E247" s="212" t="s">
        <v>573</v>
      </c>
      <c r="F247" s="213" t="s">
        <v>574</v>
      </c>
      <c r="G247" s="213"/>
      <c r="H247" s="213"/>
      <c r="I247" s="213"/>
      <c r="J247" s="214" t="s">
        <v>178</v>
      </c>
      <c r="K247" s="215">
        <v>56.390000000000001</v>
      </c>
      <c r="L247" s="216">
        <v>0</v>
      </c>
      <c r="M247" s="217"/>
      <c r="N247" s="218">
        <f>ROUND(L247*K247,2)</f>
        <v>0</v>
      </c>
      <c r="O247" s="218"/>
      <c r="P247" s="218"/>
      <c r="Q247" s="218"/>
      <c r="R247" s="46"/>
      <c r="T247" s="219" t="s">
        <v>22</v>
      </c>
      <c r="U247" s="54" t="s">
        <v>46</v>
      </c>
      <c r="V247" s="45"/>
      <c r="W247" s="220">
        <f>V247*K247</f>
        <v>0</v>
      </c>
      <c r="X247" s="220">
        <v>0</v>
      </c>
      <c r="Y247" s="220">
        <f>X247*K247</f>
        <v>0</v>
      </c>
      <c r="Z247" s="220">
        <v>0</v>
      </c>
      <c r="AA247" s="221">
        <f>Z247*K247</f>
        <v>0</v>
      </c>
      <c r="AR247" s="20" t="s">
        <v>211</v>
      </c>
      <c r="AT247" s="20" t="s">
        <v>151</v>
      </c>
      <c r="AU247" s="20" t="s">
        <v>100</v>
      </c>
      <c r="AY247" s="20" t="s">
        <v>150</v>
      </c>
      <c r="BE247" s="135">
        <f>IF(U247="základní",N247,0)</f>
        <v>0</v>
      </c>
      <c r="BF247" s="135">
        <f>IF(U247="snížená",N247,0)</f>
        <v>0</v>
      </c>
      <c r="BG247" s="135">
        <f>IF(U247="zákl. přenesená",N247,0)</f>
        <v>0</v>
      </c>
      <c r="BH247" s="135">
        <f>IF(U247="sníž. přenesená",N247,0)</f>
        <v>0</v>
      </c>
      <c r="BI247" s="135">
        <f>IF(U247="nulová",N247,0)</f>
        <v>0</v>
      </c>
      <c r="BJ247" s="20" t="s">
        <v>100</v>
      </c>
      <c r="BK247" s="135">
        <f>ROUND(L247*K247,2)</f>
        <v>0</v>
      </c>
      <c r="BL247" s="20" t="s">
        <v>211</v>
      </c>
      <c r="BM247" s="20" t="s">
        <v>575</v>
      </c>
    </row>
    <row r="248" s="1" customFormat="1" ht="25.5" customHeight="1">
      <c r="B248" s="44"/>
      <c r="C248" s="211" t="s">
        <v>576</v>
      </c>
      <c r="D248" s="211" t="s">
        <v>151</v>
      </c>
      <c r="E248" s="212" t="s">
        <v>577</v>
      </c>
      <c r="F248" s="213" t="s">
        <v>578</v>
      </c>
      <c r="G248" s="213"/>
      <c r="H248" s="213"/>
      <c r="I248" s="213"/>
      <c r="J248" s="214" t="s">
        <v>154</v>
      </c>
      <c r="K248" s="215">
        <v>727.077</v>
      </c>
      <c r="L248" s="216">
        <v>0</v>
      </c>
      <c r="M248" s="217"/>
      <c r="N248" s="218">
        <f>ROUND(L248*K248,2)</f>
        <v>0</v>
      </c>
      <c r="O248" s="218"/>
      <c r="P248" s="218"/>
      <c r="Q248" s="218"/>
      <c r="R248" s="46"/>
      <c r="T248" s="219" t="s">
        <v>22</v>
      </c>
      <c r="U248" s="54" t="s">
        <v>46</v>
      </c>
      <c r="V248" s="45"/>
      <c r="W248" s="220">
        <f>V248*K248</f>
        <v>0</v>
      </c>
      <c r="X248" s="220">
        <v>0</v>
      </c>
      <c r="Y248" s="220">
        <f>X248*K248</f>
        <v>0</v>
      </c>
      <c r="Z248" s="220">
        <v>0.031</v>
      </c>
      <c r="AA248" s="221">
        <f>Z248*K248</f>
        <v>22.539387000000001</v>
      </c>
      <c r="AR248" s="20" t="s">
        <v>211</v>
      </c>
      <c r="AT248" s="20" t="s">
        <v>151</v>
      </c>
      <c r="AU248" s="20" t="s">
        <v>100</v>
      </c>
      <c r="AY248" s="20" t="s">
        <v>150</v>
      </c>
      <c r="BE248" s="135">
        <f>IF(U248="základní",N248,0)</f>
        <v>0</v>
      </c>
      <c r="BF248" s="135">
        <f>IF(U248="snížená",N248,0)</f>
        <v>0</v>
      </c>
      <c r="BG248" s="135">
        <f>IF(U248="zákl. přenesená",N248,0)</f>
        <v>0</v>
      </c>
      <c r="BH248" s="135">
        <f>IF(U248="sníž. přenesená",N248,0)</f>
        <v>0</v>
      </c>
      <c r="BI248" s="135">
        <f>IF(U248="nulová",N248,0)</f>
        <v>0</v>
      </c>
      <c r="BJ248" s="20" t="s">
        <v>100</v>
      </c>
      <c r="BK248" s="135">
        <f>ROUND(L248*K248,2)</f>
        <v>0</v>
      </c>
      <c r="BL248" s="20" t="s">
        <v>211</v>
      </c>
      <c r="BM248" s="20" t="s">
        <v>579</v>
      </c>
    </row>
    <row r="249" s="1" customFormat="1" ht="25.5" customHeight="1">
      <c r="B249" s="44"/>
      <c r="C249" s="211" t="s">
        <v>580</v>
      </c>
      <c r="D249" s="211" t="s">
        <v>151</v>
      </c>
      <c r="E249" s="212" t="s">
        <v>581</v>
      </c>
      <c r="F249" s="213" t="s">
        <v>582</v>
      </c>
      <c r="G249" s="213"/>
      <c r="H249" s="213"/>
      <c r="I249" s="213"/>
      <c r="J249" s="214" t="s">
        <v>154</v>
      </c>
      <c r="K249" s="215">
        <v>727.077</v>
      </c>
      <c r="L249" s="216">
        <v>0</v>
      </c>
      <c r="M249" s="217"/>
      <c r="N249" s="218">
        <f>ROUND(L249*K249,2)</f>
        <v>0</v>
      </c>
      <c r="O249" s="218"/>
      <c r="P249" s="218"/>
      <c r="Q249" s="218"/>
      <c r="R249" s="46"/>
      <c r="T249" s="219" t="s">
        <v>22</v>
      </c>
      <c r="U249" s="54" t="s">
        <v>46</v>
      </c>
      <c r="V249" s="45"/>
      <c r="W249" s="220">
        <f>V249*K249</f>
        <v>0</v>
      </c>
      <c r="X249" s="220">
        <v>0</v>
      </c>
      <c r="Y249" s="220">
        <f>X249*K249</f>
        <v>0</v>
      </c>
      <c r="Z249" s="220">
        <v>0</v>
      </c>
      <c r="AA249" s="221">
        <f>Z249*K249</f>
        <v>0</v>
      </c>
      <c r="AR249" s="20" t="s">
        <v>211</v>
      </c>
      <c r="AT249" s="20" t="s">
        <v>151</v>
      </c>
      <c r="AU249" s="20" t="s">
        <v>100</v>
      </c>
      <c r="AY249" s="20" t="s">
        <v>150</v>
      </c>
      <c r="BE249" s="135">
        <f>IF(U249="základní",N249,0)</f>
        <v>0</v>
      </c>
      <c r="BF249" s="135">
        <f>IF(U249="snížená",N249,0)</f>
        <v>0</v>
      </c>
      <c r="BG249" s="135">
        <f>IF(U249="zákl. přenesená",N249,0)</f>
        <v>0</v>
      </c>
      <c r="BH249" s="135">
        <f>IF(U249="sníž. přenesená",N249,0)</f>
        <v>0</v>
      </c>
      <c r="BI249" s="135">
        <f>IF(U249="nulová",N249,0)</f>
        <v>0</v>
      </c>
      <c r="BJ249" s="20" t="s">
        <v>100</v>
      </c>
      <c r="BK249" s="135">
        <f>ROUND(L249*K249,2)</f>
        <v>0</v>
      </c>
      <c r="BL249" s="20" t="s">
        <v>211</v>
      </c>
      <c r="BM249" s="20" t="s">
        <v>583</v>
      </c>
    </row>
    <row r="250" s="1" customFormat="1" ht="25.5" customHeight="1">
      <c r="B250" s="44"/>
      <c r="C250" s="211" t="s">
        <v>584</v>
      </c>
      <c r="D250" s="211" t="s">
        <v>151</v>
      </c>
      <c r="E250" s="212" t="s">
        <v>585</v>
      </c>
      <c r="F250" s="213" t="s">
        <v>586</v>
      </c>
      <c r="G250" s="213"/>
      <c r="H250" s="213"/>
      <c r="I250" s="213"/>
      <c r="J250" s="214" t="s">
        <v>154</v>
      </c>
      <c r="K250" s="215">
        <v>930.70000000000005</v>
      </c>
      <c r="L250" s="216">
        <v>0</v>
      </c>
      <c r="M250" s="217"/>
      <c r="N250" s="218">
        <f>ROUND(L250*K250,2)</f>
        <v>0</v>
      </c>
      <c r="O250" s="218"/>
      <c r="P250" s="218"/>
      <c r="Q250" s="218"/>
      <c r="R250" s="46"/>
      <c r="T250" s="219" t="s">
        <v>22</v>
      </c>
      <c r="U250" s="54" t="s">
        <v>46</v>
      </c>
      <c r="V250" s="45"/>
      <c r="W250" s="220">
        <f>V250*K250</f>
        <v>0</v>
      </c>
      <c r="X250" s="220">
        <v>0.00013999999999999999</v>
      </c>
      <c r="Y250" s="220">
        <f>X250*K250</f>
        <v>0.130298</v>
      </c>
      <c r="Z250" s="220">
        <v>0</v>
      </c>
      <c r="AA250" s="221">
        <f>Z250*K250</f>
        <v>0</v>
      </c>
      <c r="AR250" s="20" t="s">
        <v>211</v>
      </c>
      <c r="AT250" s="20" t="s">
        <v>151</v>
      </c>
      <c r="AU250" s="20" t="s">
        <v>100</v>
      </c>
      <c r="AY250" s="20" t="s">
        <v>150</v>
      </c>
      <c r="BE250" s="135">
        <f>IF(U250="základní",N250,0)</f>
        <v>0</v>
      </c>
      <c r="BF250" s="135">
        <f>IF(U250="snížená",N250,0)</f>
        <v>0</v>
      </c>
      <c r="BG250" s="135">
        <f>IF(U250="zákl. přenesená",N250,0)</f>
        <v>0</v>
      </c>
      <c r="BH250" s="135">
        <f>IF(U250="sníž. přenesená",N250,0)</f>
        <v>0</v>
      </c>
      <c r="BI250" s="135">
        <f>IF(U250="nulová",N250,0)</f>
        <v>0</v>
      </c>
      <c r="BJ250" s="20" t="s">
        <v>100</v>
      </c>
      <c r="BK250" s="135">
        <f>ROUND(L250*K250,2)</f>
        <v>0</v>
      </c>
      <c r="BL250" s="20" t="s">
        <v>211</v>
      </c>
      <c r="BM250" s="20" t="s">
        <v>587</v>
      </c>
    </row>
    <row r="251" s="1" customFormat="1" ht="16.5" customHeight="1">
      <c r="B251" s="44"/>
      <c r="C251" s="211" t="s">
        <v>588</v>
      </c>
      <c r="D251" s="211" t="s">
        <v>151</v>
      </c>
      <c r="E251" s="212" t="s">
        <v>589</v>
      </c>
      <c r="F251" s="213" t="s">
        <v>590</v>
      </c>
      <c r="G251" s="213"/>
      <c r="H251" s="213"/>
      <c r="I251" s="213"/>
      <c r="J251" s="214" t="s">
        <v>154</v>
      </c>
      <c r="K251" s="215">
        <v>930.70000000000005</v>
      </c>
      <c r="L251" s="216">
        <v>0</v>
      </c>
      <c r="M251" s="217"/>
      <c r="N251" s="218">
        <f>ROUND(L251*K251,2)</f>
        <v>0</v>
      </c>
      <c r="O251" s="218"/>
      <c r="P251" s="218"/>
      <c r="Q251" s="218"/>
      <c r="R251" s="46"/>
      <c r="T251" s="219" t="s">
        <v>22</v>
      </c>
      <c r="U251" s="54" t="s">
        <v>46</v>
      </c>
      <c r="V251" s="45"/>
      <c r="W251" s="220">
        <f>V251*K251</f>
        <v>0</v>
      </c>
      <c r="X251" s="220">
        <v>0</v>
      </c>
      <c r="Y251" s="220">
        <f>X251*K251</f>
        <v>0</v>
      </c>
      <c r="Z251" s="220">
        <v>0</v>
      </c>
      <c r="AA251" s="221">
        <f>Z251*K251</f>
        <v>0</v>
      </c>
      <c r="AR251" s="20" t="s">
        <v>211</v>
      </c>
      <c r="AT251" s="20" t="s">
        <v>151</v>
      </c>
      <c r="AU251" s="20" t="s">
        <v>100</v>
      </c>
      <c r="AY251" s="20" t="s">
        <v>150</v>
      </c>
      <c r="BE251" s="135">
        <f>IF(U251="základní",N251,0)</f>
        <v>0</v>
      </c>
      <c r="BF251" s="135">
        <f>IF(U251="snížená",N251,0)</f>
        <v>0</v>
      </c>
      <c r="BG251" s="135">
        <f>IF(U251="zákl. přenesená",N251,0)</f>
        <v>0</v>
      </c>
      <c r="BH251" s="135">
        <f>IF(U251="sníž. přenesená",N251,0)</f>
        <v>0</v>
      </c>
      <c r="BI251" s="135">
        <f>IF(U251="nulová",N251,0)</f>
        <v>0</v>
      </c>
      <c r="BJ251" s="20" t="s">
        <v>100</v>
      </c>
      <c r="BK251" s="135">
        <f>ROUND(L251*K251,2)</f>
        <v>0</v>
      </c>
      <c r="BL251" s="20" t="s">
        <v>211</v>
      </c>
      <c r="BM251" s="20" t="s">
        <v>591</v>
      </c>
    </row>
    <row r="252" s="1" customFormat="1" ht="25.5" customHeight="1">
      <c r="B252" s="44"/>
      <c r="C252" s="227" t="s">
        <v>592</v>
      </c>
      <c r="D252" s="227" t="s">
        <v>339</v>
      </c>
      <c r="E252" s="228" t="s">
        <v>593</v>
      </c>
      <c r="F252" s="229" t="s">
        <v>594</v>
      </c>
      <c r="G252" s="229"/>
      <c r="H252" s="229"/>
      <c r="I252" s="229"/>
      <c r="J252" s="230" t="s">
        <v>154</v>
      </c>
      <c r="K252" s="231">
        <v>1070.3050000000001</v>
      </c>
      <c r="L252" s="232">
        <v>0</v>
      </c>
      <c r="M252" s="233"/>
      <c r="N252" s="234">
        <f>ROUND(L252*K252,2)</f>
        <v>0</v>
      </c>
      <c r="O252" s="218"/>
      <c r="P252" s="218"/>
      <c r="Q252" s="218"/>
      <c r="R252" s="46"/>
      <c r="T252" s="219" t="s">
        <v>22</v>
      </c>
      <c r="U252" s="54" t="s">
        <v>46</v>
      </c>
      <c r="V252" s="45"/>
      <c r="W252" s="220">
        <f>V252*K252</f>
        <v>0</v>
      </c>
      <c r="X252" s="220">
        <v>0</v>
      </c>
      <c r="Y252" s="220">
        <f>X252*K252</f>
        <v>0</v>
      </c>
      <c r="Z252" s="220">
        <v>0</v>
      </c>
      <c r="AA252" s="221">
        <f>Z252*K252</f>
        <v>0</v>
      </c>
      <c r="AR252" s="20" t="s">
        <v>276</v>
      </c>
      <c r="AT252" s="20" t="s">
        <v>339</v>
      </c>
      <c r="AU252" s="20" t="s">
        <v>100</v>
      </c>
      <c r="AY252" s="20" t="s">
        <v>150</v>
      </c>
      <c r="BE252" s="135">
        <f>IF(U252="základní",N252,0)</f>
        <v>0</v>
      </c>
      <c r="BF252" s="135">
        <f>IF(U252="snížená",N252,0)</f>
        <v>0</v>
      </c>
      <c r="BG252" s="135">
        <f>IF(U252="zákl. přenesená",N252,0)</f>
        <v>0</v>
      </c>
      <c r="BH252" s="135">
        <f>IF(U252="sníž. přenesená",N252,0)</f>
        <v>0</v>
      </c>
      <c r="BI252" s="135">
        <f>IF(U252="nulová",N252,0)</f>
        <v>0</v>
      </c>
      <c r="BJ252" s="20" t="s">
        <v>100</v>
      </c>
      <c r="BK252" s="135">
        <f>ROUND(L252*K252,2)</f>
        <v>0</v>
      </c>
      <c r="BL252" s="20" t="s">
        <v>211</v>
      </c>
      <c r="BM252" s="20" t="s">
        <v>595</v>
      </c>
    </row>
    <row r="253" s="1" customFormat="1" ht="25.5" customHeight="1">
      <c r="B253" s="44"/>
      <c r="C253" s="211" t="s">
        <v>596</v>
      </c>
      <c r="D253" s="211" t="s">
        <v>151</v>
      </c>
      <c r="E253" s="212" t="s">
        <v>597</v>
      </c>
      <c r="F253" s="213" t="s">
        <v>598</v>
      </c>
      <c r="G253" s="213"/>
      <c r="H253" s="213"/>
      <c r="I253" s="213"/>
      <c r="J253" s="214" t="s">
        <v>288</v>
      </c>
      <c r="K253" s="226">
        <v>0</v>
      </c>
      <c r="L253" s="216">
        <v>0</v>
      </c>
      <c r="M253" s="217"/>
      <c r="N253" s="218">
        <f>ROUND(L253*K253,2)</f>
        <v>0</v>
      </c>
      <c r="O253" s="218"/>
      <c r="P253" s="218"/>
      <c r="Q253" s="218"/>
      <c r="R253" s="46"/>
      <c r="T253" s="219" t="s">
        <v>22</v>
      </c>
      <c r="U253" s="54" t="s">
        <v>46</v>
      </c>
      <c r="V253" s="45"/>
      <c r="W253" s="220">
        <f>V253*K253</f>
        <v>0</v>
      </c>
      <c r="X253" s="220">
        <v>0</v>
      </c>
      <c r="Y253" s="220">
        <f>X253*K253</f>
        <v>0</v>
      </c>
      <c r="Z253" s="220">
        <v>0</v>
      </c>
      <c r="AA253" s="221">
        <f>Z253*K253</f>
        <v>0</v>
      </c>
      <c r="AR253" s="20" t="s">
        <v>211</v>
      </c>
      <c r="AT253" s="20" t="s">
        <v>151</v>
      </c>
      <c r="AU253" s="20" t="s">
        <v>100</v>
      </c>
      <c r="AY253" s="20" t="s">
        <v>150</v>
      </c>
      <c r="BE253" s="135">
        <f>IF(U253="základní",N253,0)</f>
        <v>0</v>
      </c>
      <c r="BF253" s="135">
        <f>IF(U253="snížená",N253,0)</f>
        <v>0</v>
      </c>
      <c r="BG253" s="135">
        <f>IF(U253="zákl. přenesená",N253,0)</f>
        <v>0</v>
      </c>
      <c r="BH253" s="135">
        <f>IF(U253="sníž. přenesená",N253,0)</f>
        <v>0</v>
      </c>
      <c r="BI253" s="135">
        <f>IF(U253="nulová",N253,0)</f>
        <v>0</v>
      </c>
      <c r="BJ253" s="20" t="s">
        <v>100</v>
      </c>
      <c r="BK253" s="135">
        <f>ROUND(L253*K253,2)</f>
        <v>0</v>
      </c>
      <c r="BL253" s="20" t="s">
        <v>211</v>
      </c>
      <c r="BM253" s="20" t="s">
        <v>599</v>
      </c>
    </row>
    <row r="254" s="9" customFormat="1" ht="29.88" customHeight="1">
      <c r="B254" s="198"/>
      <c r="C254" s="199"/>
      <c r="D254" s="208" t="s">
        <v>120</v>
      </c>
      <c r="E254" s="208"/>
      <c r="F254" s="208"/>
      <c r="G254" s="208"/>
      <c r="H254" s="208"/>
      <c r="I254" s="208"/>
      <c r="J254" s="208"/>
      <c r="K254" s="208"/>
      <c r="L254" s="208"/>
      <c r="M254" s="208"/>
      <c r="N254" s="222">
        <f>BK254</f>
        <v>0</v>
      </c>
      <c r="O254" s="223"/>
      <c r="P254" s="223"/>
      <c r="Q254" s="223"/>
      <c r="R254" s="201"/>
      <c r="T254" s="202"/>
      <c r="U254" s="199"/>
      <c r="V254" s="199"/>
      <c r="W254" s="203">
        <f>SUM(W255:W257)</f>
        <v>0</v>
      </c>
      <c r="X254" s="199"/>
      <c r="Y254" s="203">
        <f>SUM(Y255:Y257)</f>
        <v>0.050620000000000005</v>
      </c>
      <c r="Z254" s="199"/>
      <c r="AA254" s="204">
        <f>SUM(AA255:AA257)</f>
        <v>0</v>
      </c>
      <c r="AR254" s="205" t="s">
        <v>100</v>
      </c>
      <c r="AT254" s="206" t="s">
        <v>78</v>
      </c>
      <c r="AU254" s="206" t="s">
        <v>84</v>
      </c>
      <c r="AY254" s="205" t="s">
        <v>150</v>
      </c>
      <c r="BK254" s="207">
        <f>SUM(BK255:BK257)</f>
        <v>0</v>
      </c>
    </row>
    <row r="255" s="1" customFormat="1" ht="25.5" customHeight="1">
      <c r="B255" s="44"/>
      <c r="C255" s="211" t="s">
        <v>600</v>
      </c>
      <c r="D255" s="211" t="s">
        <v>151</v>
      </c>
      <c r="E255" s="212" t="s">
        <v>601</v>
      </c>
      <c r="F255" s="213" t="s">
        <v>602</v>
      </c>
      <c r="G255" s="213"/>
      <c r="H255" s="213"/>
      <c r="I255" s="213"/>
      <c r="J255" s="214" t="s">
        <v>354</v>
      </c>
      <c r="K255" s="215">
        <v>1</v>
      </c>
      <c r="L255" s="216">
        <v>0</v>
      </c>
      <c r="M255" s="217"/>
      <c r="N255" s="218">
        <f>ROUND(L255*K255,2)</f>
        <v>0</v>
      </c>
      <c r="O255" s="218"/>
      <c r="P255" s="218"/>
      <c r="Q255" s="218"/>
      <c r="R255" s="46"/>
      <c r="T255" s="219" t="s">
        <v>22</v>
      </c>
      <c r="U255" s="54" t="s">
        <v>46</v>
      </c>
      <c r="V255" s="45"/>
      <c r="W255" s="220">
        <f>V255*K255</f>
        <v>0</v>
      </c>
      <c r="X255" s="220">
        <v>0</v>
      </c>
      <c r="Y255" s="220">
        <f>X255*K255</f>
        <v>0</v>
      </c>
      <c r="Z255" s="220">
        <v>0</v>
      </c>
      <c r="AA255" s="221">
        <f>Z255*K255</f>
        <v>0</v>
      </c>
      <c r="AR255" s="20" t="s">
        <v>211</v>
      </c>
      <c r="AT255" s="20" t="s">
        <v>151</v>
      </c>
      <c r="AU255" s="20" t="s">
        <v>100</v>
      </c>
      <c r="AY255" s="20" t="s">
        <v>150</v>
      </c>
      <c r="BE255" s="135">
        <f>IF(U255="základní",N255,0)</f>
        <v>0</v>
      </c>
      <c r="BF255" s="135">
        <f>IF(U255="snížená",N255,0)</f>
        <v>0</v>
      </c>
      <c r="BG255" s="135">
        <f>IF(U255="zákl. přenesená",N255,0)</f>
        <v>0</v>
      </c>
      <c r="BH255" s="135">
        <f>IF(U255="sníž. přenesená",N255,0)</f>
        <v>0</v>
      </c>
      <c r="BI255" s="135">
        <f>IF(U255="nulová",N255,0)</f>
        <v>0</v>
      </c>
      <c r="BJ255" s="20" t="s">
        <v>100</v>
      </c>
      <c r="BK255" s="135">
        <f>ROUND(L255*K255,2)</f>
        <v>0</v>
      </c>
      <c r="BL255" s="20" t="s">
        <v>211</v>
      </c>
      <c r="BM255" s="20" t="s">
        <v>603</v>
      </c>
    </row>
    <row r="256" s="1" customFormat="1" ht="25.5" customHeight="1">
      <c r="B256" s="44"/>
      <c r="C256" s="211" t="s">
        <v>604</v>
      </c>
      <c r="D256" s="211" t="s">
        <v>151</v>
      </c>
      <c r="E256" s="212" t="s">
        <v>605</v>
      </c>
      <c r="F256" s="213" t="s">
        <v>606</v>
      </c>
      <c r="G256" s="213"/>
      <c r="H256" s="213"/>
      <c r="I256" s="213"/>
      <c r="J256" s="214" t="s">
        <v>279</v>
      </c>
      <c r="K256" s="215">
        <v>1</v>
      </c>
      <c r="L256" s="216">
        <v>0</v>
      </c>
      <c r="M256" s="217"/>
      <c r="N256" s="218">
        <f>ROUND(L256*K256,2)</f>
        <v>0</v>
      </c>
      <c r="O256" s="218"/>
      <c r="P256" s="218"/>
      <c r="Q256" s="218"/>
      <c r="R256" s="46"/>
      <c r="T256" s="219" t="s">
        <v>22</v>
      </c>
      <c r="U256" s="54" t="s">
        <v>46</v>
      </c>
      <c r="V256" s="45"/>
      <c r="W256" s="220">
        <f>V256*K256</f>
        <v>0</v>
      </c>
      <c r="X256" s="220">
        <v>0.00025999999999999998</v>
      </c>
      <c r="Y256" s="220">
        <f>X256*K256</f>
        <v>0.00025999999999999998</v>
      </c>
      <c r="Z256" s="220">
        <v>0</v>
      </c>
      <c r="AA256" s="221">
        <f>Z256*K256</f>
        <v>0</v>
      </c>
      <c r="AR256" s="20" t="s">
        <v>211</v>
      </c>
      <c r="AT256" s="20" t="s">
        <v>151</v>
      </c>
      <c r="AU256" s="20" t="s">
        <v>100</v>
      </c>
      <c r="AY256" s="20" t="s">
        <v>150</v>
      </c>
      <c r="BE256" s="135">
        <f>IF(U256="základní",N256,0)</f>
        <v>0</v>
      </c>
      <c r="BF256" s="135">
        <f>IF(U256="snížená",N256,0)</f>
        <v>0</v>
      </c>
      <c r="BG256" s="135">
        <f>IF(U256="zákl. přenesená",N256,0)</f>
        <v>0</v>
      </c>
      <c r="BH256" s="135">
        <f>IF(U256="sníž. přenesená",N256,0)</f>
        <v>0</v>
      </c>
      <c r="BI256" s="135">
        <f>IF(U256="nulová",N256,0)</f>
        <v>0</v>
      </c>
      <c r="BJ256" s="20" t="s">
        <v>100</v>
      </c>
      <c r="BK256" s="135">
        <f>ROUND(L256*K256,2)</f>
        <v>0</v>
      </c>
      <c r="BL256" s="20" t="s">
        <v>211</v>
      </c>
      <c r="BM256" s="20" t="s">
        <v>607</v>
      </c>
    </row>
    <row r="257" s="1" customFormat="1" ht="51" customHeight="1">
      <c r="B257" s="44"/>
      <c r="C257" s="227" t="s">
        <v>608</v>
      </c>
      <c r="D257" s="227" t="s">
        <v>339</v>
      </c>
      <c r="E257" s="228" t="s">
        <v>609</v>
      </c>
      <c r="F257" s="229" t="s">
        <v>610</v>
      </c>
      <c r="G257" s="229"/>
      <c r="H257" s="229"/>
      <c r="I257" s="229"/>
      <c r="J257" s="230" t="s">
        <v>279</v>
      </c>
      <c r="K257" s="231">
        <v>1</v>
      </c>
      <c r="L257" s="232">
        <v>0</v>
      </c>
      <c r="M257" s="233"/>
      <c r="N257" s="234">
        <f>ROUND(L257*K257,2)</f>
        <v>0</v>
      </c>
      <c r="O257" s="218"/>
      <c r="P257" s="218"/>
      <c r="Q257" s="218"/>
      <c r="R257" s="46"/>
      <c r="T257" s="219" t="s">
        <v>22</v>
      </c>
      <c r="U257" s="54" t="s">
        <v>46</v>
      </c>
      <c r="V257" s="45"/>
      <c r="W257" s="220">
        <f>V257*K257</f>
        <v>0</v>
      </c>
      <c r="X257" s="220">
        <v>0.050360000000000002</v>
      </c>
      <c r="Y257" s="220">
        <f>X257*K257</f>
        <v>0.050360000000000002</v>
      </c>
      <c r="Z257" s="220">
        <v>0</v>
      </c>
      <c r="AA257" s="221">
        <f>Z257*K257</f>
        <v>0</v>
      </c>
      <c r="AR257" s="20" t="s">
        <v>276</v>
      </c>
      <c r="AT257" s="20" t="s">
        <v>339</v>
      </c>
      <c r="AU257" s="20" t="s">
        <v>100</v>
      </c>
      <c r="AY257" s="20" t="s">
        <v>150</v>
      </c>
      <c r="BE257" s="135">
        <f>IF(U257="základní",N257,0)</f>
        <v>0</v>
      </c>
      <c r="BF257" s="135">
        <f>IF(U257="snížená",N257,0)</f>
        <v>0</v>
      </c>
      <c r="BG257" s="135">
        <f>IF(U257="zákl. přenesená",N257,0)</f>
        <v>0</v>
      </c>
      <c r="BH257" s="135">
        <f>IF(U257="sníž. přenesená",N257,0)</f>
        <v>0</v>
      </c>
      <c r="BI257" s="135">
        <f>IF(U257="nulová",N257,0)</f>
        <v>0</v>
      </c>
      <c r="BJ257" s="20" t="s">
        <v>100</v>
      </c>
      <c r="BK257" s="135">
        <f>ROUND(L257*K257,2)</f>
        <v>0</v>
      </c>
      <c r="BL257" s="20" t="s">
        <v>211</v>
      </c>
      <c r="BM257" s="20" t="s">
        <v>611</v>
      </c>
    </row>
    <row r="258" s="9" customFormat="1" ht="29.88" customHeight="1">
      <c r="B258" s="198"/>
      <c r="C258" s="199"/>
      <c r="D258" s="208" t="s">
        <v>121</v>
      </c>
      <c r="E258" s="208"/>
      <c r="F258" s="208"/>
      <c r="G258" s="208"/>
      <c r="H258" s="208"/>
      <c r="I258" s="208"/>
      <c r="J258" s="208"/>
      <c r="K258" s="208"/>
      <c r="L258" s="208"/>
      <c r="M258" s="208"/>
      <c r="N258" s="222">
        <f>BK258</f>
        <v>0</v>
      </c>
      <c r="O258" s="223"/>
      <c r="P258" s="223"/>
      <c r="Q258" s="223"/>
      <c r="R258" s="201"/>
      <c r="T258" s="202"/>
      <c r="U258" s="199"/>
      <c r="V258" s="199"/>
      <c r="W258" s="203">
        <f>W259</f>
        <v>0</v>
      </c>
      <c r="X258" s="199"/>
      <c r="Y258" s="203">
        <f>Y259</f>
        <v>0</v>
      </c>
      <c r="Z258" s="199"/>
      <c r="AA258" s="204">
        <f>AA259</f>
        <v>0.041160000000000002</v>
      </c>
      <c r="AR258" s="205" t="s">
        <v>100</v>
      </c>
      <c r="AT258" s="206" t="s">
        <v>78</v>
      </c>
      <c r="AU258" s="206" t="s">
        <v>84</v>
      </c>
      <c r="AY258" s="205" t="s">
        <v>150</v>
      </c>
      <c r="BK258" s="207">
        <f>BK259</f>
        <v>0</v>
      </c>
    </row>
    <row r="259" s="1" customFormat="1" ht="16.5" customHeight="1">
      <c r="B259" s="44"/>
      <c r="C259" s="211" t="s">
        <v>612</v>
      </c>
      <c r="D259" s="211" t="s">
        <v>151</v>
      </c>
      <c r="E259" s="212" t="s">
        <v>613</v>
      </c>
      <c r="F259" s="213" t="s">
        <v>614</v>
      </c>
      <c r="G259" s="213"/>
      <c r="H259" s="213"/>
      <c r="I259" s="213"/>
      <c r="J259" s="214" t="s">
        <v>154</v>
      </c>
      <c r="K259" s="215">
        <v>1.96</v>
      </c>
      <c r="L259" s="216">
        <v>0</v>
      </c>
      <c r="M259" s="217"/>
      <c r="N259" s="218">
        <f>ROUND(L259*K259,2)</f>
        <v>0</v>
      </c>
      <c r="O259" s="218"/>
      <c r="P259" s="218"/>
      <c r="Q259" s="218"/>
      <c r="R259" s="46"/>
      <c r="T259" s="219" t="s">
        <v>22</v>
      </c>
      <c r="U259" s="54" t="s">
        <v>46</v>
      </c>
      <c r="V259" s="45"/>
      <c r="W259" s="220">
        <f>V259*K259</f>
        <v>0</v>
      </c>
      <c r="X259" s="220">
        <v>0</v>
      </c>
      <c r="Y259" s="220">
        <f>X259*K259</f>
        <v>0</v>
      </c>
      <c r="Z259" s="220">
        <v>0.021000000000000001</v>
      </c>
      <c r="AA259" s="221">
        <f>Z259*K259</f>
        <v>0.041160000000000002</v>
      </c>
      <c r="AR259" s="20" t="s">
        <v>211</v>
      </c>
      <c r="AT259" s="20" t="s">
        <v>151</v>
      </c>
      <c r="AU259" s="20" t="s">
        <v>100</v>
      </c>
      <c r="AY259" s="20" t="s">
        <v>150</v>
      </c>
      <c r="BE259" s="135">
        <f>IF(U259="základní",N259,0)</f>
        <v>0</v>
      </c>
      <c r="BF259" s="135">
        <f>IF(U259="snížená",N259,0)</f>
        <v>0</v>
      </c>
      <c r="BG259" s="135">
        <f>IF(U259="zákl. přenesená",N259,0)</f>
        <v>0</v>
      </c>
      <c r="BH259" s="135">
        <f>IF(U259="sníž. přenesená",N259,0)</f>
        <v>0</v>
      </c>
      <c r="BI259" s="135">
        <f>IF(U259="nulová",N259,0)</f>
        <v>0</v>
      </c>
      <c r="BJ259" s="20" t="s">
        <v>100</v>
      </c>
      <c r="BK259" s="135">
        <f>ROUND(L259*K259,2)</f>
        <v>0</v>
      </c>
      <c r="BL259" s="20" t="s">
        <v>211</v>
      </c>
      <c r="BM259" s="20" t="s">
        <v>615</v>
      </c>
    </row>
    <row r="260" s="9" customFormat="1" ht="29.88" customHeight="1">
      <c r="B260" s="198"/>
      <c r="C260" s="199"/>
      <c r="D260" s="208" t="s">
        <v>122</v>
      </c>
      <c r="E260" s="208"/>
      <c r="F260" s="208"/>
      <c r="G260" s="208"/>
      <c r="H260" s="208"/>
      <c r="I260" s="208"/>
      <c r="J260" s="208"/>
      <c r="K260" s="208"/>
      <c r="L260" s="208"/>
      <c r="M260" s="208"/>
      <c r="N260" s="222">
        <f>BK260</f>
        <v>0</v>
      </c>
      <c r="O260" s="223"/>
      <c r="P260" s="223"/>
      <c r="Q260" s="223"/>
      <c r="R260" s="201"/>
      <c r="T260" s="202"/>
      <c r="U260" s="199"/>
      <c r="V260" s="199"/>
      <c r="W260" s="203">
        <f>W261</f>
        <v>0</v>
      </c>
      <c r="X260" s="199"/>
      <c r="Y260" s="203">
        <f>Y261</f>
        <v>0.130298</v>
      </c>
      <c r="Z260" s="199"/>
      <c r="AA260" s="204">
        <f>AA261</f>
        <v>0</v>
      </c>
      <c r="AR260" s="205" t="s">
        <v>100</v>
      </c>
      <c r="AT260" s="206" t="s">
        <v>78</v>
      </c>
      <c r="AU260" s="206" t="s">
        <v>84</v>
      </c>
      <c r="AY260" s="205" t="s">
        <v>150</v>
      </c>
      <c r="BK260" s="207">
        <f>BK261</f>
        <v>0</v>
      </c>
    </row>
    <row r="261" s="1" customFormat="1" ht="38.25" customHeight="1">
      <c r="B261" s="44"/>
      <c r="C261" s="211" t="s">
        <v>616</v>
      </c>
      <c r="D261" s="211" t="s">
        <v>151</v>
      </c>
      <c r="E261" s="212" t="s">
        <v>617</v>
      </c>
      <c r="F261" s="213" t="s">
        <v>618</v>
      </c>
      <c r="G261" s="213"/>
      <c r="H261" s="213"/>
      <c r="I261" s="213"/>
      <c r="J261" s="214" t="s">
        <v>154</v>
      </c>
      <c r="K261" s="215">
        <v>930.70000000000005</v>
      </c>
      <c r="L261" s="216">
        <v>0</v>
      </c>
      <c r="M261" s="217"/>
      <c r="N261" s="218">
        <f>ROUND(L261*K261,2)</f>
        <v>0</v>
      </c>
      <c r="O261" s="218"/>
      <c r="P261" s="218"/>
      <c r="Q261" s="218"/>
      <c r="R261" s="46"/>
      <c r="T261" s="219" t="s">
        <v>22</v>
      </c>
      <c r="U261" s="54" t="s">
        <v>46</v>
      </c>
      <c r="V261" s="45"/>
      <c r="W261" s="220">
        <f>V261*K261</f>
        <v>0</v>
      </c>
      <c r="X261" s="220">
        <v>0.00013999999999999999</v>
      </c>
      <c r="Y261" s="220">
        <f>X261*K261</f>
        <v>0.130298</v>
      </c>
      <c r="Z261" s="220">
        <v>0</v>
      </c>
      <c r="AA261" s="221">
        <f>Z261*K261</f>
        <v>0</v>
      </c>
      <c r="AR261" s="20" t="s">
        <v>211</v>
      </c>
      <c r="AT261" s="20" t="s">
        <v>151</v>
      </c>
      <c r="AU261" s="20" t="s">
        <v>100</v>
      </c>
      <c r="AY261" s="20" t="s">
        <v>150</v>
      </c>
      <c r="BE261" s="135">
        <f>IF(U261="základní",N261,0)</f>
        <v>0</v>
      </c>
      <c r="BF261" s="135">
        <f>IF(U261="snížená",N261,0)</f>
        <v>0</v>
      </c>
      <c r="BG261" s="135">
        <f>IF(U261="zákl. přenesená",N261,0)</f>
        <v>0</v>
      </c>
      <c r="BH261" s="135">
        <f>IF(U261="sníž. přenesená",N261,0)</f>
        <v>0</v>
      </c>
      <c r="BI261" s="135">
        <f>IF(U261="nulová",N261,0)</f>
        <v>0</v>
      </c>
      <c r="BJ261" s="20" t="s">
        <v>100</v>
      </c>
      <c r="BK261" s="135">
        <f>ROUND(L261*K261,2)</f>
        <v>0</v>
      </c>
      <c r="BL261" s="20" t="s">
        <v>211</v>
      </c>
      <c r="BM261" s="20" t="s">
        <v>619</v>
      </c>
    </row>
    <row r="262" s="9" customFormat="1" ht="37.44001" customHeight="1">
      <c r="B262" s="198"/>
      <c r="C262" s="199"/>
      <c r="D262" s="200" t="s">
        <v>123</v>
      </c>
      <c r="E262" s="200"/>
      <c r="F262" s="200"/>
      <c r="G262" s="200"/>
      <c r="H262" s="200"/>
      <c r="I262" s="200"/>
      <c r="J262" s="200"/>
      <c r="K262" s="200"/>
      <c r="L262" s="200"/>
      <c r="M262" s="200"/>
      <c r="N262" s="235">
        <f>BK262</f>
        <v>0</v>
      </c>
      <c r="O262" s="236"/>
      <c r="P262" s="236"/>
      <c r="Q262" s="236"/>
      <c r="R262" s="201"/>
      <c r="T262" s="202"/>
      <c r="U262" s="199"/>
      <c r="V262" s="199"/>
      <c r="W262" s="203">
        <f>SUM(W263:W264)</f>
        <v>0</v>
      </c>
      <c r="X262" s="199"/>
      <c r="Y262" s="203">
        <f>SUM(Y263:Y264)</f>
        <v>0</v>
      </c>
      <c r="Z262" s="199"/>
      <c r="AA262" s="204">
        <f>SUM(AA263:AA264)</f>
        <v>0</v>
      </c>
      <c r="AR262" s="205" t="s">
        <v>155</v>
      </c>
      <c r="AT262" s="206" t="s">
        <v>78</v>
      </c>
      <c r="AU262" s="206" t="s">
        <v>79</v>
      </c>
      <c r="AY262" s="205" t="s">
        <v>150</v>
      </c>
      <c r="BK262" s="207">
        <f>SUM(BK263:BK264)</f>
        <v>0</v>
      </c>
    </row>
    <row r="263" s="1" customFormat="1" ht="16.5" customHeight="1">
      <c r="B263" s="44"/>
      <c r="C263" s="211" t="s">
        <v>620</v>
      </c>
      <c r="D263" s="211" t="s">
        <v>151</v>
      </c>
      <c r="E263" s="212" t="s">
        <v>621</v>
      </c>
      <c r="F263" s="213" t="s">
        <v>622</v>
      </c>
      <c r="G263" s="213"/>
      <c r="H263" s="213"/>
      <c r="I263" s="213"/>
      <c r="J263" s="214" t="s">
        <v>623</v>
      </c>
      <c r="K263" s="215">
        <v>20</v>
      </c>
      <c r="L263" s="216">
        <v>0</v>
      </c>
      <c r="M263" s="217"/>
      <c r="N263" s="218">
        <f>ROUND(L263*K263,2)</f>
        <v>0</v>
      </c>
      <c r="O263" s="218"/>
      <c r="P263" s="218"/>
      <c r="Q263" s="218"/>
      <c r="R263" s="46"/>
      <c r="T263" s="219" t="s">
        <v>22</v>
      </c>
      <c r="U263" s="54" t="s">
        <v>46</v>
      </c>
      <c r="V263" s="45"/>
      <c r="W263" s="220">
        <f>V263*K263</f>
        <v>0</v>
      </c>
      <c r="X263" s="220">
        <v>0</v>
      </c>
      <c r="Y263" s="220">
        <f>X263*K263</f>
        <v>0</v>
      </c>
      <c r="Z263" s="220">
        <v>0</v>
      </c>
      <c r="AA263" s="221">
        <f>Z263*K263</f>
        <v>0</v>
      </c>
      <c r="AR263" s="20" t="s">
        <v>624</v>
      </c>
      <c r="AT263" s="20" t="s">
        <v>151</v>
      </c>
      <c r="AU263" s="20" t="s">
        <v>84</v>
      </c>
      <c r="AY263" s="20" t="s">
        <v>150</v>
      </c>
      <c r="BE263" s="135">
        <f>IF(U263="základní",N263,0)</f>
        <v>0</v>
      </c>
      <c r="BF263" s="135">
        <f>IF(U263="snížená",N263,0)</f>
        <v>0</v>
      </c>
      <c r="BG263" s="135">
        <f>IF(U263="zákl. přenesená",N263,0)</f>
        <v>0</v>
      </c>
      <c r="BH263" s="135">
        <f>IF(U263="sníž. přenesená",N263,0)</f>
        <v>0</v>
      </c>
      <c r="BI263" s="135">
        <f>IF(U263="nulová",N263,0)</f>
        <v>0</v>
      </c>
      <c r="BJ263" s="20" t="s">
        <v>100</v>
      </c>
      <c r="BK263" s="135">
        <f>ROUND(L263*K263,2)</f>
        <v>0</v>
      </c>
      <c r="BL263" s="20" t="s">
        <v>624</v>
      </c>
      <c r="BM263" s="20" t="s">
        <v>625</v>
      </c>
    </row>
    <row r="264" s="1" customFormat="1" ht="16.5" customHeight="1">
      <c r="B264" s="44"/>
      <c r="C264" s="211" t="s">
        <v>626</v>
      </c>
      <c r="D264" s="211" t="s">
        <v>151</v>
      </c>
      <c r="E264" s="212" t="s">
        <v>627</v>
      </c>
      <c r="F264" s="213" t="s">
        <v>628</v>
      </c>
      <c r="G264" s="213"/>
      <c r="H264" s="213"/>
      <c r="I264" s="213"/>
      <c r="J264" s="214" t="s">
        <v>623</v>
      </c>
      <c r="K264" s="215">
        <v>20</v>
      </c>
      <c r="L264" s="216">
        <v>0</v>
      </c>
      <c r="M264" s="217"/>
      <c r="N264" s="218">
        <f>ROUND(L264*K264,2)</f>
        <v>0</v>
      </c>
      <c r="O264" s="218"/>
      <c r="P264" s="218"/>
      <c r="Q264" s="218"/>
      <c r="R264" s="46"/>
      <c r="T264" s="219" t="s">
        <v>22</v>
      </c>
      <c r="U264" s="54" t="s">
        <v>46</v>
      </c>
      <c r="V264" s="45"/>
      <c r="W264" s="220">
        <f>V264*K264</f>
        <v>0</v>
      </c>
      <c r="X264" s="220">
        <v>0</v>
      </c>
      <c r="Y264" s="220">
        <f>X264*K264</f>
        <v>0</v>
      </c>
      <c r="Z264" s="220">
        <v>0</v>
      </c>
      <c r="AA264" s="221">
        <f>Z264*K264</f>
        <v>0</v>
      </c>
      <c r="AR264" s="20" t="s">
        <v>624</v>
      </c>
      <c r="AT264" s="20" t="s">
        <v>151</v>
      </c>
      <c r="AU264" s="20" t="s">
        <v>84</v>
      </c>
      <c r="AY264" s="20" t="s">
        <v>150</v>
      </c>
      <c r="BE264" s="135">
        <f>IF(U264="základní",N264,0)</f>
        <v>0</v>
      </c>
      <c r="BF264" s="135">
        <f>IF(U264="snížená",N264,0)</f>
        <v>0</v>
      </c>
      <c r="BG264" s="135">
        <f>IF(U264="zákl. přenesená",N264,0)</f>
        <v>0</v>
      </c>
      <c r="BH264" s="135">
        <f>IF(U264="sníž. přenesená",N264,0)</f>
        <v>0</v>
      </c>
      <c r="BI264" s="135">
        <f>IF(U264="nulová",N264,0)</f>
        <v>0</v>
      </c>
      <c r="BJ264" s="20" t="s">
        <v>100</v>
      </c>
      <c r="BK264" s="135">
        <f>ROUND(L264*K264,2)</f>
        <v>0</v>
      </c>
      <c r="BL264" s="20" t="s">
        <v>624</v>
      </c>
      <c r="BM264" s="20" t="s">
        <v>629</v>
      </c>
    </row>
    <row r="265" s="9" customFormat="1" ht="37.44001" customHeight="1">
      <c r="B265" s="198"/>
      <c r="C265" s="199"/>
      <c r="D265" s="200" t="s">
        <v>124</v>
      </c>
      <c r="E265" s="200"/>
      <c r="F265" s="200"/>
      <c r="G265" s="200"/>
      <c r="H265" s="200"/>
      <c r="I265" s="200"/>
      <c r="J265" s="200"/>
      <c r="K265" s="200"/>
      <c r="L265" s="200"/>
      <c r="M265" s="200"/>
      <c r="N265" s="224">
        <f>BK265</f>
        <v>0</v>
      </c>
      <c r="O265" s="225"/>
      <c r="P265" s="225"/>
      <c r="Q265" s="225"/>
      <c r="R265" s="201"/>
      <c r="T265" s="202"/>
      <c r="U265" s="199"/>
      <c r="V265" s="199"/>
      <c r="W265" s="203">
        <f>W266</f>
        <v>0</v>
      </c>
      <c r="X265" s="199"/>
      <c r="Y265" s="203">
        <f>Y266</f>
        <v>0</v>
      </c>
      <c r="Z265" s="199"/>
      <c r="AA265" s="204">
        <f>AA266</f>
        <v>0</v>
      </c>
      <c r="AR265" s="205" t="s">
        <v>167</v>
      </c>
      <c r="AT265" s="206" t="s">
        <v>78</v>
      </c>
      <c r="AU265" s="206" t="s">
        <v>79</v>
      </c>
      <c r="AY265" s="205" t="s">
        <v>150</v>
      </c>
      <c r="BK265" s="207">
        <f>BK266</f>
        <v>0</v>
      </c>
    </row>
    <row r="266" s="9" customFormat="1" ht="19.92" customHeight="1">
      <c r="B266" s="198"/>
      <c r="C266" s="199"/>
      <c r="D266" s="208" t="s">
        <v>125</v>
      </c>
      <c r="E266" s="208"/>
      <c r="F266" s="208"/>
      <c r="G266" s="208"/>
      <c r="H266" s="208"/>
      <c r="I266" s="208"/>
      <c r="J266" s="208"/>
      <c r="K266" s="208"/>
      <c r="L266" s="208"/>
      <c r="M266" s="208"/>
      <c r="N266" s="209">
        <f>BK266</f>
        <v>0</v>
      </c>
      <c r="O266" s="210"/>
      <c r="P266" s="210"/>
      <c r="Q266" s="210"/>
      <c r="R266" s="201"/>
      <c r="T266" s="202"/>
      <c r="U266" s="199"/>
      <c r="V266" s="199"/>
      <c r="W266" s="203">
        <f>W267</f>
        <v>0</v>
      </c>
      <c r="X266" s="199"/>
      <c r="Y266" s="203">
        <f>Y267</f>
        <v>0</v>
      </c>
      <c r="Z266" s="199"/>
      <c r="AA266" s="204">
        <f>AA267</f>
        <v>0</v>
      </c>
      <c r="AR266" s="205" t="s">
        <v>167</v>
      </c>
      <c r="AT266" s="206" t="s">
        <v>78</v>
      </c>
      <c r="AU266" s="206" t="s">
        <v>84</v>
      </c>
      <c r="AY266" s="205" t="s">
        <v>150</v>
      </c>
      <c r="BK266" s="207">
        <f>BK267</f>
        <v>0</v>
      </c>
    </row>
    <row r="267" s="1" customFormat="1" ht="16.5" customHeight="1">
      <c r="B267" s="44"/>
      <c r="C267" s="211" t="s">
        <v>630</v>
      </c>
      <c r="D267" s="211" t="s">
        <v>151</v>
      </c>
      <c r="E267" s="212" t="s">
        <v>631</v>
      </c>
      <c r="F267" s="213" t="s">
        <v>128</v>
      </c>
      <c r="G267" s="213"/>
      <c r="H267" s="213"/>
      <c r="I267" s="213"/>
      <c r="J267" s="214" t="s">
        <v>288</v>
      </c>
      <c r="K267" s="226">
        <v>0</v>
      </c>
      <c r="L267" s="216">
        <v>0</v>
      </c>
      <c r="M267" s="217"/>
      <c r="N267" s="218">
        <f>ROUND(L267*K267,2)</f>
        <v>0</v>
      </c>
      <c r="O267" s="218"/>
      <c r="P267" s="218"/>
      <c r="Q267" s="218"/>
      <c r="R267" s="46"/>
      <c r="T267" s="219" t="s">
        <v>22</v>
      </c>
      <c r="U267" s="54" t="s">
        <v>46</v>
      </c>
      <c r="V267" s="45"/>
      <c r="W267" s="220">
        <f>V267*K267</f>
        <v>0</v>
      </c>
      <c r="X267" s="220">
        <v>0</v>
      </c>
      <c r="Y267" s="220">
        <f>X267*K267</f>
        <v>0</v>
      </c>
      <c r="Z267" s="220">
        <v>0</v>
      </c>
      <c r="AA267" s="221">
        <f>Z267*K267</f>
        <v>0</v>
      </c>
      <c r="AR267" s="20" t="s">
        <v>632</v>
      </c>
      <c r="AT267" s="20" t="s">
        <v>151</v>
      </c>
      <c r="AU267" s="20" t="s">
        <v>100</v>
      </c>
      <c r="AY267" s="20" t="s">
        <v>150</v>
      </c>
      <c r="BE267" s="135">
        <f>IF(U267="základní",N267,0)</f>
        <v>0</v>
      </c>
      <c r="BF267" s="135">
        <f>IF(U267="snížená",N267,0)</f>
        <v>0</v>
      </c>
      <c r="BG267" s="135">
        <f>IF(U267="zákl. přenesená",N267,0)</f>
        <v>0</v>
      </c>
      <c r="BH267" s="135">
        <f>IF(U267="sníž. přenesená",N267,0)</f>
        <v>0</v>
      </c>
      <c r="BI267" s="135">
        <f>IF(U267="nulová",N267,0)</f>
        <v>0</v>
      </c>
      <c r="BJ267" s="20" t="s">
        <v>100</v>
      </c>
      <c r="BK267" s="135">
        <f>ROUND(L267*K267,2)</f>
        <v>0</v>
      </c>
      <c r="BL267" s="20" t="s">
        <v>632</v>
      </c>
      <c r="BM267" s="20" t="s">
        <v>633</v>
      </c>
    </row>
    <row r="268" s="1" customFormat="1" ht="49.92" customHeight="1">
      <c r="B268" s="44"/>
      <c r="C268" s="45"/>
      <c r="D268" s="200" t="s">
        <v>634</v>
      </c>
      <c r="E268" s="45"/>
      <c r="F268" s="45"/>
      <c r="G268" s="45"/>
      <c r="H268" s="45"/>
      <c r="I268" s="45"/>
      <c r="J268" s="45"/>
      <c r="K268" s="45"/>
      <c r="L268" s="45"/>
      <c r="M268" s="45"/>
      <c r="N268" s="235">
        <f>BK268</f>
        <v>0</v>
      </c>
      <c r="O268" s="236"/>
      <c r="P268" s="236"/>
      <c r="Q268" s="236"/>
      <c r="R268" s="46"/>
      <c r="T268" s="182"/>
      <c r="U268" s="45"/>
      <c r="V268" s="45"/>
      <c r="W268" s="45"/>
      <c r="X268" s="45"/>
      <c r="Y268" s="45"/>
      <c r="Z268" s="45"/>
      <c r="AA268" s="98"/>
      <c r="AT268" s="20" t="s">
        <v>78</v>
      </c>
      <c r="AU268" s="20" t="s">
        <v>79</v>
      </c>
      <c r="AY268" s="20" t="s">
        <v>635</v>
      </c>
      <c r="BK268" s="135">
        <f>SUM(BK269:BK271)</f>
        <v>0</v>
      </c>
    </row>
    <row r="269" s="1" customFormat="1" ht="22.32" customHeight="1">
      <c r="B269" s="44"/>
      <c r="C269" s="237" t="s">
        <v>22</v>
      </c>
      <c r="D269" s="237" t="s">
        <v>151</v>
      </c>
      <c r="E269" s="238" t="s">
        <v>22</v>
      </c>
      <c r="F269" s="239" t="s">
        <v>22</v>
      </c>
      <c r="G269" s="239"/>
      <c r="H269" s="239"/>
      <c r="I269" s="239"/>
      <c r="J269" s="240" t="s">
        <v>22</v>
      </c>
      <c r="K269" s="226"/>
      <c r="L269" s="216"/>
      <c r="M269" s="218"/>
      <c r="N269" s="218">
        <f>BK269</f>
        <v>0</v>
      </c>
      <c r="O269" s="218"/>
      <c r="P269" s="218"/>
      <c r="Q269" s="218"/>
      <c r="R269" s="46"/>
      <c r="T269" s="219" t="s">
        <v>22</v>
      </c>
      <c r="U269" s="241" t="s">
        <v>44</v>
      </c>
      <c r="V269" s="45"/>
      <c r="W269" s="45"/>
      <c r="X269" s="45"/>
      <c r="Y269" s="45"/>
      <c r="Z269" s="45"/>
      <c r="AA269" s="98"/>
      <c r="AT269" s="20" t="s">
        <v>635</v>
      </c>
      <c r="AU269" s="20" t="s">
        <v>84</v>
      </c>
      <c r="AY269" s="20" t="s">
        <v>635</v>
      </c>
      <c r="BE269" s="135">
        <f>IF(U269="základní",N269,0)</f>
        <v>0</v>
      </c>
      <c r="BF269" s="135">
        <f>IF(U269="snížená",N269,0)</f>
        <v>0</v>
      </c>
      <c r="BG269" s="135">
        <f>IF(U269="zákl. přenesená",N269,0)</f>
        <v>0</v>
      </c>
      <c r="BH269" s="135">
        <f>IF(U269="sníž. přenesená",N269,0)</f>
        <v>0</v>
      </c>
      <c r="BI269" s="135">
        <f>IF(U269="nulová",N269,0)</f>
        <v>0</v>
      </c>
      <c r="BJ269" s="20" t="s">
        <v>84</v>
      </c>
      <c r="BK269" s="135">
        <f>L269*K269</f>
        <v>0</v>
      </c>
    </row>
    <row r="270" s="1" customFormat="1" ht="22.32" customHeight="1">
      <c r="B270" s="44"/>
      <c r="C270" s="237" t="s">
        <v>22</v>
      </c>
      <c r="D270" s="237" t="s">
        <v>151</v>
      </c>
      <c r="E270" s="238" t="s">
        <v>22</v>
      </c>
      <c r="F270" s="239" t="s">
        <v>22</v>
      </c>
      <c r="G270" s="239"/>
      <c r="H270" s="239"/>
      <c r="I270" s="239"/>
      <c r="J270" s="240" t="s">
        <v>22</v>
      </c>
      <c r="K270" s="226"/>
      <c r="L270" s="216"/>
      <c r="M270" s="218"/>
      <c r="N270" s="218">
        <f>BK270</f>
        <v>0</v>
      </c>
      <c r="O270" s="218"/>
      <c r="P270" s="218"/>
      <c r="Q270" s="218"/>
      <c r="R270" s="46"/>
      <c r="T270" s="219" t="s">
        <v>22</v>
      </c>
      <c r="U270" s="241" t="s">
        <v>44</v>
      </c>
      <c r="V270" s="45"/>
      <c r="W270" s="45"/>
      <c r="X270" s="45"/>
      <c r="Y270" s="45"/>
      <c r="Z270" s="45"/>
      <c r="AA270" s="98"/>
      <c r="AT270" s="20" t="s">
        <v>635</v>
      </c>
      <c r="AU270" s="20" t="s">
        <v>84</v>
      </c>
      <c r="AY270" s="20" t="s">
        <v>635</v>
      </c>
      <c r="BE270" s="135">
        <f>IF(U270="základní",N270,0)</f>
        <v>0</v>
      </c>
      <c r="BF270" s="135">
        <f>IF(U270="snížená",N270,0)</f>
        <v>0</v>
      </c>
      <c r="BG270" s="135">
        <f>IF(U270="zákl. přenesená",N270,0)</f>
        <v>0</v>
      </c>
      <c r="BH270" s="135">
        <f>IF(U270="sníž. přenesená",N270,0)</f>
        <v>0</v>
      </c>
      <c r="BI270" s="135">
        <f>IF(U270="nulová",N270,0)</f>
        <v>0</v>
      </c>
      <c r="BJ270" s="20" t="s">
        <v>84</v>
      </c>
      <c r="BK270" s="135">
        <f>L270*K270</f>
        <v>0</v>
      </c>
    </row>
    <row r="271" s="1" customFormat="1" ht="22.32" customHeight="1">
      <c r="B271" s="44"/>
      <c r="C271" s="237" t="s">
        <v>22</v>
      </c>
      <c r="D271" s="237" t="s">
        <v>151</v>
      </c>
      <c r="E271" s="238" t="s">
        <v>22</v>
      </c>
      <c r="F271" s="239" t="s">
        <v>22</v>
      </c>
      <c r="G271" s="239"/>
      <c r="H271" s="239"/>
      <c r="I271" s="239"/>
      <c r="J271" s="240" t="s">
        <v>22</v>
      </c>
      <c r="K271" s="226"/>
      <c r="L271" s="216"/>
      <c r="M271" s="218"/>
      <c r="N271" s="218">
        <f>BK271</f>
        <v>0</v>
      </c>
      <c r="O271" s="218"/>
      <c r="P271" s="218"/>
      <c r="Q271" s="218"/>
      <c r="R271" s="46"/>
      <c r="T271" s="219" t="s">
        <v>22</v>
      </c>
      <c r="U271" s="241" t="s">
        <v>44</v>
      </c>
      <c r="V271" s="70"/>
      <c r="W271" s="70"/>
      <c r="X271" s="70"/>
      <c r="Y271" s="70"/>
      <c r="Z271" s="70"/>
      <c r="AA271" s="72"/>
      <c r="AT271" s="20" t="s">
        <v>635</v>
      </c>
      <c r="AU271" s="20" t="s">
        <v>84</v>
      </c>
      <c r="AY271" s="20" t="s">
        <v>635</v>
      </c>
      <c r="BE271" s="135">
        <f>IF(U271="základní",N271,0)</f>
        <v>0</v>
      </c>
      <c r="BF271" s="135">
        <f>IF(U271="snížená",N271,0)</f>
        <v>0</v>
      </c>
      <c r="BG271" s="135">
        <f>IF(U271="zákl. přenesená",N271,0)</f>
        <v>0</v>
      </c>
      <c r="BH271" s="135">
        <f>IF(U271="sníž. přenesená",N271,0)</f>
        <v>0</v>
      </c>
      <c r="BI271" s="135">
        <f>IF(U271="nulová",N271,0)</f>
        <v>0</v>
      </c>
      <c r="BJ271" s="20" t="s">
        <v>84</v>
      </c>
      <c r="BK271" s="135">
        <f>L271*K271</f>
        <v>0</v>
      </c>
    </row>
    <row r="272" s="1" customFormat="1" ht="6.96" customHeight="1">
      <c r="B272" s="73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5"/>
    </row>
  </sheetData>
  <sheetProtection sheet="1" formatColumns="0" formatRows="0" objects="1" scenarios="1" spinCount="10" saltValue="HmR/1Vd3m21fUcKVHD8eiGu9mQhVfNGXfamiKP7MxRI719n60ZrKy0ylTMll4CLwt1SW8ciJf/1Wc2x1qAoSwg==" hashValue="SNeUUvu6qZFfIDL1wWhWsd0gnUphgmF/Y0qJ5pirpTi/7pIGgzeDV5W22Jr9WdMNJ+NR1IQ++FuM6CeZVnNTXg==" algorithmName="SHA-512" password="CC35"/>
  <mergeCells count="462">
    <mergeCell ref="F255:I255"/>
    <mergeCell ref="F253:I253"/>
    <mergeCell ref="F256:I256"/>
    <mergeCell ref="F257:I257"/>
    <mergeCell ref="F259:I259"/>
    <mergeCell ref="F261:I261"/>
    <mergeCell ref="F263:I263"/>
    <mergeCell ref="F264:I264"/>
    <mergeCell ref="F267:I267"/>
    <mergeCell ref="F269:I269"/>
    <mergeCell ref="F270:I270"/>
    <mergeCell ref="F271:I271"/>
    <mergeCell ref="L255:M255"/>
    <mergeCell ref="L253:M253"/>
    <mergeCell ref="L256:M256"/>
    <mergeCell ref="L257:M257"/>
    <mergeCell ref="L259:M259"/>
    <mergeCell ref="L261:M261"/>
    <mergeCell ref="L263:M263"/>
    <mergeCell ref="L264:M264"/>
    <mergeCell ref="L267:M267"/>
    <mergeCell ref="L269:M269"/>
    <mergeCell ref="L270:M270"/>
    <mergeCell ref="L271:M271"/>
    <mergeCell ref="N270:Q270"/>
    <mergeCell ref="N267:Q267"/>
    <mergeCell ref="N269:Q269"/>
    <mergeCell ref="N271:Q271"/>
    <mergeCell ref="N268:Q268"/>
    <mergeCell ref="N202:Q202"/>
    <mergeCell ref="N203:Q203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N213:Q213"/>
    <mergeCell ref="N214:Q214"/>
    <mergeCell ref="N215:Q215"/>
    <mergeCell ref="N216:Q21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N217:Q217"/>
    <mergeCell ref="N218:Q218"/>
    <mergeCell ref="N219:Q219"/>
    <mergeCell ref="N220:Q220"/>
    <mergeCell ref="N221:Q221"/>
    <mergeCell ref="N222:Q222"/>
    <mergeCell ref="N223:Q223"/>
    <mergeCell ref="N224:Q224"/>
    <mergeCell ref="N225:Q225"/>
    <mergeCell ref="N226:Q226"/>
    <mergeCell ref="N227:Q227"/>
    <mergeCell ref="N228:Q228"/>
    <mergeCell ref="N229:Q229"/>
    <mergeCell ref="N230:Q230"/>
    <mergeCell ref="N231:Q23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2:I232"/>
    <mergeCell ref="F233:I233"/>
    <mergeCell ref="F234:I234"/>
    <mergeCell ref="F235:I235"/>
    <mergeCell ref="F236:I236"/>
    <mergeCell ref="F237:I237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2:M232"/>
    <mergeCell ref="L233:M233"/>
    <mergeCell ref="L234:M234"/>
    <mergeCell ref="L235:M235"/>
    <mergeCell ref="L236:M236"/>
    <mergeCell ref="L237:M237"/>
    <mergeCell ref="N232:Q232"/>
    <mergeCell ref="N234:Q234"/>
    <mergeCell ref="N233:Q233"/>
    <mergeCell ref="N235:Q235"/>
    <mergeCell ref="N236:Q236"/>
    <mergeCell ref="N237:Q237"/>
    <mergeCell ref="N238:Q238"/>
    <mergeCell ref="N239:Q239"/>
    <mergeCell ref="N240:Q240"/>
    <mergeCell ref="N241:Q241"/>
    <mergeCell ref="N242:Q242"/>
    <mergeCell ref="N243:Q243"/>
    <mergeCell ref="N244:Q244"/>
    <mergeCell ref="N245:Q245"/>
    <mergeCell ref="N246:Q246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N264:Q264"/>
    <mergeCell ref="N263:Q263"/>
    <mergeCell ref="N262:Q262"/>
    <mergeCell ref="N265:Q265"/>
    <mergeCell ref="N266:Q266"/>
    <mergeCell ref="N247:Q247"/>
    <mergeCell ref="N248:Q248"/>
    <mergeCell ref="N249:Q249"/>
    <mergeCell ref="N250:Q250"/>
    <mergeCell ref="N251:Q251"/>
    <mergeCell ref="N252:Q252"/>
    <mergeCell ref="N253:Q253"/>
    <mergeCell ref="N255:Q255"/>
    <mergeCell ref="N256:Q256"/>
    <mergeCell ref="N257:Q257"/>
    <mergeCell ref="N259:Q259"/>
    <mergeCell ref="N261:Q261"/>
    <mergeCell ref="N254:Q254"/>
    <mergeCell ref="N258:Q258"/>
    <mergeCell ref="N260:Q260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108:Q108"/>
    <mergeCell ref="N109:Q109"/>
    <mergeCell ref="N110:Q110"/>
    <mergeCell ref="N111:Q111"/>
    <mergeCell ref="N112:Q112"/>
    <mergeCell ref="N113:Q113"/>
    <mergeCell ref="L115:Q115"/>
    <mergeCell ref="C121:Q121"/>
    <mergeCell ref="F123:P123"/>
    <mergeCell ref="M125:P125"/>
    <mergeCell ref="M127:Q127"/>
    <mergeCell ref="M128:Q128"/>
    <mergeCell ref="F130:I130"/>
    <mergeCell ref="F134:I134"/>
    <mergeCell ref="L130:M130"/>
    <mergeCell ref="N130:Q130"/>
    <mergeCell ref="L134:M134"/>
    <mergeCell ref="N134:Q134"/>
    <mergeCell ref="F135:I135"/>
    <mergeCell ref="L135:M135"/>
    <mergeCell ref="N135:Q135"/>
    <mergeCell ref="L136:M136"/>
    <mergeCell ref="N136:Q136"/>
    <mergeCell ref="F191:I191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D109:H109"/>
    <mergeCell ref="D108:H108"/>
    <mergeCell ref="D110:H110"/>
    <mergeCell ref="D111:H111"/>
    <mergeCell ref="D112:H112"/>
    <mergeCell ref="F136:I136"/>
    <mergeCell ref="F139:I139"/>
    <mergeCell ref="F138:I138"/>
    <mergeCell ref="N149:Q149"/>
    <mergeCell ref="N148:Q148"/>
    <mergeCell ref="F140:I140"/>
    <mergeCell ref="F143:I143"/>
    <mergeCell ref="F141:I141"/>
    <mergeCell ref="F142:I142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4:I154"/>
    <mergeCell ref="F155:I155"/>
    <mergeCell ref="L141:M141"/>
    <mergeCell ref="L146:M146"/>
    <mergeCell ref="L144:M144"/>
    <mergeCell ref="L142:M142"/>
    <mergeCell ref="L143:M143"/>
    <mergeCell ref="L145:M145"/>
    <mergeCell ref="L147:M147"/>
    <mergeCell ref="L148:M148"/>
    <mergeCell ref="L149:M149"/>
    <mergeCell ref="L150:M150"/>
    <mergeCell ref="L151:M151"/>
    <mergeCell ref="L152:M152"/>
    <mergeCell ref="L154:M154"/>
    <mergeCell ref="L155:M155"/>
    <mergeCell ref="L156:M156"/>
    <mergeCell ref="N166:Q166"/>
    <mergeCell ref="N165:Q165"/>
    <mergeCell ref="N164:Q164"/>
    <mergeCell ref="N167:Q167"/>
    <mergeCell ref="N168:Q168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5:I165"/>
    <mergeCell ref="F166:I166"/>
    <mergeCell ref="F169:I169"/>
    <mergeCell ref="F170:I170"/>
    <mergeCell ref="F171:I171"/>
    <mergeCell ref="F172:I172"/>
    <mergeCell ref="F174:I174"/>
    <mergeCell ref="L157:M157"/>
    <mergeCell ref="L158:M158"/>
    <mergeCell ref="L159:M159"/>
    <mergeCell ref="L160:M160"/>
    <mergeCell ref="L161:M161"/>
    <mergeCell ref="L162:M162"/>
    <mergeCell ref="L163:M163"/>
    <mergeCell ref="L165:M165"/>
    <mergeCell ref="L166:M166"/>
    <mergeCell ref="L169:M169"/>
    <mergeCell ref="L170:M170"/>
    <mergeCell ref="L171:M171"/>
    <mergeCell ref="L172:M172"/>
    <mergeCell ref="L174:M174"/>
    <mergeCell ref="N185:Q185"/>
    <mergeCell ref="N184:Q184"/>
    <mergeCell ref="L176:M176"/>
    <mergeCell ref="L178:M178"/>
    <mergeCell ref="L177:M177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N186:Q186"/>
    <mergeCell ref="N187:Q187"/>
    <mergeCell ref="N188:Q188"/>
    <mergeCell ref="N189:Q189"/>
    <mergeCell ref="N190:Q190"/>
    <mergeCell ref="N191:Q191"/>
    <mergeCell ref="N193:Q193"/>
    <mergeCell ref="N194:Q194"/>
    <mergeCell ref="N195:Q195"/>
    <mergeCell ref="N196:Q196"/>
    <mergeCell ref="N197:Q197"/>
    <mergeCell ref="N198:Q198"/>
    <mergeCell ref="N199:Q199"/>
    <mergeCell ref="N200:Q200"/>
    <mergeCell ref="N201:Q201"/>
    <mergeCell ref="N192:Q192"/>
    <mergeCell ref="L191:M191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N147:Q147"/>
    <mergeCell ref="N146:Q146"/>
    <mergeCell ref="N131:Q131"/>
    <mergeCell ref="L138:M138"/>
    <mergeCell ref="N138:Q138"/>
    <mergeCell ref="L139:M139"/>
    <mergeCell ref="N139:Q139"/>
    <mergeCell ref="L140:M140"/>
    <mergeCell ref="N140:Q140"/>
    <mergeCell ref="N141:Q141"/>
    <mergeCell ref="N142:Q142"/>
    <mergeCell ref="N143:Q143"/>
    <mergeCell ref="N144:Q144"/>
    <mergeCell ref="N145:Q145"/>
    <mergeCell ref="N132:Q132"/>
    <mergeCell ref="N133:Q133"/>
    <mergeCell ref="N137:Q137"/>
    <mergeCell ref="N150:Q150"/>
    <mergeCell ref="N151:Q151"/>
    <mergeCell ref="N152:Q152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53:Q153"/>
    <mergeCell ref="N169:Q169"/>
    <mergeCell ref="N170:Q170"/>
    <mergeCell ref="N171:Q171"/>
    <mergeCell ref="N172:Q172"/>
    <mergeCell ref="N174:Q174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N173:Q173"/>
    <mergeCell ref="N175:Q175"/>
  </mergeCells>
  <dataValidations count="2">
    <dataValidation type="list" allowBlank="1" showInputMessage="1" showErrorMessage="1" error="Povoleny jsou hodnoty K, M." sqref="D269:D272">
      <formula1>"K, M"</formula1>
    </dataValidation>
    <dataValidation type="list" allowBlank="1" showInputMessage="1" showErrorMessage="1" error="Povoleny jsou hodnoty základní, snížená, zákl. přenesená, sníž. přenesená, nulová." sqref="U269:U27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3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Fulin-PC\Fulin</dc:creator>
  <cp:lastModifiedBy>Fulin-PC\Fulin</cp:lastModifiedBy>
  <dcterms:created xsi:type="dcterms:W3CDTF">2018-09-10T11:31:30Z</dcterms:created>
  <dcterms:modified xsi:type="dcterms:W3CDTF">2018-09-10T11:31:33Z</dcterms:modified>
</cp:coreProperties>
</file>